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F9FBE7EC-4108-4339-88AB-E22E2953C9EF}" xr6:coauthVersionLast="47" xr6:coauthVersionMax="47" xr10:uidLastSave="{00000000-0000-0000-0000-000000000000}"/>
  <bookViews>
    <workbookView xWindow="-120" yWindow="-120" windowWidth="29040" windowHeight="15840" tabRatio="858" activeTab="4" xr2:uid="{00000000-000D-0000-FFFF-FFFF00000000}"/>
  </bookViews>
  <sheets>
    <sheet name="MPI" sheetId="74" r:id="rId1"/>
    <sheet name="index" sheetId="26" r:id="rId2"/>
    <sheet name="ListaS" sheetId="108" state="hidden" r:id="rId3"/>
    <sheet name="Hoja1" sheetId="130" r:id="rId4"/>
    <sheet name="Eco" sheetId="111" r:id="rId5"/>
    <sheet name="Tur" sheetId="119" r:id="rId6"/>
    <sheet name="Fro" sheetId="120" r:id="rId7"/>
    <sheet name="Agr" sheetId="79" r:id="rId8"/>
    <sheet name="Vía" sheetId="80" r:id="rId9"/>
    <sheet name="Trá" sheetId="112" r:id="rId10"/>
    <sheet name="Tic" sheetId="82" r:id="rId11"/>
    <sheet name="Min" sheetId="83" r:id="rId12"/>
    <sheet name="Agu" sheetId="117" r:id="rId13"/>
    <sheet name="Edu" sheetId="115" r:id="rId14"/>
    <sheet name="IDS" sheetId="121" r:id="rId15"/>
    <sheet name="Ind" sheetId="89" r:id="rId16"/>
    <sheet name="Cul" sheetId="90" r:id="rId17"/>
    <sheet name="Háb" sheetId="118" r:id="rId18"/>
    <sheet name="Soc" sheetId="93" r:id="rId19"/>
    <sheet name="Muj" sheetId="123" r:id="rId20"/>
    <sheet name="Vic" sheetId="124" r:id="rId21"/>
    <sheet name="PcD" sheetId="125" r:id="rId22"/>
    <sheet name="Rel" sheetId="114" r:id="rId23"/>
    <sheet name="Seg" sheetId="127" r:id="rId24"/>
    <sheet name="Gob" sheetId="126" r:id="rId25"/>
    <sheet name="Amb" sheetId="128" r:id="rId26"/>
    <sheet name="Ries" sheetId="113" r:id="rId27"/>
    <sheet name="Plan" sheetId="129" r:id="rId28"/>
    <sheet name="Hac" sheetId="109" r:id="rId29"/>
    <sheet name="Gral" sheetId="116" r:id="rId30"/>
    <sheet name="Proy" sheetId="105" r:id="rId31"/>
    <sheet name="M2" sheetId="107" r:id="rId32"/>
  </sheets>
  <definedNames>
    <definedName name="_xlnm._FilterDatabase" localSheetId="25" hidden="1">Amb!$F$4:$L$5</definedName>
    <definedName name="_xlnm._FilterDatabase" localSheetId="19" hidden="1">Muj!$F$1:$F$103</definedName>
    <definedName name="_xlnm._FilterDatabase" localSheetId="23" hidden="1">Seg!$F$1:$G$67</definedName>
    <definedName name="_Hlk162601982" localSheetId="1">index!$P$1067</definedName>
    <definedName name="_xlnm.Print_Area" localSheetId="7">Agr!$A$1:$BL$42</definedName>
    <definedName name="_xlnm.Print_Area" localSheetId="12">Agu!$A$1:$BL$26</definedName>
    <definedName name="_xlnm.Print_Area" localSheetId="25">Amb!$A$1:$BL$61</definedName>
    <definedName name="_xlnm.Print_Area" localSheetId="16">Cul!$A$1:$BL$78</definedName>
    <definedName name="_xlnm.Print_Area" localSheetId="4">Eco!$A$1:$BL$31</definedName>
    <definedName name="_xlnm.Print_Area" localSheetId="13">Edu!$A$1:$BL$64</definedName>
    <definedName name="_xlnm.Print_Area" localSheetId="6">Fro!$A$1:$BL$37</definedName>
    <definedName name="_xlnm.Print_Area" localSheetId="24">Gob!$A$1:$BL$92</definedName>
    <definedName name="_xlnm.Print_Area" localSheetId="29">Gral!$A$1:$BL$41</definedName>
    <definedName name="_xlnm.Print_Area" localSheetId="28">Hac!$A$1:$BL$16</definedName>
    <definedName name="_xlnm.Print_Area" localSheetId="14">IDS!$A$1:$BL$71</definedName>
    <definedName name="_xlnm.Print_Area" localSheetId="15">Ind!$A$1:$BL$36</definedName>
    <definedName name="_xlnm.Print_Area" localSheetId="1">index!$O$1:$T$1200</definedName>
    <definedName name="_xlnm.Print_Area" localSheetId="11">Min!$A$1:$BL$37</definedName>
    <definedName name="_xlnm.Print_Area" localSheetId="19">Muj!$A$1:$BL$103</definedName>
    <definedName name="_xlnm.Print_Area" localSheetId="21">PcD!$A$1:$BL$32</definedName>
    <definedName name="_xlnm.Print_Area" localSheetId="27">Plan!$A$1:$BL$61</definedName>
    <definedName name="_xlnm.Print_Area" localSheetId="30">Proy!$A$1:$BL$14</definedName>
    <definedName name="_xlnm.Print_Area" localSheetId="22">Rel!$A$1:$BL$19</definedName>
    <definedName name="_xlnm.Print_Area" localSheetId="26">Ries!$A$1:$BL$29</definedName>
    <definedName name="_xlnm.Print_Area" localSheetId="23">Seg!$A$1:$BL$57</definedName>
    <definedName name="_xlnm.Print_Area" localSheetId="18">Soc!$A$1:$BL$172</definedName>
    <definedName name="_xlnm.Print_Area" localSheetId="10">Tic!$A$1:$BL$46</definedName>
    <definedName name="_xlnm.Print_Area" localSheetId="9">Trá!$A$1:$BL$31</definedName>
    <definedName name="_xlnm.Print_Area" localSheetId="5">Tur!$A$1:$BL$52</definedName>
    <definedName name="_xlnm.Print_Area" localSheetId="8">Vía!$A$1:$BL$21</definedName>
    <definedName name="_xlnm.Print_Area" localSheetId="20">Vic!$A$1:$BL$47</definedName>
    <definedName name="_xlnm.Print_Titles" localSheetId="7">Agr!$E:$E,Agr!$1:$5</definedName>
    <definedName name="_xlnm.Print_Titles" localSheetId="12">Agu!$E:$E,Agu!$1:$5</definedName>
    <definedName name="_xlnm.Print_Titles" localSheetId="25">Amb!$E:$E,Amb!$1:$5</definedName>
    <definedName name="_xlnm.Print_Titles" localSheetId="16">Cul!$E:$E,Cul!$1:$5</definedName>
    <definedName name="_xlnm.Print_Titles" localSheetId="4">Eco!$E:$E,Eco!$1:$5</definedName>
    <definedName name="_xlnm.Print_Titles" localSheetId="13">Edu!$E:$E,Edu!$1:$5</definedName>
    <definedName name="_xlnm.Print_Titles" localSheetId="6">Fro!$E:$E,Fro!$1:$5</definedName>
    <definedName name="_xlnm.Print_Titles" localSheetId="24">Gob!$E:$E,Gob!$1:$5</definedName>
    <definedName name="_xlnm.Print_Titles" localSheetId="29">Gral!$E:$E,Gral!$1:$5</definedName>
    <definedName name="_xlnm.Print_Titles" localSheetId="17">Háb!$E:$E,Háb!$1:$5</definedName>
    <definedName name="_xlnm.Print_Titles" localSheetId="28">Hac!$E:$E,Hac!$1:$5</definedName>
    <definedName name="_xlnm.Print_Titles" localSheetId="14">IDS!$E:$E,IDS!$1:$5</definedName>
    <definedName name="_xlnm.Print_Titles" localSheetId="15">Ind!$E:$E,Ind!$1:$5</definedName>
    <definedName name="_xlnm.Print_Titles" localSheetId="1">index!$1:$2</definedName>
    <definedName name="_xlnm.Print_Titles" localSheetId="11">Min!$E:$E,Min!$1:$5</definedName>
    <definedName name="_xlnm.Print_Titles" localSheetId="19">Muj!$E:$E,Muj!$1:$5</definedName>
    <definedName name="_xlnm.Print_Titles" localSheetId="21">PcD!$E:$E,PcD!$1:$5</definedName>
    <definedName name="_xlnm.Print_Titles" localSheetId="27">Plan!$E:$E,Plan!$1:$5</definedName>
    <definedName name="_xlnm.Print_Titles" localSheetId="30">Proy!$E:$E,Proy!$1:$5</definedName>
    <definedName name="_xlnm.Print_Titles" localSheetId="22">Rel!$E:$E,Rel!$1:$5</definedName>
    <definedName name="_xlnm.Print_Titles" localSheetId="26">Ries!$E:$E,Ries!$1:$5</definedName>
    <definedName name="_xlnm.Print_Titles" localSheetId="23">Seg!$E:$E,Seg!$1:$5</definedName>
    <definedName name="_xlnm.Print_Titles" localSheetId="18">Soc!$E:$E,Soc!$1:$5</definedName>
    <definedName name="_xlnm.Print_Titles" localSheetId="10">Tic!$E:$E,Tic!$1:$5</definedName>
    <definedName name="_xlnm.Print_Titles" localSheetId="9">Trá!$E:$E,Trá!$1:$5</definedName>
    <definedName name="_xlnm.Print_Titles" localSheetId="5">Tur!$E:$E,Tur!$1:$5</definedName>
    <definedName name="_xlnm.Print_Titles" localSheetId="8">Vía!$E:$E,Vía!$1:$5</definedName>
    <definedName name="_xlnm.Print_Titles" localSheetId="20">Vic!$E:$E,Vic!$1:$5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5" i="130" l="1"/>
  <c r="AH6" i="130"/>
  <c r="AH7" i="130"/>
  <c r="AH8" i="130"/>
  <c r="AH9" i="130"/>
  <c r="AH10" i="130"/>
  <c r="AH11" i="130"/>
  <c r="AH12" i="130"/>
  <c r="AH13" i="130"/>
  <c r="AH14" i="130"/>
  <c r="AH15" i="130"/>
  <c r="AH16" i="130"/>
  <c r="AH17" i="130"/>
  <c r="AH18" i="130"/>
  <c r="AH19" i="130"/>
  <c r="AH20" i="130"/>
  <c r="AH21" i="130"/>
  <c r="AH22" i="130"/>
  <c r="AH23" i="130"/>
  <c r="AH24" i="130"/>
  <c r="AH25" i="130"/>
  <c r="AH26" i="130"/>
  <c r="AH27" i="130"/>
  <c r="AH28" i="130"/>
  <c r="AH29" i="130"/>
  <c r="AH30" i="130"/>
  <c r="AH31" i="130"/>
  <c r="AH32" i="130"/>
  <c r="AH33" i="130"/>
  <c r="AH34" i="130"/>
  <c r="AH35" i="130"/>
  <c r="AH36" i="130"/>
  <c r="AH37" i="130"/>
  <c r="AH38" i="130"/>
  <c r="AH39" i="130"/>
  <c r="AH40" i="130"/>
  <c r="AH41" i="130"/>
  <c r="AH42" i="130"/>
  <c r="AH43" i="130"/>
  <c r="AH44" i="130"/>
  <c r="AH45" i="130"/>
  <c r="AH4" i="130"/>
  <c r="AP5" i="130"/>
  <c r="AP6" i="130"/>
  <c r="AP7" i="130"/>
  <c r="AP8" i="130"/>
  <c r="AP9" i="130"/>
  <c r="AP10" i="130"/>
  <c r="AP11" i="130"/>
  <c r="AP12" i="130"/>
  <c r="AP13" i="130"/>
  <c r="AP14" i="130"/>
  <c r="AP15" i="130"/>
  <c r="AP16" i="130"/>
  <c r="AP17" i="130"/>
  <c r="AP18" i="130"/>
  <c r="AP19" i="130"/>
  <c r="AP20" i="130"/>
  <c r="AP21" i="130"/>
  <c r="AP22" i="130"/>
  <c r="AP23" i="130"/>
  <c r="AP24" i="130"/>
  <c r="AP25" i="130"/>
  <c r="AP26" i="130"/>
  <c r="AP27" i="130"/>
  <c r="AP28" i="130"/>
  <c r="AP29" i="130"/>
  <c r="AP30" i="130"/>
  <c r="AP31" i="130"/>
  <c r="AP32" i="130"/>
  <c r="AP33" i="130"/>
  <c r="AP34" i="130"/>
  <c r="AP35" i="130"/>
  <c r="AP36" i="130"/>
  <c r="AP37" i="130"/>
  <c r="AP38" i="130"/>
  <c r="AP39" i="130"/>
  <c r="AP40" i="130"/>
  <c r="AP41" i="130"/>
  <c r="AP42" i="130"/>
  <c r="AP43" i="130"/>
  <c r="AP44" i="130"/>
  <c r="AP45" i="130"/>
  <c r="AP4" i="130"/>
  <c r="AX5" i="130"/>
  <c r="AX6" i="130"/>
  <c r="AX7" i="130"/>
  <c r="AX8" i="130"/>
  <c r="AX9" i="130"/>
  <c r="AX10" i="130"/>
  <c r="AX11" i="130"/>
  <c r="AX12" i="130"/>
  <c r="AX13" i="130"/>
  <c r="AX14" i="130"/>
  <c r="AX15" i="130"/>
  <c r="AX16" i="130"/>
  <c r="AX17" i="130"/>
  <c r="AX18" i="130"/>
  <c r="AX19" i="130"/>
  <c r="AX20" i="130"/>
  <c r="AX21" i="130"/>
  <c r="AX22" i="130"/>
  <c r="AX23" i="130"/>
  <c r="AX24" i="130"/>
  <c r="AX25" i="130"/>
  <c r="AX26" i="130"/>
  <c r="AX27" i="130"/>
  <c r="AX28" i="130"/>
  <c r="AX29" i="130"/>
  <c r="AX30" i="130"/>
  <c r="AX31" i="130"/>
  <c r="AX32" i="130"/>
  <c r="AX33" i="130"/>
  <c r="AX34" i="130"/>
  <c r="AX35" i="130"/>
  <c r="AX36" i="130"/>
  <c r="AX37" i="130"/>
  <c r="AX38" i="130"/>
  <c r="AX39" i="130"/>
  <c r="AX40" i="130"/>
  <c r="AX41" i="130"/>
  <c r="AX42" i="130"/>
  <c r="AX43" i="130"/>
  <c r="AX44" i="130"/>
  <c r="AX45" i="130"/>
  <c r="AX4" i="130"/>
  <c r="BF5" i="130"/>
  <c r="BF6" i="130"/>
  <c r="BF7" i="130"/>
  <c r="BF8" i="130"/>
  <c r="BF9" i="130"/>
  <c r="BF10" i="130"/>
  <c r="BF11" i="130"/>
  <c r="BF12" i="130"/>
  <c r="BF13" i="130"/>
  <c r="BF14" i="130"/>
  <c r="BF15" i="130"/>
  <c r="BF16" i="130"/>
  <c r="BF17" i="130"/>
  <c r="BF18" i="130"/>
  <c r="BF19" i="130"/>
  <c r="BF20" i="130"/>
  <c r="BF21" i="130"/>
  <c r="BF22" i="130"/>
  <c r="BF23" i="130"/>
  <c r="BF24" i="130"/>
  <c r="BF25" i="130"/>
  <c r="BF26" i="130"/>
  <c r="BF27" i="130"/>
  <c r="BF28" i="130"/>
  <c r="BF29" i="130"/>
  <c r="BF30" i="130"/>
  <c r="BF31" i="130"/>
  <c r="BF32" i="130"/>
  <c r="BF33" i="130"/>
  <c r="BF34" i="130"/>
  <c r="BF35" i="130"/>
  <c r="BF36" i="130"/>
  <c r="BF37" i="130"/>
  <c r="BF38" i="130"/>
  <c r="BF39" i="130"/>
  <c r="BF40" i="130"/>
  <c r="BF41" i="130"/>
  <c r="BF42" i="130"/>
  <c r="BF43" i="130"/>
  <c r="BF44" i="130"/>
  <c r="BF45" i="130"/>
  <c r="BF4" i="130"/>
  <c r="Y7" i="127"/>
  <c r="Y7" i="117"/>
  <c r="AE8" i="117"/>
  <c r="BF35" i="129"/>
  <c r="BF34" i="129"/>
  <c r="BF32" i="129" s="1"/>
  <c r="BF33" i="129"/>
  <c r="AX35" i="129"/>
  <c r="AX34" i="129"/>
  <c r="AX33" i="129"/>
  <c r="AP34" i="129"/>
  <c r="AP35" i="129"/>
  <c r="BF44" i="129"/>
  <c r="BF43" i="129"/>
  <c r="BF42" i="129"/>
  <c r="BF40" i="129" s="1"/>
  <c r="BF41" i="129"/>
  <c r="AX44" i="129"/>
  <c r="AX43" i="129"/>
  <c r="AX42" i="129"/>
  <c r="AX41" i="129"/>
  <c r="AP44" i="129"/>
  <c r="AP43" i="129"/>
  <c r="AP42" i="129"/>
  <c r="AP41" i="129"/>
  <c r="BF47" i="129"/>
  <c r="BF46" i="129"/>
  <c r="AX47" i="129"/>
  <c r="AX46" i="129"/>
  <c r="AX45" i="129" s="1"/>
  <c r="AP47" i="129"/>
  <c r="AP46" i="129"/>
  <c r="AH61" i="129"/>
  <c r="AH60" i="129"/>
  <c r="AH59" i="129"/>
  <c r="AH58" i="129"/>
  <c r="AH57" i="129"/>
  <c r="AH56" i="129"/>
  <c r="AH55" i="129"/>
  <c r="AH54" i="129"/>
  <c r="AH53" i="129"/>
  <c r="AH52" i="129"/>
  <c r="AH51" i="129"/>
  <c r="AP61" i="129"/>
  <c r="AP60" i="129"/>
  <c r="AP59" i="129"/>
  <c r="AP58" i="129"/>
  <c r="AP57" i="129"/>
  <c r="AP56" i="129"/>
  <c r="AP55" i="129"/>
  <c r="AP54" i="129"/>
  <c r="AP53" i="129"/>
  <c r="AP52" i="129"/>
  <c r="AP51" i="129"/>
  <c r="Z51" i="129" s="1"/>
  <c r="AX61" i="129"/>
  <c r="AX60" i="129"/>
  <c r="AX59" i="129"/>
  <c r="AX58" i="129"/>
  <c r="AX57" i="129"/>
  <c r="AX56" i="129"/>
  <c r="AX55" i="129"/>
  <c r="AX54" i="129"/>
  <c r="AX53" i="129"/>
  <c r="AX52" i="129"/>
  <c r="AX51" i="129"/>
  <c r="BF61" i="129"/>
  <c r="BF60" i="129"/>
  <c r="BF59" i="129"/>
  <c r="BF58" i="129"/>
  <c r="Z58" i="129" s="1"/>
  <c r="BF57" i="129"/>
  <c r="BF56" i="129"/>
  <c r="BF55" i="129"/>
  <c r="BF54" i="129"/>
  <c r="BF53" i="129"/>
  <c r="BF52" i="129"/>
  <c r="BF51" i="129"/>
  <c r="AF61" i="129"/>
  <c r="AE61" i="129"/>
  <c r="AD61" i="129"/>
  <c r="AC61" i="129"/>
  <c r="AB61" i="129"/>
  <c r="AA61" i="129"/>
  <c r="AF60" i="129"/>
  <c r="AE60" i="129"/>
  <c r="AD60" i="129"/>
  <c r="AC60" i="129"/>
  <c r="AB60" i="129"/>
  <c r="AA60" i="129"/>
  <c r="Z59" i="129"/>
  <c r="AF59" i="129"/>
  <c r="AE59" i="129"/>
  <c r="AD59" i="129"/>
  <c r="AC59" i="129"/>
  <c r="AB59" i="129"/>
  <c r="AA59" i="129"/>
  <c r="AF58" i="129"/>
  <c r="AE58" i="129"/>
  <c r="AD58" i="129"/>
  <c r="AC58" i="129"/>
  <c r="AB58" i="129"/>
  <c r="AA58" i="129"/>
  <c r="Z57" i="129"/>
  <c r="AF57" i="129"/>
  <c r="AE57" i="129"/>
  <c r="AD57" i="129"/>
  <c r="AC57" i="129"/>
  <c r="AB57" i="129"/>
  <c r="AA57" i="129"/>
  <c r="AF56" i="129"/>
  <c r="AE56" i="129"/>
  <c r="AD56" i="129"/>
  <c r="AC56" i="129"/>
  <c r="AB56" i="129"/>
  <c r="AA56" i="129"/>
  <c r="Z55" i="129"/>
  <c r="AF55" i="129"/>
  <c r="AE55" i="129"/>
  <c r="AD55" i="129"/>
  <c r="AC55" i="129"/>
  <c r="AB55" i="129"/>
  <c r="AA55" i="129"/>
  <c r="AF54" i="129"/>
  <c r="AE54" i="129"/>
  <c r="AD54" i="129"/>
  <c r="AC54" i="129"/>
  <c r="AB54" i="129"/>
  <c r="AA54" i="129"/>
  <c r="Z53" i="129"/>
  <c r="AF53" i="129"/>
  <c r="AE53" i="129"/>
  <c r="AD53" i="129"/>
  <c r="AC53" i="129"/>
  <c r="AB53" i="129"/>
  <c r="AA53" i="129"/>
  <c r="AF52" i="129"/>
  <c r="AE52" i="129"/>
  <c r="AD52" i="129"/>
  <c r="AC52" i="129"/>
  <c r="AB52" i="129"/>
  <c r="AA52" i="129"/>
  <c r="AF51" i="129"/>
  <c r="AE51" i="129"/>
  <c r="AD51" i="129"/>
  <c r="AC51" i="129"/>
  <c r="AB51" i="129"/>
  <c r="AA51" i="129"/>
  <c r="BL50" i="129"/>
  <c r="BK50" i="129"/>
  <c r="BJ50" i="129"/>
  <c r="BI50" i="129"/>
  <c r="BH50" i="129"/>
  <c r="BH49" i="129" s="1"/>
  <c r="BG50" i="129"/>
  <c r="BF50" i="129"/>
  <c r="BF49" i="129" s="1"/>
  <c r="BD50" i="129"/>
  <c r="BC50" i="129"/>
  <c r="BB50" i="129"/>
  <c r="BA50" i="129"/>
  <c r="AZ50" i="129"/>
  <c r="AY50" i="129"/>
  <c r="AY49" i="129" s="1"/>
  <c r="AV50" i="129"/>
  <c r="AV49" i="129" s="1"/>
  <c r="AU50" i="129"/>
  <c r="AT50" i="129"/>
  <c r="AS50" i="129"/>
  <c r="AR50" i="129"/>
  <c r="AQ50" i="129"/>
  <c r="AN50" i="129"/>
  <c r="AN49" i="129" s="1"/>
  <c r="AM50" i="129"/>
  <c r="AM49" i="129" s="1"/>
  <c r="AL50" i="129"/>
  <c r="AK50" i="129"/>
  <c r="AJ50" i="129"/>
  <c r="AI50" i="129"/>
  <c r="BL49" i="129"/>
  <c r="BK49" i="129"/>
  <c r="BJ49" i="129"/>
  <c r="BI49" i="129"/>
  <c r="BG49" i="129"/>
  <c r="BD49" i="129"/>
  <c r="BC49" i="129"/>
  <c r="BB49" i="129"/>
  <c r="BA49" i="129"/>
  <c r="AZ49" i="129"/>
  <c r="AU49" i="129"/>
  <c r="AT49" i="129"/>
  <c r="AS49" i="129"/>
  <c r="AR49" i="129"/>
  <c r="AQ49" i="129"/>
  <c r="AL49" i="129"/>
  <c r="AK49" i="129"/>
  <c r="AJ49" i="129"/>
  <c r="AI49" i="129"/>
  <c r="AF49" i="129"/>
  <c r="AE49" i="129"/>
  <c r="AD49" i="129"/>
  <c r="AC49" i="129"/>
  <c r="AB49" i="129"/>
  <c r="AA49" i="129"/>
  <c r="AH47" i="129"/>
  <c r="AF47" i="129"/>
  <c r="AE47" i="129"/>
  <c r="AD47" i="129"/>
  <c r="AC47" i="129"/>
  <c r="AB47" i="129"/>
  <c r="AA47" i="129"/>
  <c r="AH46" i="129"/>
  <c r="AH45" i="129" s="1"/>
  <c r="AF46" i="129"/>
  <c r="AE46" i="129"/>
  <c r="AD46" i="129"/>
  <c r="AC46" i="129"/>
  <c r="AB46" i="129"/>
  <c r="AA46" i="129"/>
  <c r="BL45" i="129"/>
  <c r="AF45" i="129" s="1"/>
  <c r="BK45" i="129"/>
  <c r="BJ45" i="129"/>
  <c r="BJ31" i="129" s="1"/>
  <c r="BI45" i="129"/>
  <c r="BH45" i="129"/>
  <c r="BG45" i="129"/>
  <c r="BD45" i="129"/>
  <c r="BC45" i="129"/>
  <c r="BC31" i="129" s="1"/>
  <c r="BB45" i="129"/>
  <c r="BA45" i="129"/>
  <c r="BA31" i="129" s="1"/>
  <c r="AZ45" i="129"/>
  <c r="AY45" i="129"/>
  <c r="AV45" i="129"/>
  <c r="AU45" i="129"/>
  <c r="AT45" i="129"/>
  <c r="AT31" i="129" s="1"/>
  <c r="AS45" i="129"/>
  <c r="AR45" i="129"/>
  <c r="AB45" i="129" s="1"/>
  <c r="AQ45" i="129"/>
  <c r="AP45" i="129"/>
  <c r="AN45" i="129"/>
  <c r="AM45" i="129"/>
  <c r="AL45" i="129"/>
  <c r="AD45" i="129" s="1"/>
  <c r="AK45" i="129"/>
  <c r="AK31" i="129" s="1"/>
  <c r="AJ45" i="129"/>
  <c r="AI45" i="129"/>
  <c r="AI31" i="129" s="1"/>
  <c r="AH44" i="129"/>
  <c r="AF44" i="129"/>
  <c r="AE44" i="129"/>
  <c r="AD44" i="129"/>
  <c r="AC44" i="129"/>
  <c r="AB44" i="129"/>
  <c r="AA44" i="129"/>
  <c r="AH43" i="129"/>
  <c r="AF43" i="129"/>
  <c r="AE43" i="129"/>
  <c r="AD43" i="129"/>
  <c r="AC43" i="129"/>
  <c r="AB43" i="129"/>
  <c r="AA43" i="129"/>
  <c r="AP40" i="129"/>
  <c r="AH42" i="129"/>
  <c r="AF42" i="129"/>
  <c r="AE42" i="129"/>
  <c r="AD42" i="129"/>
  <c r="AC42" i="129"/>
  <c r="AB42" i="129"/>
  <c r="AA42" i="129"/>
  <c r="AH41" i="129"/>
  <c r="AF41" i="129"/>
  <c r="AE41" i="129"/>
  <c r="AD41" i="129"/>
  <c r="AC41" i="129"/>
  <c r="AB41" i="129"/>
  <c r="AA41" i="129"/>
  <c r="Z41" i="129"/>
  <c r="BL40" i="129"/>
  <c r="BK40" i="129"/>
  <c r="BJ40" i="129"/>
  <c r="BI40" i="129"/>
  <c r="AC40" i="129" s="1"/>
  <c r="BH40" i="129"/>
  <c r="BG40" i="129"/>
  <c r="BG31" i="129" s="1"/>
  <c r="BD40" i="129"/>
  <c r="BC40" i="129"/>
  <c r="BB40" i="129"/>
  <c r="BA40" i="129"/>
  <c r="AZ40" i="129"/>
  <c r="AY40" i="129"/>
  <c r="AX40" i="129"/>
  <c r="AV40" i="129"/>
  <c r="AU40" i="129"/>
  <c r="AT40" i="129"/>
  <c r="AS40" i="129"/>
  <c r="AR40" i="129"/>
  <c r="AB40" i="129" s="1"/>
  <c r="AQ40" i="129"/>
  <c r="AN40" i="129"/>
  <c r="AF40" i="129" s="1"/>
  <c r="AM40" i="129"/>
  <c r="AL40" i="129"/>
  <c r="AK40" i="129"/>
  <c r="AJ40" i="129"/>
  <c r="AI40" i="129"/>
  <c r="AA40" i="129" s="1"/>
  <c r="AH40" i="129"/>
  <c r="AE40" i="129"/>
  <c r="AD40" i="129"/>
  <c r="AX39" i="129"/>
  <c r="AP39" i="129"/>
  <c r="AH39" i="129"/>
  <c r="Z39" i="129" s="1"/>
  <c r="AF39" i="129"/>
  <c r="AE39" i="129"/>
  <c r="AD39" i="129"/>
  <c r="AC39" i="129"/>
  <c r="AB39" i="129"/>
  <c r="AA39" i="129"/>
  <c r="AX38" i="129"/>
  <c r="Z38" i="129" s="1"/>
  <c r="AP38" i="129"/>
  <c r="AH38" i="129"/>
  <c r="AF38" i="129"/>
  <c r="AE38" i="129"/>
  <c r="AD38" i="129"/>
  <c r="AC38" i="129"/>
  <c r="AB38" i="129"/>
  <c r="AA38" i="129"/>
  <c r="BF37" i="129"/>
  <c r="AX37" i="129"/>
  <c r="AP37" i="129"/>
  <c r="AH37" i="129"/>
  <c r="Z37" i="129" s="1"/>
  <c r="AF37" i="129"/>
  <c r="AE37" i="129"/>
  <c r="AD37" i="129"/>
  <c r="AC37" i="129"/>
  <c r="AB37" i="129"/>
  <c r="AA37" i="129"/>
  <c r="BL36" i="129"/>
  <c r="BK36" i="129"/>
  <c r="AE36" i="129" s="1"/>
  <c r="BJ36" i="129"/>
  <c r="BI36" i="129"/>
  <c r="BI31" i="129" s="1"/>
  <c r="BH36" i="129"/>
  <c r="BG36" i="129"/>
  <c r="BF36" i="129"/>
  <c r="BD36" i="129"/>
  <c r="BC36" i="129"/>
  <c r="BB36" i="129"/>
  <c r="AD36" i="129" s="1"/>
  <c r="BA36" i="129"/>
  <c r="AZ36" i="129"/>
  <c r="AZ31" i="129" s="1"/>
  <c r="AY36" i="129"/>
  <c r="AV36" i="129"/>
  <c r="AU36" i="129"/>
  <c r="AT36" i="129"/>
  <c r="AS36" i="129"/>
  <c r="AR36" i="129"/>
  <c r="AQ36" i="129"/>
  <c r="AQ31" i="129" s="1"/>
  <c r="AP36" i="129"/>
  <c r="AN36" i="129"/>
  <c r="AM36" i="129"/>
  <c r="AL36" i="129"/>
  <c r="AK36" i="129"/>
  <c r="AC36" i="129" s="1"/>
  <c r="AJ36" i="129"/>
  <c r="AB36" i="129" s="1"/>
  <c r="AI36" i="129"/>
  <c r="AH36" i="129"/>
  <c r="AF36" i="129"/>
  <c r="AH35" i="129"/>
  <c r="AF35" i="129"/>
  <c r="AE35" i="129"/>
  <c r="AD35" i="129"/>
  <c r="AC35" i="129"/>
  <c r="AB35" i="129"/>
  <c r="AA35" i="129"/>
  <c r="AH34" i="129"/>
  <c r="AF34" i="129"/>
  <c r="AE34" i="129"/>
  <c r="AD34" i="129"/>
  <c r="AC34" i="129"/>
  <c r="AB34" i="129"/>
  <c r="AA34" i="129"/>
  <c r="AP33" i="129"/>
  <c r="AH33" i="129"/>
  <c r="AF33" i="129"/>
  <c r="AE33" i="129"/>
  <c r="AD33" i="129"/>
  <c r="AC33" i="129"/>
  <c r="AB33" i="129"/>
  <c r="AA33" i="129"/>
  <c r="BL32" i="129"/>
  <c r="BK32" i="129"/>
  <c r="BK31" i="129" s="1"/>
  <c r="BJ32" i="129"/>
  <c r="BI32" i="129"/>
  <c r="BH32" i="129"/>
  <c r="BG32" i="129"/>
  <c r="BD32" i="129"/>
  <c r="BD31" i="129" s="1"/>
  <c r="BC32" i="129"/>
  <c r="BB32" i="129"/>
  <c r="BB31" i="129" s="1"/>
  <c r="BA32" i="129"/>
  <c r="AZ32" i="129"/>
  <c r="AY32" i="129"/>
  <c r="AV32" i="129"/>
  <c r="AU32" i="129"/>
  <c r="AU31" i="129" s="1"/>
  <c r="AT32" i="129"/>
  <c r="AS32" i="129"/>
  <c r="AS31" i="129" s="1"/>
  <c r="AR32" i="129"/>
  <c r="AQ32" i="129"/>
  <c r="AN32" i="129"/>
  <c r="AM32" i="129"/>
  <c r="AL32" i="129"/>
  <c r="AL31" i="129" s="1"/>
  <c r="AK32" i="129"/>
  <c r="AJ32" i="129"/>
  <c r="AJ31" i="129" s="1"/>
  <c r="AI32" i="129"/>
  <c r="AH32" i="129"/>
  <c r="AA32" i="129"/>
  <c r="BH31" i="129"/>
  <c r="AY31" i="129"/>
  <c r="AV31" i="129"/>
  <c r="AM31" i="129"/>
  <c r="BF29" i="129"/>
  <c r="AX29" i="129"/>
  <c r="AP29" i="129"/>
  <c r="AH29" i="129"/>
  <c r="Z29" i="129" s="1"/>
  <c r="AF29" i="129"/>
  <c r="AE29" i="129"/>
  <c r="AD29" i="129"/>
  <c r="AC29" i="129"/>
  <c r="AB29" i="129"/>
  <c r="AA29" i="129"/>
  <c r="BF28" i="129"/>
  <c r="Z28" i="129" s="1"/>
  <c r="AX28" i="129"/>
  <c r="AP28" i="129"/>
  <c r="AH28" i="129"/>
  <c r="AF28" i="129"/>
  <c r="AE28" i="129"/>
  <c r="AD28" i="129"/>
  <c r="AC28" i="129"/>
  <c r="AB28" i="129"/>
  <c r="AA28" i="129"/>
  <c r="BF27" i="129"/>
  <c r="AX27" i="129"/>
  <c r="AP27" i="129"/>
  <c r="AH27" i="129"/>
  <c r="Z27" i="129" s="1"/>
  <c r="AF27" i="129"/>
  <c r="AE27" i="129"/>
  <c r="AD27" i="129"/>
  <c r="AC27" i="129"/>
  <c r="AB27" i="129"/>
  <c r="AA27" i="129"/>
  <c r="BF26" i="129"/>
  <c r="BF21" i="129" s="1"/>
  <c r="AX26" i="129"/>
  <c r="AP26" i="129"/>
  <c r="AH26" i="129"/>
  <c r="AF26" i="129"/>
  <c r="AE26" i="129"/>
  <c r="AD26" i="129"/>
  <c r="AC26" i="129"/>
  <c r="AB26" i="129"/>
  <c r="AA26" i="129"/>
  <c r="Z26" i="129"/>
  <c r="BF25" i="129"/>
  <c r="AX25" i="129"/>
  <c r="AP25" i="129"/>
  <c r="AH25" i="129"/>
  <c r="AF25" i="129"/>
  <c r="AE25" i="129"/>
  <c r="AD25" i="129"/>
  <c r="AC25" i="129"/>
  <c r="AB25" i="129"/>
  <c r="AA25" i="129"/>
  <c r="Z25" i="129"/>
  <c r="BF24" i="129"/>
  <c r="AX24" i="129"/>
  <c r="AP24" i="129"/>
  <c r="AP21" i="129" s="1"/>
  <c r="AH24" i="129"/>
  <c r="AF24" i="129"/>
  <c r="AE24" i="129"/>
  <c r="AD24" i="129"/>
  <c r="AC24" i="129"/>
  <c r="AB24" i="129"/>
  <c r="AA24" i="129"/>
  <c r="BF23" i="129"/>
  <c r="AX23" i="129"/>
  <c r="Z23" i="129" s="1"/>
  <c r="AP23" i="129"/>
  <c r="AH23" i="129"/>
  <c r="AF23" i="129"/>
  <c r="AE23" i="129"/>
  <c r="AD23" i="129"/>
  <c r="AC23" i="129"/>
  <c r="AB23" i="129"/>
  <c r="AA23" i="129"/>
  <c r="BF22" i="129"/>
  <c r="AX22" i="129"/>
  <c r="AP22" i="129"/>
  <c r="AH22" i="129"/>
  <c r="Z22" i="129" s="1"/>
  <c r="AF22" i="129"/>
  <c r="AE22" i="129"/>
  <c r="AD22" i="129"/>
  <c r="AC22" i="129"/>
  <c r="AB22" i="129"/>
  <c r="AA22" i="129"/>
  <c r="BL21" i="129"/>
  <c r="BK21" i="129"/>
  <c r="AE21" i="129" s="1"/>
  <c r="BJ21" i="129"/>
  <c r="BI21" i="129"/>
  <c r="BH21" i="129"/>
  <c r="BG21" i="129"/>
  <c r="BD21" i="129"/>
  <c r="BC21" i="129"/>
  <c r="BB21" i="129"/>
  <c r="BA21" i="129"/>
  <c r="AZ21" i="129"/>
  <c r="AY21" i="129"/>
  <c r="AV21" i="129"/>
  <c r="AU21" i="129"/>
  <c r="AT21" i="129"/>
  <c r="AD21" i="129" s="1"/>
  <c r="AS21" i="129"/>
  <c r="AR21" i="129"/>
  <c r="AQ21" i="129"/>
  <c r="AA21" i="129" s="1"/>
  <c r="AN21" i="129"/>
  <c r="AM21" i="129"/>
  <c r="AL21" i="129"/>
  <c r="AK21" i="129"/>
  <c r="AC21" i="129" s="1"/>
  <c r="AJ21" i="129"/>
  <c r="AB21" i="129" s="1"/>
  <c r="AI21" i="129"/>
  <c r="AH21" i="129"/>
  <c r="AF21" i="129"/>
  <c r="BF20" i="129"/>
  <c r="BF19" i="129" s="1"/>
  <c r="AX20" i="129"/>
  <c r="AP20" i="129"/>
  <c r="AH20" i="129"/>
  <c r="AF20" i="129"/>
  <c r="AE20" i="129"/>
  <c r="AD20" i="129"/>
  <c r="AC20" i="129"/>
  <c r="AB20" i="129"/>
  <c r="AA20" i="129"/>
  <c r="BL19" i="129"/>
  <c r="BK19" i="129"/>
  <c r="BJ19" i="129"/>
  <c r="BI19" i="129"/>
  <c r="AC19" i="129" s="1"/>
  <c r="BH19" i="129"/>
  <c r="BG19" i="129"/>
  <c r="BD19" i="129"/>
  <c r="BC19" i="129"/>
  <c r="BB19" i="129"/>
  <c r="BA19" i="129"/>
  <c r="AZ19" i="129"/>
  <c r="AY19" i="129"/>
  <c r="AX19" i="129"/>
  <c r="AV19" i="129"/>
  <c r="AU19" i="129"/>
  <c r="AT19" i="129"/>
  <c r="AS19" i="129"/>
  <c r="AR19" i="129"/>
  <c r="AQ19" i="129"/>
  <c r="AP19" i="129"/>
  <c r="AN19" i="129"/>
  <c r="AF19" i="129" s="1"/>
  <c r="AM19" i="129"/>
  <c r="AL19" i="129"/>
  <c r="AK19" i="129"/>
  <c r="AJ19" i="129"/>
  <c r="AB19" i="129" s="1"/>
  <c r="AI19" i="129"/>
  <c r="AA19" i="129" s="1"/>
  <c r="AH19" i="129"/>
  <c r="AE19" i="129"/>
  <c r="AD19" i="129"/>
  <c r="BF18" i="129"/>
  <c r="BF16" i="129" s="1"/>
  <c r="AX18" i="129"/>
  <c r="AP18" i="129"/>
  <c r="Z18" i="129" s="1"/>
  <c r="AH18" i="129"/>
  <c r="AF18" i="129"/>
  <c r="AE18" i="129"/>
  <c r="AD18" i="129"/>
  <c r="AC18" i="129"/>
  <c r="AB18" i="129"/>
  <c r="AA18" i="129"/>
  <c r="BF17" i="129"/>
  <c r="AX17" i="129"/>
  <c r="AP17" i="129"/>
  <c r="AH17" i="129"/>
  <c r="AF17" i="129"/>
  <c r="AE17" i="129"/>
  <c r="AD17" i="129"/>
  <c r="AC17" i="129"/>
  <c r="AB17" i="129"/>
  <c r="AA17" i="129"/>
  <c r="Z17" i="129"/>
  <c r="BL16" i="129"/>
  <c r="BK16" i="129"/>
  <c r="BJ16" i="129"/>
  <c r="AD16" i="129" s="1"/>
  <c r="BI16" i="129"/>
  <c r="BH16" i="129"/>
  <c r="BG16" i="129"/>
  <c r="BD16" i="129"/>
  <c r="BC16" i="129"/>
  <c r="BB16" i="129"/>
  <c r="BA16" i="129"/>
  <c r="AZ16" i="129"/>
  <c r="AY16" i="129"/>
  <c r="AX16" i="129"/>
  <c r="AV16" i="129"/>
  <c r="AU16" i="129"/>
  <c r="AT16" i="129"/>
  <c r="AS16" i="129"/>
  <c r="AC16" i="129" s="1"/>
  <c r="AR16" i="129"/>
  <c r="AQ16" i="129"/>
  <c r="AP16" i="129"/>
  <c r="Z16" i="129" s="1"/>
  <c r="AN16" i="129"/>
  <c r="AM16" i="129"/>
  <c r="AL16" i="129"/>
  <c r="AK16" i="129"/>
  <c r="AJ16" i="129"/>
  <c r="AB16" i="129" s="1"/>
  <c r="AI16" i="129"/>
  <c r="AA16" i="129" s="1"/>
  <c r="AH16" i="129"/>
  <c r="AF16" i="129"/>
  <c r="AE16" i="129"/>
  <c r="BF15" i="129"/>
  <c r="AX15" i="129"/>
  <c r="Z15" i="129" s="1"/>
  <c r="AP15" i="129"/>
  <c r="AH15" i="129"/>
  <c r="AF15" i="129"/>
  <c r="AE15" i="129"/>
  <c r="AD15" i="129"/>
  <c r="AC15" i="129"/>
  <c r="AB15" i="129"/>
  <c r="AA15" i="129"/>
  <c r="BF14" i="129"/>
  <c r="AX14" i="129"/>
  <c r="AP14" i="129"/>
  <c r="AH14" i="129"/>
  <c r="Z14" i="129" s="1"/>
  <c r="AF14" i="129"/>
  <c r="AE14" i="129"/>
  <c r="AD14" i="129"/>
  <c r="AC14" i="129"/>
  <c r="AB14" i="129"/>
  <c r="AA14" i="129"/>
  <c r="BL13" i="129"/>
  <c r="BK13" i="129"/>
  <c r="AE13" i="129" s="1"/>
  <c r="BJ13" i="129"/>
  <c r="BI13" i="129"/>
  <c r="BH13" i="129"/>
  <c r="BG13" i="129"/>
  <c r="BF13" i="129"/>
  <c r="BD13" i="129"/>
  <c r="BC13" i="129"/>
  <c r="BB13" i="129"/>
  <c r="AD13" i="129" s="1"/>
  <c r="BA13" i="129"/>
  <c r="AZ13" i="129"/>
  <c r="AY13" i="129"/>
  <c r="AV13" i="129"/>
  <c r="AU13" i="129"/>
  <c r="AT13" i="129"/>
  <c r="AS13" i="129"/>
  <c r="AR13" i="129"/>
  <c r="AQ13" i="129"/>
  <c r="AA13" i="129" s="1"/>
  <c r="AP13" i="129"/>
  <c r="AN13" i="129"/>
  <c r="AM13" i="129"/>
  <c r="AL13" i="129"/>
  <c r="AK13" i="129"/>
  <c r="AC13" i="129" s="1"/>
  <c r="AJ13" i="129"/>
  <c r="AB13" i="129" s="1"/>
  <c r="AI13" i="129"/>
  <c r="AH13" i="129"/>
  <c r="AF13" i="129"/>
  <c r="BF12" i="129"/>
  <c r="BF11" i="129" s="1"/>
  <c r="AX12" i="129"/>
  <c r="AP12" i="129"/>
  <c r="AH12" i="129"/>
  <c r="AF12" i="129"/>
  <c r="AE12" i="129"/>
  <c r="AD12" i="129"/>
  <c r="AC12" i="129"/>
  <c r="AB12" i="129"/>
  <c r="AA12" i="129"/>
  <c r="BL11" i="129"/>
  <c r="BK11" i="129"/>
  <c r="BJ11" i="129"/>
  <c r="BI11" i="129"/>
  <c r="AC11" i="129" s="1"/>
  <c r="BH11" i="129"/>
  <c r="BG11" i="129"/>
  <c r="BG7" i="129" s="1"/>
  <c r="BD11" i="129"/>
  <c r="BC11" i="129"/>
  <c r="BB11" i="129"/>
  <c r="BA11" i="129"/>
  <c r="AZ11" i="129"/>
  <c r="AZ7" i="129" s="1"/>
  <c r="AY11" i="129"/>
  <c r="AX11" i="129"/>
  <c r="AV11" i="129"/>
  <c r="AU11" i="129"/>
  <c r="AT11" i="129"/>
  <c r="AS11" i="129"/>
  <c r="AR11" i="129"/>
  <c r="AQ11" i="129"/>
  <c r="AQ7" i="129" s="1"/>
  <c r="AP11" i="129"/>
  <c r="AN11" i="129"/>
  <c r="AN7" i="129" s="1"/>
  <c r="AM11" i="129"/>
  <c r="AL11" i="129"/>
  <c r="AK11" i="129"/>
  <c r="AJ11" i="129"/>
  <c r="AI11" i="129"/>
  <c r="AA11" i="129" s="1"/>
  <c r="AH11" i="129"/>
  <c r="AH7" i="129" s="1"/>
  <c r="AE11" i="129"/>
  <c r="AE7" i="129" s="1"/>
  <c r="AD11" i="129"/>
  <c r="BF10" i="129"/>
  <c r="BF8" i="129" s="1"/>
  <c r="AX10" i="129"/>
  <c r="AP10" i="129"/>
  <c r="AH10" i="129"/>
  <c r="AF10" i="129"/>
  <c r="AE10" i="129"/>
  <c r="AD10" i="129"/>
  <c r="AC10" i="129"/>
  <c r="AB10" i="129"/>
  <c r="AA10" i="129"/>
  <c r="Z10" i="129"/>
  <c r="BF9" i="129"/>
  <c r="AX9" i="129"/>
  <c r="AP9" i="129"/>
  <c r="AH9" i="129"/>
  <c r="AF9" i="129"/>
  <c r="AE9" i="129"/>
  <c r="AD9" i="129"/>
  <c r="AC9" i="129"/>
  <c r="AB9" i="129"/>
  <c r="AA9" i="129"/>
  <c r="Z9" i="129"/>
  <c r="BL8" i="129"/>
  <c r="BK8" i="129"/>
  <c r="BJ8" i="129"/>
  <c r="BJ7" i="129" s="1"/>
  <c r="BI8" i="129"/>
  <c r="BH8" i="129"/>
  <c r="BH7" i="129" s="1"/>
  <c r="BG8" i="129"/>
  <c r="BD8" i="129"/>
  <c r="BC8" i="129"/>
  <c r="BB8" i="129"/>
  <c r="BA8" i="129"/>
  <c r="BA7" i="129" s="1"/>
  <c r="AZ8" i="129"/>
  <c r="AY8" i="129"/>
  <c r="AY7" i="129" s="1"/>
  <c r="AX8" i="129"/>
  <c r="AV8" i="129"/>
  <c r="AU8" i="129"/>
  <c r="AT8" i="129"/>
  <c r="AS8" i="129"/>
  <c r="AR8" i="129"/>
  <c r="AR7" i="129" s="1"/>
  <c r="AQ8" i="129"/>
  <c r="AP8" i="129"/>
  <c r="AN8" i="129"/>
  <c r="AM8" i="129"/>
  <c r="AL8" i="129"/>
  <c r="AK8" i="129"/>
  <c r="AJ8" i="129"/>
  <c r="AB8" i="129" s="1"/>
  <c r="AI8" i="129"/>
  <c r="AI7" i="129" s="1"/>
  <c r="AH8" i="129"/>
  <c r="AF8" i="129"/>
  <c r="AE8" i="129"/>
  <c r="BL7" i="129"/>
  <c r="BK7" i="129"/>
  <c r="BD7" i="129"/>
  <c r="BC7" i="129"/>
  <c r="BB7" i="129"/>
  <c r="AV7" i="129"/>
  <c r="AU7" i="129"/>
  <c r="AT7" i="129"/>
  <c r="AS7" i="129"/>
  <c r="AM7" i="129"/>
  <c r="AL7" i="129"/>
  <c r="AK7" i="129"/>
  <c r="AJ7" i="129"/>
  <c r="X2" i="129"/>
  <c r="AL2" i="129" s="1"/>
  <c r="BB2" i="129" s="1"/>
  <c r="O2" i="129"/>
  <c r="BF37" i="120"/>
  <c r="BE37" i="120"/>
  <c r="AX37" i="120"/>
  <c r="AW37" i="120"/>
  <c r="AP37" i="120"/>
  <c r="AO37" i="120"/>
  <c r="BF36" i="120"/>
  <c r="BE36" i="120"/>
  <c r="AX36" i="120"/>
  <c r="AW36" i="120"/>
  <c r="AP36" i="120"/>
  <c r="AO36" i="120"/>
  <c r="BF35" i="120"/>
  <c r="BE35" i="120"/>
  <c r="AX35" i="120"/>
  <c r="AW35" i="120"/>
  <c r="AP35" i="120"/>
  <c r="AO35" i="120"/>
  <c r="BL34" i="120"/>
  <c r="BK34" i="120"/>
  <c r="BJ34" i="120"/>
  <c r="BI34" i="120"/>
  <c r="BH34" i="120"/>
  <c r="BG34" i="120"/>
  <c r="BF34" i="120"/>
  <c r="BD34" i="120"/>
  <c r="BC34" i="120"/>
  <c r="BB34" i="120"/>
  <c r="BA34" i="120"/>
  <c r="AZ34" i="120"/>
  <c r="AY34" i="120"/>
  <c r="AX34" i="120"/>
  <c r="AV34" i="120"/>
  <c r="AU34" i="120"/>
  <c r="AT34" i="120"/>
  <c r="AS34" i="120"/>
  <c r="AR34" i="120"/>
  <c r="AQ34" i="120"/>
  <c r="AP34" i="120"/>
  <c r="AN34" i="120"/>
  <c r="AM34" i="120"/>
  <c r="AL34" i="120"/>
  <c r="AK34" i="120"/>
  <c r="AJ34" i="120"/>
  <c r="AI34" i="120"/>
  <c r="BF33" i="120"/>
  <c r="BE33" i="120"/>
  <c r="AX33" i="120"/>
  <c r="AW33" i="120"/>
  <c r="AP33" i="120"/>
  <c r="AO33" i="120"/>
  <c r="BF32" i="120"/>
  <c r="BE32" i="120"/>
  <c r="AX32" i="120"/>
  <c r="AW32" i="120"/>
  <c r="AP32" i="120"/>
  <c r="AO32" i="120"/>
  <c r="BF31" i="120"/>
  <c r="BE31" i="120"/>
  <c r="AX31" i="120"/>
  <c r="AW31" i="120"/>
  <c r="AP31" i="120"/>
  <c r="AO31" i="120"/>
  <c r="BF30" i="120"/>
  <c r="BE30" i="120"/>
  <c r="AX30" i="120"/>
  <c r="AW30" i="120"/>
  <c r="AP30" i="120"/>
  <c r="AO30" i="120"/>
  <c r="BF29" i="120"/>
  <c r="BF28" i="120" s="1"/>
  <c r="BE29" i="120"/>
  <c r="AX29" i="120"/>
  <c r="AX28" i="120" s="1"/>
  <c r="AW29" i="120"/>
  <c r="AP29" i="120"/>
  <c r="AO29" i="120"/>
  <c r="BL28" i="120"/>
  <c r="BK28" i="120"/>
  <c r="BJ28" i="120"/>
  <c r="BI28" i="120"/>
  <c r="BH28" i="120"/>
  <c r="BH14" i="120" s="1"/>
  <c r="BG28" i="120"/>
  <c r="BD28" i="120"/>
  <c r="BC28" i="120"/>
  <c r="BB28" i="120"/>
  <c r="BA28" i="120"/>
  <c r="AZ28" i="120"/>
  <c r="AY28" i="120"/>
  <c r="AY14" i="120" s="1"/>
  <c r="AV28" i="120"/>
  <c r="AU28" i="120"/>
  <c r="AT28" i="120"/>
  <c r="AS28" i="120"/>
  <c r="AR28" i="120"/>
  <c r="AQ28" i="120"/>
  <c r="AP28" i="120"/>
  <c r="AN28" i="120"/>
  <c r="AM28" i="120"/>
  <c r="AL28" i="120"/>
  <c r="AK28" i="120"/>
  <c r="AJ28" i="120"/>
  <c r="AI28" i="120"/>
  <c r="BF27" i="120"/>
  <c r="BE27" i="120"/>
  <c r="AX27" i="120"/>
  <c r="AW27" i="120"/>
  <c r="AP27" i="120"/>
  <c r="AO27" i="120"/>
  <c r="BF26" i="120"/>
  <c r="BE26" i="120"/>
  <c r="AX26" i="120"/>
  <c r="AW26" i="120"/>
  <c r="AP26" i="120"/>
  <c r="AP23" i="120" s="1"/>
  <c r="AO26" i="120"/>
  <c r="BF25" i="120"/>
  <c r="BE25" i="120"/>
  <c r="AX25" i="120"/>
  <c r="AW25" i="120"/>
  <c r="AP25" i="120"/>
  <c r="AO25" i="120"/>
  <c r="BF24" i="120"/>
  <c r="BF23" i="120" s="1"/>
  <c r="BE24" i="120"/>
  <c r="AX24" i="120"/>
  <c r="AW24" i="120"/>
  <c r="AP24" i="120"/>
  <c r="AO24" i="120"/>
  <c r="BL23" i="120"/>
  <c r="BK23" i="120"/>
  <c r="BK14" i="120" s="1"/>
  <c r="BJ23" i="120"/>
  <c r="BI23" i="120"/>
  <c r="BH23" i="120"/>
  <c r="BG23" i="120"/>
  <c r="BD23" i="120"/>
  <c r="BC23" i="120"/>
  <c r="BB23" i="120"/>
  <c r="BB14" i="120" s="1"/>
  <c r="BA23" i="120"/>
  <c r="AZ23" i="120"/>
  <c r="AY23" i="120"/>
  <c r="AX23" i="120"/>
  <c r="AV23" i="120"/>
  <c r="AU23" i="120"/>
  <c r="AT23" i="120"/>
  <c r="AS23" i="120"/>
  <c r="AS14" i="120" s="1"/>
  <c r="AR23" i="120"/>
  <c r="AQ23" i="120"/>
  <c r="AN23" i="120"/>
  <c r="AM23" i="120"/>
  <c r="AL23" i="120"/>
  <c r="AL14" i="120" s="1"/>
  <c r="AK23" i="120"/>
  <c r="AJ23" i="120"/>
  <c r="AJ14" i="120" s="1"/>
  <c r="BF22" i="120"/>
  <c r="BE22" i="120"/>
  <c r="AX22" i="120"/>
  <c r="AW22" i="120"/>
  <c r="AP22" i="120"/>
  <c r="AO22" i="120"/>
  <c r="BF21" i="120"/>
  <c r="BE21" i="120"/>
  <c r="AX21" i="120"/>
  <c r="AW21" i="120"/>
  <c r="AP21" i="120"/>
  <c r="AO21" i="120"/>
  <c r="BF20" i="120"/>
  <c r="BE20" i="120"/>
  <c r="AX20" i="120"/>
  <c r="AW20" i="120"/>
  <c r="AP20" i="120"/>
  <c r="AO20" i="120"/>
  <c r="BF19" i="120"/>
  <c r="BE19" i="120"/>
  <c r="AX19" i="120"/>
  <c r="AW19" i="120"/>
  <c r="AP19" i="120"/>
  <c r="AO19" i="120"/>
  <c r="BF18" i="120"/>
  <c r="BE18" i="120"/>
  <c r="AX18" i="120"/>
  <c r="AW18" i="120"/>
  <c r="AP18" i="120"/>
  <c r="AO18" i="120"/>
  <c r="BF17" i="120"/>
  <c r="BE17" i="120"/>
  <c r="AX17" i="120"/>
  <c r="AW17" i="120"/>
  <c r="AP17" i="120"/>
  <c r="AO17" i="120"/>
  <c r="BF16" i="120"/>
  <c r="BE16" i="120"/>
  <c r="AX16" i="120"/>
  <c r="AW16" i="120"/>
  <c r="AP16" i="120"/>
  <c r="AP15" i="120" s="1"/>
  <c r="AP14" i="120" s="1"/>
  <c r="AO16" i="120"/>
  <c r="BL15" i="120"/>
  <c r="BK15" i="120"/>
  <c r="BJ15" i="120"/>
  <c r="BI15" i="120"/>
  <c r="BI14" i="120" s="1"/>
  <c r="BH15" i="120"/>
  <c r="BG15" i="120"/>
  <c r="BG14" i="120" s="1"/>
  <c r="BF15" i="120"/>
  <c r="BD15" i="120"/>
  <c r="BD14" i="120" s="1"/>
  <c r="BC15" i="120"/>
  <c r="BB15" i="120"/>
  <c r="BA15" i="120"/>
  <c r="AZ15" i="120"/>
  <c r="AZ14" i="120" s="1"/>
  <c r="AY15" i="120"/>
  <c r="AX15" i="120"/>
  <c r="AV15" i="120"/>
  <c r="AU15" i="120"/>
  <c r="AU14" i="120" s="1"/>
  <c r="AT15" i="120"/>
  <c r="AS15" i="120"/>
  <c r="AR15" i="120"/>
  <c r="AQ15" i="120"/>
  <c r="AQ14" i="120" s="1"/>
  <c r="AN15" i="120"/>
  <c r="AN14" i="120" s="1"/>
  <c r="AM15" i="120"/>
  <c r="AL15" i="120"/>
  <c r="AK15" i="120"/>
  <c r="AJ15" i="120"/>
  <c r="AI15" i="120"/>
  <c r="BL14" i="120"/>
  <c r="BJ14" i="120"/>
  <c r="BC14" i="120"/>
  <c r="BA14" i="120"/>
  <c r="AV14" i="120"/>
  <c r="AT14" i="120"/>
  <c r="AR14" i="120"/>
  <c r="AM14" i="120"/>
  <c r="AK14" i="120"/>
  <c r="AI14" i="120"/>
  <c r="BF12" i="120"/>
  <c r="BE12" i="120"/>
  <c r="AX12" i="120"/>
  <c r="AW12" i="120"/>
  <c r="AP12" i="120"/>
  <c r="AO12" i="120"/>
  <c r="BL11" i="120"/>
  <c r="BK11" i="120"/>
  <c r="BJ11" i="120"/>
  <c r="BI11" i="120"/>
  <c r="BH11" i="120"/>
  <c r="BG11" i="120"/>
  <c r="BF11" i="120"/>
  <c r="BD11" i="120"/>
  <c r="BC11" i="120"/>
  <c r="BB11" i="120"/>
  <c r="BA11" i="120"/>
  <c r="AZ11" i="120"/>
  <c r="AY11" i="120"/>
  <c r="AX11" i="120"/>
  <c r="AV11" i="120"/>
  <c r="AU11" i="120"/>
  <c r="AT11" i="120"/>
  <c r="AS11" i="120"/>
  <c r="AR11" i="120"/>
  <c r="AQ11" i="120"/>
  <c r="AP11" i="120"/>
  <c r="AN11" i="120"/>
  <c r="AM11" i="120"/>
  <c r="AL11" i="120"/>
  <c r="AK11" i="120"/>
  <c r="AJ11" i="120"/>
  <c r="AI11" i="120"/>
  <c r="BF10" i="120"/>
  <c r="BE10" i="120"/>
  <c r="AX10" i="120"/>
  <c r="AW10" i="120"/>
  <c r="AP10" i="120"/>
  <c r="AO10" i="120"/>
  <c r="BF9" i="120"/>
  <c r="BE9" i="120"/>
  <c r="AX9" i="120"/>
  <c r="AW9" i="120"/>
  <c r="AP9" i="120"/>
  <c r="AO9" i="120"/>
  <c r="Z34" i="129" l="1"/>
  <c r="Z35" i="129"/>
  <c r="Z33" i="129"/>
  <c r="Z42" i="129"/>
  <c r="Z43" i="129"/>
  <c r="Z44" i="129"/>
  <c r="Z47" i="129"/>
  <c r="AP50" i="129"/>
  <c r="AP49" i="129" s="1"/>
  <c r="Z61" i="129"/>
  <c r="Z54" i="129"/>
  <c r="Z56" i="129"/>
  <c r="Z52" i="129"/>
  <c r="Z60" i="129"/>
  <c r="BF45" i="129"/>
  <c r="BF31" i="129" s="1"/>
  <c r="AP7" i="129"/>
  <c r="Z13" i="129"/>
  <c r="BF7" i="129"/>
  <c r="AH31" i="129"/>
  <c r="Z40" i="129"/>
  <c r="Z19" i="129"/>
  <c r="AB31" i="129"/>
  <c r="AF11" i="129"/>
  <c r="AF7" i="129" s="1"/>
  <c r="AN31" i="129"/>
  <c r="AB32" i="129"/>
  <c r="AA45" i="129"/>
  <c r="AA31" i="129" s="1"/>
  <c r="AX50" i="129"/>
  <c r="AX49" i="129" s="1"/>
  <c r="AA36" i="129"/>
  <c r="AA8" i="129"/>
  <c r="AA7" i="129" s="1"/>
  <c r="Z11" i="129"/>
  <c r="AD32" i="129"/>
  <c r="AD31" i="129" s="1"/>
  <c r="AC45" i="129"/>
  <c r="Z46" i="129"/>
  <c r="AH50" i="129"/>
  <c r="AC32" i="129"/>
  <c r="AR31" i="129"/>
  <c r="AE32" i="129"/>
  <c r="AX32" i="129"/>
  <c r="AX31" i="129" s="1"/>
  <c r="Z8" i="129"/>
  <c r="AC8" i="129"/>
  <c r="AC7" i="129" s="1"/>
  <c r="AB11" i="129"/>
  <c r="AB7" i="129" s="1"/>
  <c r="AF32" i="129"/>
  <c r="AF31" i="129" s="1"/>
  <c r="AP32" i="129"/>
  <c r="AE45" i="129"/>
  <c r="AE31" i="129" s="1"/>
  <c r="BI7" i="129"/>
  <c r="AD8" i="129"/>
  <c r="AD7" i="129" s="1"/>
  <c r="Z12" i="129"/>
  <c r="AX13" i="129"/>
  <c r="AX7" i="129" s="1"/>
  <c r="Z20" i="129"/>
  <c r="AX21" i="129"/>
  <c r="Z21" i="129" s="1"/>
  <c r="BL31" i="129"/>
  <c r="AX36" i="129"/>
  <c r="Z36" i="129" s="1"/>
  <c r="Z24" i="129"/>
  <c r="BF14" i="120"/>
  <c r="AX14" i="120"/>
  <c r="Z45" i="129" l="1"/>
  <c r="Z7" i="129"/>
  <c r="AH49" i="129"/>
  <c r="Z50" i="129"/>
  <c r="Z49" i="129" s="1"/>
  <c r="Z32" i="129"/>
  <c r="Z31" i="129" s="1"/>
  <c r="AP31" i="129"/>
  <c r="AC31" i="129"/>
  <c r="BF61" i="128"/>
  <c r="AX61" i="128"/>
  <c r="AP61" i="128"/>
  <c r="AI61" i="128"/>
  <c r="AA61" i="128" s="1"/>
  <c r="AF61" i="128"/>
  <c r="AE61" i="128"/>
  <c r="AD61" i="128"/>
  <c r="AC61" i="128"/>
  <c r="AB61" i="128"/>
  <c r="BF60" i="128"/>
  <c r="BE60" i="128"/>
  <c r="AX60" i="128"/>
  <c r="AW60" i="128"/>
  <c r="AP60" i="128"/>
  <c r="AO60" i="128"/>
  <c r="AI60" i="128"/>
  <c r="AH60" i="128"/>
  <c r="AG60" i="128"/>
  <c r="AF60" i="128"/>
  <c r="AE60" i="128"/>
  <c r="AD60" i="128"/>
  <c r="AC60" i="128"/>
  <c r="AB60" i="128"/>
  <c r="AA60" i="128"/>
  <c r="Z60" i="128"/>
  <c r="Y60" i="128" s="1"/>
  <c r="BF59" i="128"/>
  <c r="BF56" i="128" s="1"/>
  <c r="BF55" i="128" s="1"/>
  <c r="BE59" i="128"/>
  <c r="AX59" i="128"/>
  <c r="Z59" i="128" s="1"/>
  <c r="AW59" i="128"/>
  <c r="AP59" i="128"/>
  <c r="AO59" i="128"/>
  <c r="AH59" i="128"/>
  <c r="AG59" i="128"/>
  <c r="AF59" i="128"/>
  <c r="AE59" i="128"/>
  <c r="AD59" i="128"/>
  <c r="AC59" i="128"/>
  <c r="AB59" i="128"/>
  <c r="AA59" i="128"/>
  <c r="BF58" i="128"/>
  <c r="AX58" i="128"/>
  <c r="AX56" i="128" s="1"/>
  <c r="AX55" i="128" s="1"/>
  <c r="AP58" i="128"/>
  <c r="AI58" i="128"/>
  <c r="AH58" i="128" s="1"/>
  <c r="AF58" i="128"/>
  <c r="AE58" i="128"/>
  <c r="AD58" i="128"/>
  <c r="AC58" i="128"/>
  <c r="AB58" i="128"/>
  <c r="BF57" i="128"/>
  <c r="AX57" i="128"/>
  <c r="AP57" i="128"/>
  <c r="AH57" i="128"/>
  <c r="AF57" i="128"/>
  <c r="AE57" i="128"/>
  <c r="AD57" i="128"/>
  <c r="AC57" i="128"/>
  <c r="AB57" i="128"/>
  <c r="AA57" i="128"/>
  <c r="Z57" i="128"/>
  <c r="BL56" i="128"/>
  <c r="BK56" i="128"/>
  <c r="BK55" i="128" s="1"/>
  <c r="BJ56" i="128"/>
  <c r="BI56" i="128"/>
  <c r="BI55" i="128" s="1"/>
  <c r="BH56" i="128"/>
  <c r="BG56" i="128"/>
  <c r="BD56" i="128"/>
  <c r="BD55" i="128" s="1"/>
  <c r="BC56" i="128"/>
  <c r="BB56" i="128"/>
  <c r="BA56" i="128"/>
  <c r="AZ56" i="128"/>
  <c r="AZ55" i="128" s="1"/>
  <c r="AY56" i="128"/>
  <c r="AV56" i="128"/>
  <c r="AU56" i="128"/>
  <c r="AU55" i="128" s="1"/>
  <c r="AT56" i="128"/>
  <c r="AS56" i="128"/>
  <c r="AC56" i="128" s="1"/>
  <c r="AR56" i="128"/>
  <c r="AQ56" i="128"/>
  <c r="AP56" i="128"/>
  <c r="AN56" i="128"/>
  <c r="AM56" i="128"/>
  <c r="AE56" i="128" s="1"/>
  <c r="AL56" i="128"/>
  <c r="AD56" i="128" s="1"/>
  <c r="AK56" i="128"/>
  <c r="AJ56" i="128"/>
  <c r="AB56" i="128" s="1"/>
  <c r="AF56" i="128"/>
  <c r="AQ55" i="128"/>
  <c r="BH55" i="128"/>
  <c r="BG55" i="128"/>
  <c r="BB55" i="128"/>
  <c r="AY55" i="128"/>
  <c r="BJ55" i="128"/>
  <c r="BA55" i="128"/>
  <c r="AR55" i="128"/>
  <c r="BL55" i="128"/>
  <c r="BC55" i="128"/>
  <c r="AV55" i="128"/>
  <c r="AT55" i="128"/>
  <c r="AM55" i="128"/>
  <c r="AK55" i="128"/>
  <c r="BF53" i="128"/>
  <c r="AX53" i="128"/>
  <c r="AP53" i="128"/>
  <c r="AI53" i="128"/>
  <c r="AH53" i="128" s="1"/>
  <c r="BF52" i="128"/>
  <c r="AX52" i="128"/>
  <c r="AP52" i="128"/>
  <c r="AH52" i="128"/>
  <c r="BF51" i="128"/>
  <c r="AX51" i="128"/>
  <c r="AP51" i="128"/>
  <c r="AH51" i="128"/>
  <c r="BF50" i="128"/>
  <c r="AX50" i="128"/>
  <c r="AP50" i="128"/>
  <c r="AH50" i="128"/>
  <c r="BF49" i="128"/>
  <c r="AX49" i="128"/>
  <c r="AP49" i="128"/>
  <c r="AI49" i="128"/>
  <c r="AH49" i="128"/>
  <c r="BF48" i="128"/>
  <c r="AX48" i="128"/>
  <c r="AP48" i="128"/>
  <c r="AH48" i="128"/>
  <c r="BF47" i="128"/>
  <c r="BF43" i="128" s="1"/>
  <c r="BF42" i="128" s="1"/>
  <c r="AX47" i="128"/>
  <c r="AX43" i="128" s="1"/>
  <c r="AX42" i="128" s="1"/>
  <c r="AP47" i="128"/>
  <c r="AI47" i="128"/>
  <c r="AH47" i="128"/>
  <c r="BF46" i="128"/>
  <c r="AX46" i="128"/>
  <c r="AP46" i="128"/>
  <c r="AH46" i="128"/>
  <c r="BF45" i="128"/>
  <c r="AX45" i="128"/>
  <c r="AP45" i="128"/>
  <c r="AH45" i="128"/>
  <c r="BF44" i="128"/>
  <c r="AX44" i="128"/>
  <c r="AP44" i="128"/>
  <c r="AP43" i="128" s="1"/>
  <c r="AP42" i="128" s="1"/>
  <c r="AH44" i="128"/>
  <c r="BL43" i="128"/>
  <c r="BL42" i="128" s="1"/>
  <c r="BK43" i="128"/>
  <c r="BJ43" i="128"/>
  <c r="BI43" i="128"/>
  <c r="BH43" i="128"/>
  <c r="BG43" i="128"/>
  <c r="BD43" i="128"/>
  <c r="BD42" i="128" s="1"/>
  <c r="BC43" i="128"/>
  <c r="BC42" i="128" s="1"/>
  <c r="BB43" i="128"/>
  <c r="BA43" i="128"/>
  <c r="AZ43" i="128"/>
  <c r="AY43" i="128"/>
  <c r="AV43" i="128"/>
  <c r="AV42" i="128" s="1"/>
  <c r="AU43" i="128"/>
  <c r="AU42" i="128" s="1"/>
  <c r="AT43" i="128"/>
  <c r="AT42" i="128" s="1"/>
  <c r="AS43" i="128"/>
  <c r="AR43" i="128"/>
  <c r="AQ43" i="128"/>
  <c r="AN43" i="128"/>
  <c r="AN42" i="128" s="1"/>
  <c r="AM43" i="128"/>
  <c r="AM42" i="128" s="1"/>
  <c r="AL43" i="128"/>
  <c r="AL42" i="128" s="1"/>
  <c r="AK43" i="128"/>
  <c r="AK42" i="128" s="1"/>
  <c r="AJ43" i="128"/>
  <c r="BK42" i="128"/>
  <c r="BJ42" i="128"/>
  <c r="BI42" i="128"/>
  <c r="BH42" i="128"/>
  <c r="BG42" i="128"/>
  <c r="BB42" i="128"/>
  <c r="BA42" i="128"/>
  <c r="AZ42" i="128"/>
  <c r="AY42" i="128"/>
  <c r="AS42" i="128"/>
  <c r="AR42" i="128"/>
  <c r="AQ42" i="128"/>
  <c r="AJ42" i="128"/>
  <c r="BF40" i="128"/>
  <c r="AX40" i="128"/>
  <c r="AP40" i="128"/>
  <c r="AI40" i="128"/>
  <c r="AH40" i="128"/>
  <c r="BF39" i="128"/>
  <c r="AX39" i="128"/>
  <c r="AP39" i="128"/>
  <c r="AH39" i="128"/>
  <c r="BF38" i="128"/>
  <c r="AX38" i="128"/>
  <c r="AP38" i="128"/>
  <c r="AH38" i="128"/>
  <c r="BF37" i="128"/>
  <c r="AX37" i="128"/>
  <c r="AP37" i="128"/>
  <c r="AP36" i="128" s="1"/>
  <c r="AH37" i="128"/>
  <c r="AH36" i="128" s="1"/>
  <c r="BL36" i="128"/>
  <c r="BK36" i="128"/>
  <c r="BJ36" i="128"/>
  <c r="BI36" i="128"/>
  <c r="BH36" i="128"/>
  <c r="BG36" i="128"/>
  <c r="BF36" i="128"/>
  <c r="BD36" i="128"/>
  <c r="BC36" i="128"/>
  <c r="BB36" i="128"/>
  <c r="BA36" i="128"/>
  <c r="AZ36" i="128"/>
  <c r="AY36" i="128"/>
  <c r="AX36" i="128"/>
  <c r="AV36" i="128"/>
  <c r="AV7" i="128" s="1"/>
  <c r="AU36" i="128"/>
  <c r="AT36" i="128"/>
  <c r="AS36" i="128"/>
  <c r="AR36" i="128"/>
  <c r="AQ36" i="128"/>
  <c r="AN36" i="128"/>
  <c r="AM36" i="128"/>
  <c r="AM7" i="128" s="1"/>
  <c r="AL36" i="128"/>
  <c r="AK36" i="128"/>
  <c r="AJ36" i="128"/>
  <c r="AI36" i="128"/>
  <c r="BF35" i="128"/>
  <c r="AX35" i="128"/>
  <c r="AP35" i="128"/>
  <c r="AP28" i="128" s="1"/>
  <c r="AI35" i="128"/>
  <c r="AH35" i="128" s="1"/>
  <c r="BF34" i="128"/>
  <c r="AX34" i="128"/>
  <c r="AP34" i="128"/>
  <c r="AH34" i="128"/>
  <c r="BF33" i="128"/>
  <c r="AX33" i="128"/>
  <c r="AP33" i="128"/>
  <c r="AH33" i="128"/>
  <c r="BF32" i="128"/>
  <c r="AX32" i="128"/>
  <c r="AP32" i="128"/>
  <c r="AH32" i="128"/>
  <c r="BF31" i="128"/>
  <c r="AX31" i="128"/>
  <c r="AP31" i="128"/>
  <c r="AI31" i="128"/>
  <c r="AH31" i="128" s="1"/>
  <c r="AH28" i="128" s="1"/>
  <c r="BF30" i="128"/>
  <c r="AX30" i="128"/>
  <c r="AX28" i="128" s="1"/>
  <c r="AP30" i="128"/>
  <c r="AI30" i="128"/>
  <c r="AH30" i="128"/>
  <c r="BF29" i="128"/>
  <c r="BF28" i="128" s="1"/>
  <c r="AX29" i="128"/>
  <c r="AP29" i="128"/>
  <c r="AH29" i="128"/>
  <c r="BL28" i="128"/>
  <c r="BK28" i="128"/>
  <c r="BJ28" i="128"/>
  <c r="BI28" i="128"/>
  <c r="BH28" i="128"/>
  <c r="BG28" i="128"/>
  <c r="BD28" i="128"/>
  <c r="BC28" i="128"/>
  <c r="BB28" i="128"/>
  <c r="BA28" i="128"/>
  <c r="AZ28" i="128"/>
  <c r="AY28" i="128"/>
  <c r="AV28" i="128"/>
  <c r="AU28" i="128"/>
  <c r="AT28" i="128"/>
  <c r="AS28" i="128"/>
  <c r="AR28" i="128"/>
  <c r="AQ28" i="128"/>
  <c r="AN28" i="128"/>
  <c r="AM28" i="128"/>
  <c r="AL28" i="128"/>
  <c r="AK28" i="128"/>
  <c r="AJ28" i="128"/>
  <c r="AI28" i="128"/>
  <c r="BF27" i="128"/>
  <c r="AX27" i="128"/>
  <c r="AP27" i="128"/>
  <c r="AH27" i="128"/>
  <c r="BF26" i="128"/>
  <c r="AX26" i="128"/>
  <c r="AP26" i="128"/>
  <c r="AI26" i="128"/>
  <c r="AH26" i="128" s="1"/>
  <c r="BF25" i="128"/>
  <c r="AX25" i="128"/>
  <c r="AP25" i="128"/>
  <c r="AI25" i="128"/>
  <c r="AH25" i="128" s="1"/>
  <c r="BF24" i="128"/>
  <c r="AX24" i="128"/>
  <c r="AP24" i="128"/>
  <c r="AP22" i="128" s="1"/>
  <c r="AI24" i="128"/>
  <c r="AH24" i="128"/>
  <c r="BF23" i="128"/>
  <c r="AX23" i="128"/>
  <c r="AX22" i="128" s="1"/>
  <c r="AP23" i="128"/>
  <c r="AI23" i="128"/>
  <c r="AI22" i="128" s="1"/>
  <c r="AH23" i="128"/>
  <c r="BL22" i="128"/>
  <c r="BK22" i="128"/>
  <c r="BJ22" i="128"/>
  <c r="BI22" i="128"/>
  <c r="BH22" i="128"/>
  <c r="BG22" i="128"/>
  <c r="BF22" i="128"/>
  <c r="BD22" i="128"/>
  <c r="BC22" i="128"/>
  <c r="BB22" i="128"/>
  <c r="BA22" i="128"/>
  <c r="AZ22" i="128"/>
  <c r="AY22" i="128"/>
  <c r="AV22" i="128"/>
  <c r="AU22" i="128"/>
  <c r="AT22" i="128"/>
  <c r="AS22" i="128"/>
  <c r="AR22" i="128"/>
  <c r="AQ22" i="128"/>
  <c r="AN22" i="128"/>
  <c r="AM22" i="128"/>
  <c r="AL22" i="128"/>
  <c r="AK22" i="128"/>
  <c r="AJ22" i="128"/>
  <c r="BF21" i="128"/>
  <c r="AX21" i="128"/>
  <c r="AP21" i="128"/>
  <c r="AH21" i="128"/>
  <c r="BF20" i="128"/>
  <c r="AX20" i="128"/>
  <c r="AP20" i="128"/>
  <c r="AI20" i="128"/>
  <c r="AH20" i="128" s="1"/>
  <c r="BF19" i="128"/>
  <c r="AX19" i="128"/>
  <c r="AP19" i="128"/>
  <c r="AP18" i="128" s="1"/>
  <c r="AP7" i="128" s="1"/>
  <c r="AI19" i="128"/>
  <c r="AH19" i="128" s="1"/>
  <c r="AH18" i="128" s="1"/>
  <c r="BL18" i="128"/>
  <c r="BK18" i="128"/>
  <c r="BJ18" i="128"/>
  <c r="BI18" i="128"/>
  <c r="BH18" i="128"/>
  <c r="BH7" i="128" s="1"/>
  <c r="BG18" i="128"/>
  <c r="BG7" i="128" s="1"/>
  <c r="BF18" i="128"/>
  <c r="BD18" i="128"/>
  <c r="BC18" i="128"/>
  <c r="BB18" i="128"/>
  <c r="BA18" i="128"/>
  <c r="AZ18" i="128"/>
  <c r="AY18" i="128"/>
  <c r="AY7" i="128" s="1"/>
  <c r="AX18" i="128"/>
  <c r="AV18" i="128"/>
  <c r="AU18" i="128"/>
  <c r="AT18" i="128"/>
  <c r="AS18" i="128"/>
  <c r="AR18" i="128"/>
  <c r="AQ18" i="128"/>
  <c r="AN18" i="128"/>
  <c r="AN7" i="128" s="1"/>
  <c r="AM18" i="128"/>
  <c r="AL18" i="128"/>
  <c r="AK18" i="128"/>
  <c r="AJ18" i="128"/>
  <c r="BF17" i="128"/>
  <c r="AX17" i="128"/>
  <c r="AP17" i="128"/>
  <c r="AH17" i="128"/>
  <c r="BF16" i="128"/>
  <c r="AX16" i="128"/>
  <c r="AP16" i="128"/>
  <c r="AH16" i="128"/>
  <c r="BF15" i="128"/>
  <c r="AX15" i="128"/>
  <c r="AP15" i="128"/>
  <c r="AH15" i="128"/>
  <c r="BF14" i="128"/>
  <c r="AX14" i="128"/>
  <c r="AP14" i="128"/>
  <c r="AH14" i="128"/>
  <c r="BF13" i="128"/>
  <c r="AX13" i="128"/>
  <c r="AP13" i="128"/>
  <c r="AH13" i="128"/>
  <c r="BF12" i="128"/>
  <c r="AX12" i="128"/>
  <c r="AP12" i="128"/>
  <c r="AH12" i="128"/>
  <c r="BF11" i="128"/>
  <c r="AX11" i="128"/>
  <c r="AP11" i="128"/>
  <c r="AH11" i="128"/>
  <c r="BF10" i="128"/>
  <c r="AX10" i="128"/>
  <c r="AP10" i="128"/>
  <c r="AI10" i="128"/>
  <c r="AH10" i="128"/>
  <c r="BF9" i="128"/>
  <c r="BF8" i="128" s="1"/>
  <c r="BF7" i="128" s="1"/>
  <c r="AX9" i="128"/>
  <c r="AX8" i="128" s="1"/>
  <c r="AP9" i="128"/>
  <c r="AI9" i="128"/>
  <c r="AH9" i="128"/>
  <c r="BL8" i="128"/>
  <c r="BK8" i="128"/>
  <c r="BJ8" i="128"/>
  <c r="BJ7" i="128" s="1"/>
  <c r="BI8" i="128"/>
  <c r="BI7" i="128" s="1"/>
  <c r="BH8" i="128"/>
  <c r="BG8" i="128"/>
  <c r="BD8" i="128"/>
  <c r="BC8" i="128"/>
  <c r="BB8" i="128"/>
  <c r="BA8" i="128"/>
  <c r="BA7" i="128" s="1"/>
  <c r="AZ8" i="128"/>
  <c r="AZ7" i="128" s="1"/>
  <c r="AY8" i="128"/>
  <c r="AV8" i="128"/>
  <c r="AU8" i="128"/>
  <c r="AT8" i="128"/>
  <c r="AS8" i="128"/>
  <c r="AR8" i="128"/>
  <c r="AR7" i="128" s="1"/>
  <c r="AQ8" i="128"/>
  <c r="AQ7" i="128" s="1"/>
  <c r="AP8" i="128"/>
  <c r="AN8" i="128"/>
  <c r="AM8" i="128"/>
  <c r="AL8" i="128"/>
  <c r="AK8" i="128"/>
  <c r="AJ8" i="128"/>
  <c r="AI8" i="128"/>
  <c r="AH8" i="128"/>
  <c r="BL7" i="128"/>
  <c r="BK7" i="128"/>
  <c r="BD7" i="128"/>
  <c r="BC7" i="128"/>
  <c r="BB7" i="128"/>
  <c r="AU7" i="128"/>
  <c r="AT7" i="128"/>
  <c r="AS7" i="128"/>
  <c r="AL7" i="128"/>
  <c r="AK7" i="128"/>
  <c r="AJ7" i="128"/>
  <c r="Z58" i="128" l="1"/>
  <c r="Y58" i="128" s="1"/>
  <c r="AI56" i="128"/>
  <c r="AA56" i="128" s="1"/>
  <c r="AA58" i="128"/>
  <c r="AL55" i="128"/>
  <c r="AH61" i="128"/>
  <c r="Z61" i="128" s="1"/>
  <c r="AS55" i="128"/>
  <c r="AP55" i="128"/>
  <c r="AN55" i="128"/>
  <c r="AJ55" i="128"/>
  <c r="AH7" i="128"/>
  <c r="AX7" i="128"/>
  <c r="AH22" i="128"/>
  <c r="AH43" i="128"/>
  <c r="AH42" i="128" s="1"/>
  <c r="AI18" i="128"/>
  <c r="AI7" i="128" s="1"/>
  <c r="AI43" i="128"/>
  <c r="AI42" i="128" s="1"/>
  <c r="BL20" i="125"/>
  <c r="BK20" i="125"/>
  <c r="BJ20" i="125"/>
  <c r="BI20" i="125"/>
  <c r="BH20" i="125"/>
  <c r="BG20" i="125"/>
  <c r="BF20" i="125"/>
  <c r="BD20" i="125"/>
  <c r="BD7" i="125" s="1"/>
  <c r="BC20" i="125"/>
  <c r="BB20" i="125"/>
  <c r="BA20" i="125"/>
  <c r="BA7" i="125" s="1"/>
  <c r="AZ20" i="125"/>
  <c r="AY20" i="125"/>
  <c r="AX20" i="125"/>
  <c r="BL24" i="125"/>
  <c r="BK24" i="125"/>
  <c r="BK7" i="125" s="1"/>
  <c r="BJ24" i="125"/>
  <c r="BI24" i="125"/>
  <c r="BH24" i="125"/>
  <c r="BG24" i="125"/>
  <c r="BF24" i="125"/>
  <c r="BH7" i="125"/>
  <c r="BD24" i="125"/>
  <c r="BC24" i="125"/>
  <c r="BB24" i="125"/>
  <c r="BA24" i="125"/>
  <c r="AZ24" i="125"/>
  <c r="AY24" i="125"/>
  <c r="AX24" i="125"/>
  <c r="BL30" i="125"/>
  <c r="AF30" i="125" s="1"/>
  <c r="BK30" i="125"/>
  <c r="BJ30" i="125"/>
  <c r="BI30" i="125"/>
  <c r="BH30" i="125"/>
  <c r="BG30" i="125"/>
  <c r="BF30" i="125"/>
  <c r="BD30" i="125"/>
  <c r="BC30" i="125"/>
  <c r="BB30" i="125"/>
  <c r="BA30" i="125"/>
  <c r="AZ30" i="125"/>
  <c r="AY30" i="125"/>
  <c r="AX30" i="125"/>
  <c r="AQ30" i="125"/>
  <c r="AR30" i="125"/>
  <c r="AB30" i="125" s="1"/>
  <c r="AS30" i="125"/>
  <c r="AT30" i="125"/>
  <c r="AU30" i="125"/>
  <c r="AV30" i="125"/>
  <c r="AV7" i="125" s="1"/>
  <c r="AQ24" i="125"/>
  <c r="AR24" i="125"/>
  <c r="AS24" i="125"/>
  <c r="AC24" i="125" s="1"/>
  <c r="AT24" i="125"/>
  <c r="AU24" i="125"/>
  <c r="AV24" i="125"/>
  <c r="AQ20" i="125"/>
  <c r="AR20" i="125"/>
  <c r="AS20" i="125"/>
  <c r="AT20" i="125"/>
  <c r="AU20" i="125"/>
  <c r="AV20" i="125"/>
  <c r="AQ8" i="125"/>
  <c r="AR8" i="125"/>
  <c r="AS8" i="125"/>
  <c r="AT8" i="125"/>
  <c r="AU8" i="125"/>
  <c r="AV8" i="125"/>
  <c r="AF8" i="125" s="1"/>
  <c r="BF32" i="125"/>
  <c r="BF31" i="125"/>
  <c r="BF29" i="125"/>
  <c r="BF28" i="125"/>
  <c r="BF27" i="125"/>
  <c r="BF26" i="125"/>
  <c r="BF25" i="125"/>
  <c r="Z25" i="125" s="1"/>
  <c r="BF23" i="125"/>
  <c r="BF22" i="125"/>
  <c r="BF21" i="125"/>
  <c r="BF19" i="125"/>
  <c r="BF18" i="125"/>
  <c r="BF17" i="125"/>
  <c r="Z17" i="125" s="1"/>
  <c r="BF16" i="125"/>
  <c r="BF15" i="125"/>
  <c r="BF14" i="125"/>
  <c r="BF13" i="125"/>
  <c r="BF12" i="125"/>
  <c r="BF11" i="125"/>
  <c r="BF10" i="125"/>
  <c r="BF9" i="125"/>
  <c r="BF8" i="125"/>
  <c r="AX32" i="125"/>
  <c r="AX31" i="125"/>
  <c r="AX29" i="125"/>
  <c r="AX28" i="125"/>
  <c r="AX27" i="125"/>
  <c r="AX26" i="125"/>
  <c r="AX25" i="125"/>
  <c r="AX23" i="125"/>
  <c r="AX22" i="125"/>
  <c r="AX21" i="125"/>
  <c r="AX19" i="125"/>
  <c r="AX18" i="125"/>
  <c r="AX17" i="125"/>
  <c r="AX16" i="125"/>
  <c r="AX15" i="125"/>
  <c r="Z15" i="125" s="1"/>
  <c r="AX14" i="125"/>
  <c r="AX13" i="125"/>
  <c r="AX12" i="125"/>
  <c r="AX11" i="125"/>
  <c r="AX10" i="125"/>
  <c r="AX9" i="125"/>
  <c r="AP32" i="125"/>
  <c r="AP31" i="125"/>
  <c r="AP30" i="125" s="1"/>
  <c r="AP29" i="125"/>
  <c r="AP28" i="125"/>
  <c r="AP27" i="125"/>
  <c r="AP26" i="125"/>
  <c r="AP25" i="125"/>
  <c r="AP24" i="125"/>
  <c r="AP23" i="125"/>
  <c r="AP22" i="125"/>
  <c r="AP21" i="125"/>
  <c r="AP20" i="125"/>
  <c r="AP19" i="125"/>
  <c r="AP18" i="125"/>
  <c r="AP17" i="125"/>
  <c r="AP16" i="125"/>
  <c r="AP15" i="125"/>
  <c r="AP14" i="125"/>
  <c r="AP13" i="125"/>
  <c r="AP12" i="125"/>
  <c r="AP11" i="125"/>
  <c r="Z11" i="125" s="1"/>
  <c r="AP10" i="125"/>
  <c r="AP9" i="125"/>
  <c r="AP8" i="125"/>
  <c r="AP7" i="125" s="1"/>
  <c r="AI30" i="125"/>
  <c r="AJ30" i="125"/>
  <c r="AK30" i="125"/>
  <c r="AL30" i="125"/>
  <c r="AM30" i="125"/>
  <c r="AN30" i="125"/>
  <c r="AI24" i="125"/>
  <c r="AJ24" i="125"/>
  <c r="AJ7" i="125" s="1"/>
  <c r="AK24" i="125"/>
  <c r="AL24" i="125"/>
  <c r="AM24" i="125"/>
  <c r="AN24" i="125"/>
  <c r="AI20" i="125"/>
  <c r="AJ20" i="125"/>
  <c r="AK20" i="125"/>
  <c r="AL20" i="125"/>
  <c r="AM20" i="125"/>
  <c r="AE20" i="125" s="1"/>
  <c r="AN20" i="125"/>
  <c r="AI8" i="125"/>
  <c r="AJ8" i="125"/>
  <c r="AK8" i="125"/>
  <c r="AK7" i="125" s="1"/>
  <c r="AL8" i="125"/>
  <c r="AM8" i="125"/>
  <c r="AN8" i="125"/>
  <c r="AH24" i="125"/>
  <c r="AH20" i="125"/>
  <c r="AH8" i="125"/>
  <c r="AH32" i="125"/>
  <c r="AH31" i="125"/>
  <c r="AH29" i="125"/>
  <c r="AH28" i="125"/>
  <c r="Z28" i="125" s="1"/>
  <c r="AH27" i="125"/>
  <c r="Z27" i="125" s="1"/>
  <c r="AH26" i="125"/>
  <c r="AH25" i="125"/>
  <c r="AH23" i="125"/>
  <c r="AH22" i="125"/>
  <c r="Z22" i="125" s="1"/>
  <c r="AH21" i="125"/>
  <c r="AH10" i="125"/>
  <c r="AH11" i="125"/>
  <c r="AH12" i="125"/>
  <c r="Z12" i="125" s="1"/>
  <c r="AH13" i="125"/>
  <c r="Z13" i="125" s="1"/>
  <c r="AH14" i="125"/>
  <c r="Z14" i="125" s="1"/>
  <c r="AH15" i="125"/>
  <c r="AH16" i="125"/>
  <c r="AH17" i="125"/>
  <c r="AH18" i="125"/>
  <c r="AH19" i="125"/>
  <c r="AH9" i="125"/>
  <c r="AF32" i="125"/>
  <c r="AE32" i="125"/>
  <c r="AD32" i="125"/>
  <c r="AC32" i="125"/>
  <c r="AB32" i="125"/>
  <c r="AA32" i="125"/>
  <c r="AF31" i="125"/>
  <c r="AE31" i="125"/>
  <c r="AD31" i="125"/>
  <c r="AC31" i="125"/>
  <c r="AB31" i="125"/>
  <c r="AA31" i="125"/>
  <c r="AD30" i="125"/>
  <c r="AC30" i="125"/>
  <c r="AF29" i="125"/>
  <c r="AE29" i="125"/>
  <c r="AD29" i="125"/>
  <c r="AC29" i="125"/>
  <c r="AB29" i="125"/>
  <c r="AA29" i="125"/>
  <c r="AF28" i="125"/>
  <c r="AE28" i="125"/>
  <c r="AD28" i="125"/>
  <c r="AC28" i="125"/>
  <c r="AB28" i="125"/>
  <c r="AA28" i="125"/>
  <c r="AF27" i="125"/>
  <c r="AE27" i="125"/>
  <c r="AD27" i="125"/>
  <c r="AC27" i="125"/>
  <c r="AB27" i="125"/>
  <c r="AA27" i="125"/>
  <c r="AF26" i="125"/>
  <c r="AE26" i="125"/>
  <c r="AD26" i="125"/>
  <c r="AC26" i="125"/>
  <c r="AB26" i="125"/>
  <c r="AA26" i="125"/>
  <c r="Z26" i="125"/>
  <c r="AF25" i="125"/>
  <c r="AE25" i="125"/>
  <c r="AD25" i="125"/>
  <c r="AC25" i="125"/>
  <c r="AB25" i="125"/>
  <c r="AA25" i="125"/>
  <c r="AD24" i="125"/>
  <c r="AF23" i="125"/>
  <c r="AE23" i="125"/>
  <c r="AD23" i="125"/>
  <c r="AC23" i="125"/>
  <c r="AB23" i="125"/>
  <c r="AA23" i="125"/>
  <c r="AF22" i="125"/>
  <c r="AE22" i="125"/>
  <c r="AD22" i="125"/>
  <c r="AC22" i="125"/>
  <c r="AB22" i="125"/>
  <c r="AA22" i="125"/>
  <c r="AF21" i="125"/>
  <c r="AE21" i="125"/>
  <c r="AD21" i="125"/>
  <c r="AC21" i="125"/>
  <c r="AB21" i="125"/>
  <c r="AA21" i="125"/>
  <c r="AD20" i="125"/>
  <c r="AF19" i="125"/>
  <c r="AE19" i="125"/>
  <c r="AD19" i="125"/>
  <c r="AC19" i="125"/>
  <c r="AB19" i="125"/>
  <c r="AA19" i="125"/>
  <c r="AF18" i="125"/>
  <c r="AE18" i="125"/>
  <c r="AD18" i="125"/>
  <c r="AC18" i="125"/>
  <c r="AB18" i="125"/>
  <c r="AA18" i="125"/>
  <c r="Z18" i="125"/>
  <c r="AF17" i="125"/>
  <c r="AE17" i="125"/>
  <c r="AD17" i="125"/>
  <c r="AC17" i="125"/>
  <c r="AB17" i="125"/>
  <c r="AA17" i="125"/>
  <c r="AF16" i="125"/>
  <c r="AE16" i="125"/>
  <c r="AD16" i="125"/>
  <c r="AC16" i="125"/>
  <c r="AB16" i="125"/>
  <c r="AA16" i="125"/>
  <c r="AF15" i="125"/>
  <c r="AE15" i="125"/>
  <c r="AD15" i="125"/>
  <c r="AC15" i="125"/>
  <c r="AB15" i="125"/>
  <c r="AA15" i="125"/>
  <c r="AF14" i="125"/>
  <c r="AE14" i="125"/>
  <c r="AD14" i="125"/>
  <c r="AC14" i="125"/>
  <c r="AB14" i="125"/>
  <c r="AA14" i="125"/>
  <c r="AF13" i="125"/>
  <c r="AE13" i="125"/>
  <c r="AD13" i="125"/>
  <c r="AC13" i="125"/>
  <c r="AB13" i="125"/>
  <c r="AA13" i="125"/>
  <c r="AF12" i="125"/>
  <c r="AE12" i="125"/>
  <c r="AD12" i="125"/>
  <c r="AC12" i="125"/>
  <c r="AB12" i="125"/>
  <c r="AA12" i="125"/>
  <c r="AF11" i="125"/>
  <c r="AE11" i="125"/>
  <c r="AD11" i="125"/>
  <c r="AC11" i="125"/>
  <c r="AB11" i="125"/>
  <c r="AA11" i="125"/>
  <c r="AF10" i="125"/>
  <c r="AE10" i="125"/>
  <c r="AD10" i="125"/>
  <c r="AC10" i="125"/>
  <c r="AB10" i="125"/>
  <c r="AA10" i="125"/>
  <c r="Z10" i="125"/>
  <c r="AF9" i="125"/>
  <c r="AE9" i="125"/>
  <c r="AD9" i="125"/>
  <c r="AC9" i="125"/>
  <c r="AB9" i="125"/>
  <c r="AA9" i="125"/>
  <c r="BE29" i="125"/>
  <c r="AW29" i="125"/>
  <c r="AO29" i="125"/>
  <c r="AG29" i="125"/>
  <c r="BE28" i="125"/>
  <c r="AW28" i="125"/>
  <c r="AO28" i="125"/>
  <c r="AG28" i="125"/>
  <c r="BE27" i="125"/>
  <c r="AW27" i="125"/>
  <c r="AO27" i="125"/>
  <c r="AG27" i="125"/>
  <c r="BE26" i="125"/>
  <c r="AW26" i="125"/>
  <c r="AO26" i="125"/>
  <c r="AG26" i="125"/>
  <c r="BE25" i="125"/>
  <c r="AW25" i="125"/>
  <c r="AO25" i="125"/>
  <c r="AG25" i="125"/>
  <c r="BE23" i="125"/>
  <c r="AW23" i="125"/>
  <c r="AO23" i="125"/>
  <c r="AG23" i="125"/>
  <c r="BE22" i="125"/>
  <c r="AW22" i="125"/>
  <c r="AO22" i="125"/>
  <c r="AG22" i="125"/>
  <c r="BE21" i="125"/>
  <c r="AW21" i="125"/>
  <c r="AO21" i="125"/>
  <c r="AG21" i="125"/>
  <c r="BE19" i="125"/>
  <c r="AW19" i="125"/>
  <c r="AO19" i="125"/>
  <c r="AG19" i="125"/>
  <c r="BE18" i="125"/>
  <c r="AW18" i="125"/>
  <c r="AO18" i="125"/>
  <c r="AG18" i="125"/>
  <c r="BE17" i="125"/>
  <c r="AW17" i="125"/>
  <c r="AO17" i="125"/>
  <c r="AG17" i="125"/>
  <c r="BE16" i="125"/>
  <c r="AW16" i="125"/>
  <c r="AO16" i="125"/>
  <c r="AG16" i="125"/>
  <c r="BE15" i="125"/>
  <c r="AW15" i="125"/>
  <c r="AO15" i="125"/>
  <c r="AG15" i="125"/>
  <c r="BE14" i="125"/>
  <c r="AW14" i="125"/>
  <c r="AO14" i="125"/>
  <c r="AG14" i="125"/>
  <c r="BE13" i="125"/>
  <c r="AW13" i="125"/>
  <c r="AO13" i="125"/>
  <c r="AG13" i="125"/>
  <c r="BE12" i="125"/>
  <c r="AW12" i="125"/>
  <c r="AO12" i="125"/>
  <c r="AG12" i="125"/>
  <c r="BE11" i="125"/>
  <c r="AW11" i="125"/>
  <c r="AO11" i="125"/>
  <c r="AG11" i="125"/>
  <c r="BE10" i="125"/>
  <c r="AW10" i="125"/>
  <c r="AO10" i="125"/>
  <c r="AG10" i="125"/>
  <c r="BE9" i="125"/>
  <c r="AW9" i="125"/>
  <c r="AO9" i="125"/>
  <c r="AG9" i="125"/>
  <c r="BL8" i="125"/>
  <c r="BK8" i="125"/>
  <c r="BJ8" i="125"/>
  <c r="BI8" i="125"/>
  <c r="BI7" i="125" s="1"/>
  <c r="BH8" i="125"/>
  <c r="BG8" i="125"/>
  <c r="BD8" i="125"/>
  <c r="BC8" i="125"/>
  <c r="BB8" i="125"/>
  <c r="BA8" i="125"/>
  <c r="AZ8" i="125"/>
  <c r="AY8" i="125"/>
  <c r="AQ7" i="125"/>
  <c r="AD8" i="125"/>
  <c r="AE8" i="125"/>
  <c r="BB7" i="125"/>
  <c r="AT7" i="125"/>
  <c r="AN7" i="125"/>
  <c r="AI55" i="128" l="1"/>
  <c r="AH56" i="128"/>
  <c r="Z56" i="128" s="1"/>
  <c r="AB20" i="125"/>
  <c r="AA20" i="125"/>
  <c r="AF20" i="125"/>
  <c r="AC20" i="125"/>
  <c r="AC7" i="125" s="1"/>
  <c r="AE24" i="125"/>
  <c r="AA24" i="125"/>
  <c r="BG7" i="125"/>
  <c r="BC7" i="125"/>
  <c r="AZ7" i="125"/>
  <c r="AY7" i="125"/>
  <c r="AF24" i="125"/>
  <c r="AF7" i="125" s="1"/>
  <c r="BL7" i="125"/>
  <c r="BJ7" i="125"/>
  <c r="AE30" i="125"/>
  <c r="AA30" i="125"/>
  <c r="AS7" i="125"/>
  <c r="AB8" i="125"/>
  <c r="AR7" i="125"/>
  <c r="AD7" i="125"/>
  <c r="Z16" i="125"/>
  <c r="Z9" i="125"/>
  <c r="Z21" i="125"/>
  <c r="AX8" i="125"/>
  <c r="AX7" i="125" s="1"/>
  <c r="Z29" i="125"/>
  <c r="Z31" i="125"/>
  <c r="Z19" i="125"/>
  <c r="Z23" i="125"/>
  <c r="Z32" i="125"/>
  <c r="Z24" i="125"/>
  <c r="AI7" i="125"/>
  <c r="AB24" i="125"/>
  <c r="AB7" i="125" s="1"/>
  <c r="AM7" i="125"/>
  <c r="AE7" i="125"/>
  <c r="Z20" i="125"/>
  <c r="AL7" i="125"/>
  <c r="AU7" i="125"/>
  <c r="BF7" i="125"/>
  <c r="AA8" i="125"/>
  <c r="AA7" i="125" s="1"/>
  <c r="AC8" i="125"/>
  <c r="AH55" i="128" l="1"/>
  <c r="Z8" i="125"/>
  <c r="Z7" i="125" s="1"/>
  <c r="Z52" i="90" l="1"/>
  <c r="Y52" i="90" s="1"/>
  <c r="BL8" i="105" l="1"/>
  <c r="BK8" i="105"/>
  <c r="BK7" i="105" s="1"/>
  <c r="BJ8" i="105"/>
  <c r="BI8" i="105"/>
  <c r="BH8" i="105"/>
  <c r="BH7" i="105" s="1"/>
  <c r="BG8" i="105"/>
  <c r="BG7" i="105" s="1"/>
  <c r="BF8" i="105"/>
  <c r="BL7" i="105"/>
  <c r="BJ7" i="105"/>
  <c r="BI7" i="105"/>
  <c r="BF7" i="105"/>
  <c r="BD8" i="105"/>
  <c r="BC8" i="105"/>
  <c r="BB8" i="105"/>
  <c r="BA8" i="105"/>
  <c r="AZ8" i="105"/>
  <c r="AY8" i="105"/>
  <c r="AY7" i="105" s="1"/>
  <c r="AX8" i="105"/>
  <c r="BD7" i="105"/>
  <c r="BC7" i="105"/>
  <c r="BB7" i="105"/>
  <c r="BA7" i="105"/>
  <c r="AZ7" i="105"/>
  <c r="AX7" i="105"/>
  <c r="AV8" i="105"/>
  <c r="AV7" i="105" s="1"/>
  <c r="AU8" i="105"/>
  <c r="AU7" i="105" s="1"/>
  <c r="AT8" i="105"/>
  <c r="AS8" i="105"/>
  <c r="AR8" i="105"/>
  <c r="AR7" i="105" s="1"/>
  <c r="AQ8" i="105"/>
  <c r="AP8" i="105"/>
  <c r="AT7" i="105"/>
  <c r="AS7" i="105"/>
  <c r="AP7" i="105"/>
  <c r="AI8" i="105"/>
  <c r="AJ8" i="105"/>
  <c r="AJ7" i="105" s="1"/>
  <c r="AK8" i="105"/>
  <c r="AK7" i="105" s="1"/>
  <c r="AL8" i="105"/>
  <c r="AM8" i="105"/>
  <c r="AN8" i="105"/>
  <c r="AN7" i="105" s="1"/>
  <c r="AI7" i="105"/>
  <c r="AL7" i="105"/>
  <c r="AM7" i="105"/>
  <c r="AH8" i="105"/>
  <c r="BF14" i="105"/>
  <c r="BF13" i="105"/>
  <c r="BF12" i="105"/>
  <c r="BF11" i="105"/>
  <c r="BF10" i="105"/>
  <c r="BF9" i="105"/>
  <c r="AX14" i="105"/>
  <c r="AX13" i="105"/>
  <c r="AX12" i="105"/>
  <c r="AX11" i="105"/>
  <c r="AX10" i="105"/>
  <c r="AX9" i="105"/>
  <c r="AP14" i="105"/>
  <c r="AP13" i="105"/>
  <c r="AP12" i="105"/>
  <c r="AP11" i="105"/>
  <c r="AP10" i="105"/>
  <c r="AP9" i="105"/>
  <c r="AH10" i="105"/>
  <c r="AH11" i="105"/>
  <c r="AH12" i="105"/>
  <c r="AH13" i="105"/>
  <c r="AH14" i="105"/>
  <c r="AH9" i="105"/>
  <c r="AH7" i="105"/>
  <c r="Z10" i="105"/>
  <c r="AF14" i="105"/>
  <c r="AE14" i="105"/>
  <c r="AD14" i="105"/>
  <c r="AC14" i="105"/>
  <c r="AB14" i="105"/>
  <c r="AA14" i="105"/>
  <c r="AF13" i="105"/>
  <c r="AE13" i="105"/>
  <c r="AD13" i="105"/>
  <c r="AC13" i="105"/>
  <c r="AB13" i="105"/>
  <c r="AA13" i="105"/>
  <c r="AF12" i="105"/>
  <c r="AE12" i="105"/>
  <c r="AD12" i="105"/>
  <c r="AC12" i="105"/>
  <c r="AB12" i="105"/>
  <c r="AA12" i="105"/>
  <c r="Z12" i="105"/>
  <c r="AF11" i="105"/>
  <c r="AE11" i="105"/>
  <c r="AD11" i="105"/>
  <c r="AC11" i="105"/>
  <c r="AB11" i="105"/>
  <c r="AA11" i="105"/>
  <c r="Z11" i="105"/>
  <c r="AF10" i="105"/>
  <c r="AE10" i="105"/>
  <c r="AD10" i="105"/>
  <c r="AC10" i="105"/>
  <c r="AB10" i="105"/>
  <c r="AA10" i="105"/>
  <c r="AF9" i="105"/>
  <c r="AE9" i="105"/>
  <c r="AD9" i="105"/>
  <c r="AC9" i="105"/>
  <c r="AB9" i="105"/>
  <c r="AA9" i="105"/>
  <c r="AF8" i="105"/>
  <c r="AF7" i="105" s="1"/>
  <c r="AD8" i="105"/>
  <c r="AD7" i="105" s="1"/>
  <c r="AE8" i="105" l="1"/>
  <c r="AE7" i="105" s="1"/>
  <c r="AA8" i="105"/>
  <c r="AA7" i="105" s="1"/>
  <c r="AQ7" i="105"/>
  <c r="AB8" i="105"/>
  <c r="AB7" i="105" s="1"/>
  <c r="AC8" i="105"/>
  <c r="AC7" i="105" s="1"/>
  <c r="Z13" i="105"/>
  <c r="Z14" i="105"/>
  <c r="Z9" i="105"/>
  <c r="Z8" i="105"/>
  <c r="Z7" i="105" s="1"/>
  <c r="AA53" i="128" l="1"/>
  <c r="AF53" i="128"/>
  <c r="AE53" i="128"/>
  <c r="AD53" i="128"/>
  <c r="AC53" i="128"/>
  <c r="AB53" i="128"/>
  <c r="AF52" i="128"/>
  <c r="AE52" i="128"/>
  <c r="AD52" i="128"/>
  <c r="AC52" i="128"/>
  <c r="AB52" i="128"/>
  <c r="AA52" i="128"/>
  <c r="AF51" i="128"/>
  <c r="AE51" i="128"/>
  <c r="AD51" i="128"/>
  <c r="AC51" i="128"/>
  <c r="AB51" i="128"/>
  <c r="AA51" i="128"/>
  <c r="AA50" i="128"/>
  <c r="AF50" i="128"/>
  <c r="AE50" i="128"/>
  <c r="AD50" i="128"/>
  <c r="AC50" i="128"/>
  <c r="AB50" i="128"/>
  <c r="Z49" i="128"/>
  <c r="AF49" i="128"/>
  <c r="AE49" i="128"/>
  <c r="AD49" i="128"/>
  <c r="AC49" i="128"/>
  <c r="AB49" i="128"/>
  <c r="AA48" i="128"/>
  <c r="AF48" i="128"/>
  <c r="AE48" i="128"/>
  <c r="AD48" i="128"/>
  <c r="AC48" i="128"/>
  <c r="AB48" i="128"/>
  <c r="AF47" i="128"/>
  <c r="AE47" i="128"/>
  <c r="AD47" i="128"/>
  <c r="AC47" i="128"/>
  <c r="AB47" i="128"/>
  <c r="AA47" i="128"/>
  <c r="AF46" i="128"/>
  <c r="AE46" i="128"/>
  <c r="AD46" i="128"/>
  <c r="AC46" i="128"/>
  <c r="AB46" i="128"/>
  <c r="AA46" i="128"/>
  <c r="AA45" i="128"/>
  <c r="AF45" i="128"/>
  <c r="AE45" i="128"/>
  <c r="AD45" i="128"/>
  <c r="AC45" i="128"/>
  <c r="AB45" i="128"/>
  <c r="Z44" i="128"/>
  <c r="AF44" i="128"/>
  <c r="AE44" i="128"/>
  <c r="AD44" i="128"/>
  <c r="AC44" i="128"/>
  <c r="AB44" i="128"/>
  <c r="AA44" i="128"/>
  <c r="AD43" i="128"/>
  <c r="AD42" i="128" s="1"/>
  <c r="AF43" i="128"/>
  <c r="AF42" i="128" s="1"/>
  <c r="AF40" i="128"/>
  <c r="AE40" i="128"/>
  <c r="AD40" i="128"/>
  <c r="AC40" i="128"/>
  <c r="AB40" i="128"/>
  <c r="AA40" i="128"/>
  <c r="AF39" i="128"/>
  <c r="AE39" i="128"/>
  <c r="AD39" i="128"/>
  <c r="AC39" i="128"/>
  <c r="AB39" i="128"/>
  <c r="AA39" i="128"/>
  <c r="AF38" i="128"/>
  <c r="AE38" i="128"/>
  <c r="AD38" i="128"/>
  <c r="AC38" i="128"/>
  <c r="AB38" i="128"/>
  <c r="AA38" i="128"/>
  <c r="Z37" i="128"/>
  <c r="AF37" i="128"/>
  <c r="AE37" i="128"/>
  <c r="AD37" i="128"/>
  <c r="AC37" i="128"/>
  <c r="AB37" i="128"/>
  <c r="AA37" i="128"/>
  <c r="AA36" i="128"/>
  <c r="AA35" i="128"/>
  <c r="AF35" i="128"/>
  <c r="AE35" i="128"/>
  <c r="AD35" i="128"/>
  <c r="AC35" i="128"/>
  <c r="AB35" i="128"/>
  <c r="AF34" i="128"/>
  <c r="AE34" i="128"/>
  <c r="AD34" i="128"/>
  <c r="AC34" i="128"/>
  <c r="AB34" i="128"/>
  <c r="AA34" i="128"/>
  <c r="AF33" i="128"/>
  <c r="AE33" i="128"/>
  <c r="AD33" i="128"/>
  <c r="AC33" i="128"/>
  <c r="AB33" i="128"/>
  <c r="AA33" i="128"/>
  <c r="AF32" i="128"/>
  <c r="AE32" i="128"/>
  <c r="AD32" i="128"/>
  <c r="AC32" i="128"/>
  <c r="AB32" i="128"/>
  <c r="AA32" i="128"/>
  <c r="AA31" i="128"/>
  <c r="AF31" i="128"/>
  <c r="AE31" i="128"/>
  <c r="AD31" i="128"/>
  <c r="AC31" i="128"/>
  <c r="AB31" i="128"/>
  <c r="AF30" i="128"/>
  <c r="AE30" i="128"/>
  <c r="AD30" i="128"/>
  <c r="AC30" i="128"/>
  <c r="AB30" i="128"/>
  <c r="AA30" i="128"/>
  <c r="AF29" i="128"/>
  <c r="AE29" i="128"/>
  <c r="AD29" i="128"/>
  <c r="AC29" i="128"/>
  <c r="AB29" i="128"/>
  <c r="AA29" i="128"/>
  <c r="AB28" i="128"/>
  <c r="AC28" i="128"/>
  <c r="AF27" i="128"/>
  <c r="AE27" i="128"/>
  <c r="AD27" i="128"/>
  <c r="AC27" i="128"/>
  <c r="AB27" i="128"/>
  <c r="AA27" i="128"/>
  <c r="AA26" i="128"/>
  <c r="AF26" i="128"/>
  <c r="AE26" i="128"/>
  <c r="AD26" i="128"/>
  <c r="AC26" i="128"/>
  <c r="AB26" i="128"/>
  <c r="Z25" i="128"/>
  <c r="AF25" i="128"/>
  <c r="AE25" i="128"/>
  <c r="AD25" i="128"/>
  <c r="AC25" i="128"/>
  <c r="AB25" i="128"/>
  <c r="AA25" i="128"/>
  <c r="AF24" i="128"/>
  <c r="AE24" i="128"/>
  <c r="AD24" i="128"/>
  <c r="AC24" i="128"/>
  <c r="AB24" i="128"/>
  <c r="AA24" i="128"/>
  <c r="AF23" i="128"/>
  <c r="AE23" i="128"/>
  <c r="AD23" i="128"/>
  <c r="AC23" i="128"/>
  <c r="AB23" i="128"/>
  <c r="AA23" i="128"/>
  <c r="AB22" i="128"/>
  <c r="AF21" i="128"/>
  <c r="AE21" i="128"/>
  <c r="AD21" i="128"/>
  <c r="AC21" i="128"/>
  <c r="AB21" i="128"/>
  <c r="AA21" i="128"/>
  <c r="AF20" i="128"/>
  <c r="AE20" i="128"/>
  <c r="AD20" i="128"/>
  <c r="AC20" i="128"/>
  <c r="AB20" i="128"/>
  <c r="AA20" i="128"/>
  <c r="AA19" i="128"/>
  <c r="AF19" i="128"/>
  <c r="AE19" i="128"/>
  <c r="AD19" i="128"/>
  <c r="AC19" i="128"/>
  <c r="AB19" i="128"/>
  <c r="AD18" i="128"/>
  <c r="AF17" i="128"/>
  <c r="AE17" i="128"/>
  <c r="AD17" i="128"/>
  <c r="AC17" i="128"/>
  <c r="AB17" i="128"/>
  <c r="AA17" i="128"/>
  <c r="AF16" i="128"/>
  <c r="AE16" i="128"/>
  <c r="AD16" i="128"/>
  <c r="AC16" i="128"/>
  <c r="AB16" i="128"/>
  <c r="AA16" i="128"/>
  <c r="AF15" i="128"/>
  <c r="AE15" i="128"/>
  <c r="AD15" i="128"/>
  <c r="AC15" i="128"/>
  <c r="AB15" i="128"/>
  <c r="AA15" i="128"/>
  <c r="AF14" i="128"/>
  <c r="AE14" i="128"/>
  <c r="AD14" i="128"/>
  <c r="AC14" i="128"/>
  <c r="AB14" i="128"/>
  <c r="AA14" i="128"/>
  <c r="AF13" i="128"/>
  <c r="AE13" i="128"/>
  <c r="AD13" i="128"/>
  <c r="AC13" i="128"/>
  <c r="AB13" i="128"/>
  <c r="AA13" i="128"/>
  <c r="AF12" i="128"/>
  <c r="AE12" i="128"/>
  <c r="AD12" i="128"/>
  <c r="AC12" i="128"/>
  <c r="AB12" i="128"/>
  <c r="AA12" i="128"/>
  <c r="AF11" i="128"/>
  <c r="AE11" i="128"/>
  <c r="AD11" i="128"/>
  <c r="AC11" i="128"/>
  <c r="AB11" i="128"/>
  <c r="AA11" i="128"/>
  <c r="AF10" i="128"/>
  <c r="AE10" i="128"/>
  <c r="AD10" i="128"/>
  <c r="AC10" i="128"/>
  <c r="AB10" i="128"/>
  <c r="AA10" i="128"/>
  <c r="AF9" i="128"/>
  <c r="AE9" i="128"/>
  <c r="AD9" i="128"/>
  <c r="AC9" i="128"/>
  <c r="AB9" i="128"/>
  <c r="AA8" i="128"/>
  <c r="AD8" i="128"/>
  <c r="X2" i="128"/>
  <c r="AL2" i="128" s="1"/>
  <c r="BB2" i="128" s="1"/>
  <c r="O2" i="128"/>
  <c r="Z51" i="128" l="1"/>
  <c r="AA28" i="128"/>
  <c r="Z11" i="128"/>
  <c r="Z29" i="128"/>
  <c r="Z14" i="128"/>
  <c r="Z10" i="128"/>
  <c r="AE18" i="128"/>
  <c r="AC18" i="128"/>
  <c r="Z21" i="128"/>
  <c r="AD22" i="128"/>
  <c r="AD28" i="128"/>
  <c r="AE28" i="128"/>
  <c r="AF28" i="128"/>
  <c r="AB36" i="128"/>
  <c r="AC36" i="128"/>
  <c r="AD36" i="128"/>
  <c r="AD7" i="128" s="1"/>
  <c r="Z47" i="128"/>
  <c r="Z53" i="128"/>
  <c r="AC43" i="128"/>
  <c r="AC42" i="128" s="1"/>
  <c r="AE43" i="128"/>
  <c r="AE42" i="128" s="1"/>
  <c r="AD55" i="128"/>
  <c r="Z52" i="128"/>
  <c r="Z45" i="128"/>
  <c r="AF55" i="128"/>
  <c r="Z50" i="128"/>
  <c r="Z46" i="128"/>
  <c r="Z36" i="128"/>
  <c r="Z38" i="128"/>
  <c r="Z39" i="128"/>
  <c r="Z40" i="128"/>
  <c r="Z33" i="128"/>
  <c r="Z34" i="128"/>
  <c r="Z31" i="128"/>
  <c r="Z35" i="128"/>
  <c r="Z32" i="128"/>
  <c r="Z26" i="128"/>
  <c r="AF22" i="128"/>
  <c r="Z24" i="128"/>
  <c r="AC22" i="128"/>
  <c r="Z22" i="128"/>
  <c r="AB18" i="128"/>
  <c r="AF8" i="128"/>
  <c r="Z20" i="128"/>
  <c r="Z16" i="128"/>
  <c r="Z17" i="128"/>
  <c r="Z15" i="128"/>
  <c r="AC8" i="128"/>
  <c r="AE55" i="128"/>
  <c r="AC55" i="128"/>
  <c r="AB55" i="128"/>
  <c r="AE36" i="128"/>
  <c r="AF36" i="128"/>
  <c r="AE22" i="128"/>
  <c r="Z12" i="128"/>
  <c r="Z13" i="128"/>
  <c r="Z30" i="128"/>
  <c r="Z9" i="128"/>
  <c r="AA55" i="128"/>
  <c r="AA22" i="128"/>
  <c r="Z27" i="128"/>
  <c r="AA49" i="128"/>
  <c r="AE8" i="128"/>
  <c r="AA9" i="128"/>
  <c r="Z48" i="128"/>
  <c r="AA43" i="128"/>
  <c r="AA42" i="128" s="1"/>
  <c r="AF18" i="128"/>
  <c r="Z23" i="128"/>
  <c r="AB43" i="128"/>
  <c r="AB42" i="128" s="1"/>
  <c r="AB8" i="128"/>
  <c r="AB7" i="128" l="1"/>
  <c r="AE7" i="128"/>
  <c r="AF7" i="128"/>
  <c r="AC7" i="128"/>
  <c r="Z43" i="128"/>
  <c r="AA18" i="128"/>
  <c r="AA7" i="128" s="1"/>
  <c r="Z18" i="128"/>
  <c r="Z19" i="128"/>
  <c r="Z8" i="128"/>
  <c r="Z28" i="128"/>
  <c r="Z7" i="128" l="1"/>
  <c r="Z42" i="128"/>
  <c r="Z55" i="128" l="1"/>
  <c r="BF172" i="93" l="1"/>
  <c r="BE172" i="93"/>
  <c r="AX172" i="93"/>
  <c r="AW172" i="93"/>
  <c r="AP172" i="93"/>
  <c r="Z172" i="93" s="1"/>
  <c r="AO172" i="93"/>
  <c r="AH172" i="93"/>
  <c r="AG172" i="93"/>
  <c r="AF172" i="93"/>
  <c r="AE172" i="93"/>
  <c r="AD172" i="93"/>
  <c r="AC172" i="93"/>
  <c r="AB172" i="93"/>
  <c r="AA172" i="93"/>
  <c r="BF171" i="93"/>
  <c r="BE171" i="93"/>
  <c r="AX171" i="93"/>
  <c r="AW171" i="93"/>
  <c r="AP171" i="93"/>
  <c r="AO171" i="93"/>
  <c r="AH171" i="93"/>
  <c r="Z171" i="93" s="1"/>
  <c r="AG171" i="93"/>
  <c r="AF171" i="93"/>
  <c r="AE171" i="93"/>
  <c r="AD171" i="93"/>
  <c r="AC171" i="93"/>
  <c r="AB171" i="93"/>
  <c r="AA171" i="93"/>
  <c r="BF170" i="93"/>
  <c r="BE170" i="93"/>
  <c r="AX170" i="93"/>
  <c r="AW170" i="93"/>
  <c r="AP170" i="93"/>
  <c r="Z170" i="93" s="1"/>
  <c r="AO170" i="93"/>
  <c r="AH170" i="93"/>
  <c r="AG170" i="93"/>
  <c r="AF170" i="93"/>
  <c r="AE170" i="93"/>
  <c r="AD170" i="93"/>
  <c r="AC170" i="93"/>
  <c r="AB170" i="93"/>
  <c r="AA170" i="93"/>
  <c r="BF169" i="93"/>
  <c r="BF165" i="93" s="1"/>
  <c r="BE169" i="93"/>
  <c r="AX169" i="93"/>
  <c r="Z169" i="93" s="1"/>
  <c r="AW169" i="93"/>
  <c r="AP169" i="93"/>
  <c r="AO169" i="93"/>
  <c r="AH169" i="93"/>
  <c r="AG169" i="93"/>
  <c r="AF169" i="93"/>
  <c r="AE169" i="93"/>
  <c r="AD169" i="93"/>
  <c r="AC169" i="93"/>
  <c r="AB169" i="93"/>
  <c r="AA169" i="93"/>
  <c r="BF168" i="93"/>
  <c r="BE168" i="93"/>
  <c r="AX168" i="93"/>
  <c r="AW168" i="93"/>
  <c r="AP168" i="93"/>
  <c r="AO168" i="93"/>
  <c r="AH168" i="93"/>
  <c r="AG168" i="93"/>
  <c r="AF168" i="93"/>
  <c r="AE168" i="93"/>
  <c r="AD168" i="93"/>
  <c r="AC168" i="93"/>
  <c r="AB168" i="93"/>
  <c r="AA168" i="93"/>
  <c r="Z168" i="93"/>
  <c r="BF167" i="93"/>
  <c r="BE167" i="93"/>
  <c r="AX167" i="93"/>
  <c r="AW167" i="93"/>
  <c r="AP167" i="93"/>
  <c r="Z167" i="93" s="1"/>
  <c r="AO167" i="93"/>
  <c r="AH167" i="93"/>
  <c r="AG167" i="93"/>
  <c r="AF167" i="93"/>
  <c r="AE167" i="93"/>
  <c r="AD167" i="93"/>
  <c r="AC167" i="93"/>
  <c r="AB167" i="93"/>
  <c r="AA167" i="93"/>
  <c r="BF166" i="93"/>
  <c r="BE166" i="93"/>
  <c r="AX166" i="93"/>
  <c r="AX165" i="93" s="1"/>
  <c r="AW166" i="93"/>
  <c r="AP166" i="93"/>
  <c r="AO166" i="93"/>
  <c r="AH166" i="93"/>
  <c r="AH165" i="93" s="1"/>
  <c r="AG166" i="93"/>
  <c r="AF166" i="93"/>
  <c r="AE166" i="93"/>
  <c r="AD166" i="93"/>
  <c r="AC166" i="93"/>
  <c r="AB166" i="93"/>
  <c r="AA166" i="93"/>
  <c r="Z166" i="93"/>
  <c r="BL165" i="93"/>
  <c r="BK165" i="93"/>
  <c r="BJ165" i="93"/>
  <c r="BI165" i="93"/>
  <c r="BH165" i="93"/>
  <c r="BH128" i="93" s="1"/>
  <c r="BG165" i="93"/>
  <c r="BD165" i="93"/>
  <c r="BC165" i="93"/>
  <c r="BB165" i="93"/>
  <c r="BA165" i="93"/>
  <c r="AZ165" i="93"/>
  <c r="AY165" i="93"/>
  <c r="AA165" i="93" s="1"/>
  <c r="AV165" i="93"/>
  <c r="AU165" i="93"/>
  <c r="AT165" i="93"/>
  <c r="AS165" i="93"/>
  <c r="AR165" i="93"/>
  <c r="AQ165" i="93"/>
  <c r="AP165" i="93"/>
  <c r="AN165" i="93"/>
  <c r="AM165" i="93"/>
  <c r="AE165" i="93" s="1"/>
  <c r="AL165" i="93"/>
  <c r="AK165" i="93"/>
  <c r="AJ165" i="93"/>
  <c r="AB165" i="93" s="1"/>
  <c r="AI165" i="93"/>
  <c r="AF165" i="93"/>
  <c r="AD165" i="93"/>
  <c r="AC165" i="93"/>
  <c r="BF164" i="93"/>
  <c r="BE164" i="93"/>
  <c r="AX164" i="93"/>
  <c r="AW164" i="93"/>
  <c r="AP164" i="93"/>
  <c r="AO164" i="93"/>
  <c r="AH164" i="93"/>
  <c r="AG164" i="93"/>
  <c r="AF164" i="93"/>
  <c r="AE164" i="93"/>
  <c r="AD164" i="93"/>
  <c r="AC164" i="93"/>
  <c r="AB164" i="93"/>
  <c r="AA164" i="93"/>
  <c r="Z164" i="93"/>
  <c r="BF163" i="93"/>
  <c r="BE163" i="93"/>
  <c r="AX163" i="93"/>
  <c r="AW163" i="93"/>
  <c r="AP163" i="93"/>
  <c r="Z163" i="93" s="1"/>
  <c r="AO163" i="93"/>
  <c r="AH163" i="93"/>
  <c r="AG163" i="93"/>
  <c r="AF163" i="93"/>
  <c r="AE163" i="93"/>
  <c r="AD163" i="93"/>
  <c r="AC163" i="93"/>
  <c r="AB163" i="93"/>
  <c r="AA163" i="93"/>
  <c r="BF162" i="93"/>
  <c r="BE162" i="93"/>
  <c r="AX162" i="93"/>
  <c r="AW162" i="93"/>
  <c r="AP162" i="93"/>
  <c r="AO162" i="93"/>
  <c r="AH162" i="93"/>
  <c r="AG162" i="93"/>
  <c r="AF162" i="93"/>
  <c r="AE162" i="93"/>
  <c r="AD162" i="93"/>
  <c r="AC162" i="93"/>
  <c r="AB162" i="93"/>
  <c r="AA162" i="93"/>
  <c r="Z162" i="93"/>
  <c r="BF161" i="93"/>
  <c r="BE161" i="93"/>
  <c r="AX161" i="93"/>
  <c r="AW161" i="93"/>
  <c r="AP161" i="93"/>
  <c r="Z161" i="93" s="1"/>
  <c r="AO161" i="93"/>
  <c r="AH161" i="93"/>
  <c r="AG161" i="93"/>
  <c r="AF161" i="93"/>
  <c r="AE161" i="93"/>
  <c r="AD161" i="93"/>
  <c r="AC161" i="93"/>
  <c r="AB161" i="93"/>
  <c r="AA161" i="93"/>
  <c r="BF160" i="93"/>
  <c r="BE160" i="93"/>
  <c r="AX160" i="93"/>
  <c r="AW160" i="93"/>
  <c r="AP160" i="93"/>
  <c r="Z160" i="93" s="1"/>
  <c r="AO160" i="93"/>
  <c r="AH160" i="93"/>
  <c r="AG160" i="93"/>
  <c r="AF160" i="93"/>
  <c r="AE160" i="93"/>
  <c r="AD160" i="93"/>
  <c r="AC160" i="93"/>
  <c r="AB160" i="93"/>
  <c r="AA160" i="93"/>
  <c r="BF159" i="93"/>
  <c r="BE159" i="93"/>
  <c r="AX159" i="93"/>
  <c r="AW159" i="93"/>
  <c r="AP159" i="93"/>
  <c r="AO159" i="93"/>
  <c r="AH159" i="93"/>
  <c r="Z159" i="93" s="1"/>
  <c r="AG159" i="93"/>
  <c r="AF159" i="93"/>
  <c r="AE159" i="93"/>
  <c r="AD159" i="93"/>
  <c r="AC159" i="93"/>
  <c r="AB159" i="93"/>
  <c r="AA159" i="93"/>
  <c r="BF158" i="93"/>
  <c r="BE158" i="93"/>
  <c r="AX158" i="93"/>
  <c r="AW158" i="93"/>
  <c r="AP158" i="93"/>
  <c r="Z158" i="93" s="1"/>
  <c r="AO158" i="93"/>
  <c r="AH158" i="93"/>
  <c r="AG158" i="93"/>
  <c r="AF158" i="93"/>
  <c r="AE158" i="93"/>
  <c r="AD158" i="93"/>
  <c r="AC158" i="93"/>
  <c r="AB158" i="93"/>
  <c r="AA158" i="93"/>
  <c r="BF157" i="93"/>
  <c r="BE157" i="93"/>
  <c r="AX157" i="93"/>
  <c r="Z157" i="93" s="1"/>
  <c r="AW157" i="93"/>
  <c r="AP157" i="93"/>
  <c r="AO157" i="93"/>
  <c r="AH157" i="93"/>
  <c r="AG157" i="93"/>
  <c r="AF157" i="93"/>
  <c r="AE157" i="93"/>
  <c r="AD157" i="93"/>
  <c r="AC157" i="93"/>
  <c r="AB157" i="93"/>
  <c r="AA157" i="93"/>
  <c r="BF156" i="93"/>
  <c r="BE156" i="93"/>
  <c r="AX156" i="93"/>
  <c r="AW156" i="93"/>
  <c r="AP156" i="93"/>
  <c r="AO156" i="93"/>
  <c r="AH156" i="93"/>
  <c r="AG156" i="93"/>
  <c r="AF156" i="93"/>
  <c r="AE156" i="93"/>
  <c r="AD156" i="93"/>
  <c r="AC156" i="93"/>
  <c r="AB156" i="93"/>
  <c r="AA156" i="93"/>
  <c r="Z156" i="93"/>
  <c r="BF155" i="93"/>
  <c r="BE155" i="93"/>
  <c r="AX155" i="93"/>
  <c r="AW155" i="93"/>
  <c r="AP155" i="93"/>
  <c r="Z155" i="93" s="1"/>
  <c r="AO155" i="93"/>
  <c r="AH155" i="93"/>
  <c r="AG155" i="93"/>
  <c r="AF155" i="93"/>
  <c r="AE155" i="93"/>
  <c r="AD155" i="93"/>
  <c r="AC155" i="93"/>
  <c r="AB155" i="93"/>
  <c r="AA155" i="93"/>
  <c r="BF154" i="93"/>
  <c r="BF152" i="93" s="1"/>
  <c r="BE154" i="93"/>
  <c r="AX154" i="93"/>
  <c r="AW154" i="93"/>
  <c r="AP154" i="93"/>
  <c r="AO154" i="93"/>
  <c r="AH154" i="93"/>
  <c r="AG154" i="93"/>
  <c r="AF154" i="93"/>
  <c r="AE154" i="93"/>
  <c r="AD154" i="93"/>
  <c r="AC154" i="93"/>
  <c r="AB154" i="93"/>
  <c r="AA154" i="93"/>
  <c r="Z154" i="93"/>
  <c r="BF153" i="93"/>
  <c r="BE153" i="93"/>
  <c r="AX153" i="93"/>
  <c r="AW153" i="93"/>
  <c r="AP153" i="93"/>
  <c r="AP152" i="93" s="1"/>
  <c r="AO153" i="93"/>
  <c r="AH153" i="93"/>
  <c r="AH152" i="93" s="1"/>
  <c r="Z152" i="93" s="1"/>
  <c r="AG153" i="93"/>
  <c r="AF153" i="93"/>
  <c r="AE153" i="93"/>
  <c r="AD153" i="93"/>
  <c r="AC153" i="93"/>
  <c r="AB153" i="93"/>
  <c r="AA153" i="93"/>
  <c r="BL152" i="93"/>
  <c r="BK152" i="93"/>
  <c r="BJ152" i="93"/>
  <c r="BI152" i="93"/>
  <c r="BH152" i="93"/>
  <c r="BG152" i="93"/>
  <c r="BD152" i="93"/>
  <c r="BC152" i="93"/>
  <c r="BB152" i="93"/>
  <c r="BA152" i="93"/>
  <c r="AZ152" i="93"/>
  <c r="AY152" i="93"/>
  <c r="AX152" i="93"/>
  <c r="AV152" i="93"/>
  <c r="AU152" i="93"/>
  <c r="AT152" i="93"/>
  <c r="AS152" i="93"/>
  <c r="AR152" i="93"/>
  <c r="AQ152" i="93"/>
  <c r="AN152" i="93"/>
  <c r="AF152" i="93" s="1"/>
  <c r="AM152" i="93"/>
  <c r="AL152" i="93"/>
  <c r="AD152" i="93" s="1"/>
  <c r="AK152" i="93"/>
  <c r="AJ152" i="93"/>
  <c r="AI152" i="93"/>
  <c r="AA152" i="93" s="1"/>
  <c r="AE152" i="93"/>
  <c r="AC152" i="93"/>
  <c r="AB152" i="93"/>
  <c r="BF151" i="93"/>
  <c r="BE151" i="93"/>
  <c r="AX151" i="93"/>
  <c r="AW151" i="93"/>
  <c r="AP151" i="93"/>
  <c r="Z151" i="93" s="1"/>
  <c r="AO151" i="93"/>
  <c r="AH151" i="93"/>
  <c r="AG151" i="93"/>
  <c r="AF151" i="93"/>
  <c r="AE151" i="93"/>
  <c r="AD151" i="93"/>
  <c r="AC151" i="93"/>
  <c r="AB151" i="93"/>
  <c r="AA151" i="93"/>
  <c r="BF150" i="93"/>
  <c r="BE150" i="93"/>
  <c r="AX150" i="93"/>
  <c r="AW150" i="93"/>
  <c r="AP150" i="93"/>
  <c r="AO150" i="93"/>
  <c r="AH150" i="93"/>
  <c r="AG150" i="93"/>
  <c r="AF150" i="93"/>
  <c r="AE150" i="93"/>
  <c r="AD150" i="93"/>
  <c r="AC150" i="93"/>
  <c r="AB150" i="93"/>
  <c r="AA150" i="93"/>
  <c r="Z150" i="93"/>
  <c r="BF149" i="93"/>
  <c r="BE149" i="93"/>
  <c r="AX149" i="93"/>
  <c r="AW149" i="93"/>
  <c r="AP149" i="93"/>
  <c r="Z149" i="93" s="1"/>
  <c r="AO149" i="93"/>
  <c r="AH149" i="93"/>
  <c r="AG149" i="93"/>
  <c r="AF149" i="93"/>
  <c r="AE149" i="93"/>
  <c r="AD149" i="93"/>
  <c r="AC149" i="93"/>
  <c r="AB149" i="93"/>
  <c r="AA149" i="93"/>
  <c r="BF148" i="93"/>
  <c r="BE148" i="93"/>
  <c r="AX148" i="93"/>
  <c r="AW148" i="93"/>
  <c r="AP148" i="93"/>
  <c r="Z148" i="93" s="1"/>
  <c r="AO148" i="93"/>
  <c r="AH148" i="93"/>
  <c r="AG148" i="93"/>
  <c r="AF148" i="93"/>
  <c r="AE148" i="93"/>
  <c r="AD148" i="93"/>
  <c r="AC148" i="93"/>
  <c r="AB148" i="93"/>
  <c r="AA148" i="93"/>
  <c r="BF147" i="93"/>
  <c r="BE147" i="93"/>
  <c r="AX147" i="93"/>
  <c r="AW147" i="93"/>
  <c r="AP147" i="93"/>
  <c r="AO147" i="93"/>
  <c r="AH147" i="93"/>
  <c r="AG147" i="93"/>
  <c r="AF147" i="93"/>
  <c r="AE147" i="93"/>
  <c r="AD147" i="93"/>
  <c r="AC147" i="93"/>
  <c r="AB147" i="93"/>
  <c r="AA147" i="93"/>
  <c r="Z147" i="93"/>
  <c r="BF146" i="93"/>
  <c r="BE146" i="93"/>
  <c r="AX146" i="93"/>
  <c r="AW146" i="93"/>
  <c r="AP146" i="93"/>
  <c r="Z146" i="93" s="1"/>
  <c r="AO146" i="93"/>
  <c r="AH146" i="93"/>
  <c r="AG146" i="93"/>
  <c r="AF146" i="93"/>
  <c r="AE146" i="93"/>
  <c r="AD146" i="93"/>
  <c r="AC146" i="93"/>
  <c r="AB146" i="93"/>
  <c r="AA146" i="93"/>
  <c r="BF145" i="93"/>
  <c r="BE145" i="93"/>
  <c r="AX145" i="93"/>
  <c r="Z145" i="93" s="1"/>
  <c r="AW145" i="93"/>
  <c r="AP145" i="93"/>
  <c r="AO145" i="93"/>
  <c r="AH145" i="93"/>
  <c r="AG145" i="93"/>
  <c r="AF145" i="93"/>
  <c r="AE145" i="93"/>
  <c r="AD145" i="93"/>
  <c r="AC145" i="93"/>
  <c r="AB145" i="93"/>
  <c r="AA145" i="93"/>
  <c r="BF144" i="93"/>
  <c r="BE144" i="93"/>
  <c r="AX144" i="93"/>
  <c r="AW144" i="93"/>
  <c r="AP144" i="93"/>
  <c r="AO144" i="93"/>
  <c r="AH144" i="93"/>
  <c r="AG144" i="93"/>
  <c r="AF144" i="93"/>
  <c r="AE144" i="93"/>
  <c r="AD144" i="93"/>
  <c r="AC144" i="93"/>
  <c r="AB144" i="93"/>
  <c r="AA144" i="93"/>
  <c r="Z144" i="93"/>
  <c r="BF143" i="93"/>
  <c r="BE143" i="93"/>
  <c r="AX143" i="93"/>
  <c r="AW143" i="93"/>
  <c r="AP143" i="93"/>
  <c r="Z143" i="93" s="1"/>
  <c r="AO143" i="93"/>
  <c r="AH143" i="93"/>
  <c r="AG143" i="93"/>
  <c r="AF143" i="93"/>
  <c r="AE143" i="93"/>
  <c r="AD143" i="93"/>
  <c r="AC143" i="93"/>
  <c r="AB143" i="93"/>
  <c r="AA143" i="93"/>
  <c r="BF142" i="93"/>
  <c r="BE142" i="93"/>
  <c r="AX142" i="93"/>
  <c r="AW142" i="93"/>
  <c r="AP142" i="93"/>
  <c r="AO142" i="93"/>
  <c r="AH142" i="93"/>
  <c r="AG142" i="93"/>
  <c r="AF142" i="93"/>
  <c r="AE142" i="93"/>
  <c r="AD142" i="93"/>
  <c r="AC142" i="93"/>
  <c r="AB142" i="93"/>
  <c r="AA142" i="93"/>
  <c r="Z142" i="93"/>
  <c r="BF141" i="93"/>
  <c r="BE141" i="93"/>
  <c r="AX141" i="93"/>
  <c r="AW141" i="93"/>
  <c r="AP141" i="93"/>
  <c r="AO141" i="93"/>
  <c r="AH141" i="93"/>
  <c r="AG141" i="93"/>
  <c r="AF141" i="93"/>
  <c r="AE141" i="93"/>
  <c r="AD141" i="93"/>
  <c r="AC141" i="93"/>
  <c r="AB141" i="93"/>
  <c r="AA141" i="93"/>
  <c r="Z141" i="93"/>
  <c r="BF140" i="93"/>
  <c r="BE140" i="93"/>
  <c r="AX140" i="93"/>
  <c r="AW140" i="93"/>
  <c r="AP140" i="93"/>
  <c r="Z140" i="93" s="1"/>
  <c r="AO140" i="93"/>
  <c r="AH140" i="93"/>
  <c r="AG140" i="93"/>
  <c r="AF140" i="93"/>
  <c r="AE140" i="93"/>
  <c r="AD140" i="93"/>
  <c r="AC140" i="93"/>
  <c r="AB140" i="93"/>
  <c r="AA140" i="93"/>
  <c r="BF139" i="93"/>
  <c r="BE139" i="93"/>
  <c r="AX139" i="93"/>
  <c r="AW139" i="93"/>
  <c r="AP139" i="93"/>
  <c r="AO139" i="93"/>
  <c r="AH139" i="93"/>
  <c r="Z139" i="93" s="1"/>
  <c r="AG139" i="93"/>
  <c r="AF139" i="93"/>
  <c r="AE139" i="93"/>
  <c r="AD139" i="93"/>
  <c r="AC139" i="93"/>
  <c r="AB139" i="93"/>
  <c r="AA139" i="93"/>
  <c r="BF138" i="93"/>
  <c r="BE138" i="93"/>
  <c r="AX138" i="93"/>
  <c r="AW138" i="93"/>
  <c r="AP138" i="93"/>
  <c r="Z138" i="93" s="1"/>
  <c r="AO138" i="93"/>
  <c r="AH138" i="93"/>
  <c r="AG138" i="93"/>
  <c r="AF138" i="93"/>
  <c r="AE138" i="93"/>
  <c r="AD138" i="93"/>
  <c r="AC138" i="93"/>
  <c r="AB138" i="93"/>
  <c r="AA138" i="93"/>
  <c r="BF137" i="93"/>
  <c r="BE137" i="93"/>
  <c r="AX137" i="93"/>
  <c r="Z137" i="93" s="1"/>
  <c r="AW137" i="93"/>
  <c r="AP137" i="93"/>
  <c r="AO137" i="93"/>
  <c r="AH137" i="93"/>
  <c r="AG137" i="93"/>
  <c r="AF137" i="93"/>
  <c r="AE137" i="93"/>
  <c r="AD137" i="93"/>
  <c r="AC137" i="93"/>
  <c r="AB137" i="93"/>
  <c r="AA137" i="93"/>
  <c r="BF136" i="93"/>
  <c r="BE136" i="93"/>
  <c r="AX136" i="93"/>
  <c r="AW136" i="93"/>
  <c r="AP136" i="93"/>
  <c r="AO136" i="93"/>
  <c r="AH136" i="93"/>
  <c r="AG136" i="93"/>
  <c r="AF136" i="93"/>
  <c r="AE136" i="93"/>
  <c r="AD136" i="93"/>
  <c r="AC136" i="93"/>
  <c r="AB136" i="93"/>
  <c r="AA136" i="93"/>
  <c r="Z136" i="93"/>
  <c r="BF135" i="93"/>
  <c r="BE135" i="93"/>
  <c r="AX135" i="93"/>
  <c r="AW135" i="93"/>
  <c r="AP135" i="93"/>
  <c r="Z135" i="93" s="1"/>
  <c r="AO135" i="93"/>
  <c r="AH135" i="93"/>
  <c r="AG135" i="93"/>
  <c r="AF135" i="93"/>
  <c r="AE135" i="93"/>
  <c r="AD135" i="93"/>
  <c r="AC135" i="93"/>
  <c r="AB135" i="93"/>
  <c r="AA135" i="93"/>
  <c r="BF134" i="93"/>
  <c r="BE134" i="93"/>
  <c r="AX134" i="93"/>
  <c r="AW134" i="93"/>
  <c r="AP134" i="93"/>
  <c r="AO134" i="93"/>
  <c r="AH134" i="93"/>
  <c r="AG134" i="93"/>
  <c r="AF134" i="93"/>
  <c r="AE134" i="93"/>
  <c r="AD134" i="93"/>
  <c r="AC134" i="93"/>
  <c r="AB134" i="93"/>
  <c r="AA134" i="93"/>
  <c r="Z134" i="93"/>
  <c r="BF133" i="93"/>
  <c r="BE133" i="93"/>
  <c r="AX133" i="93"/>
  <c r="AW133" i="93"/>
  <c r="AP133" i="93"/>
  <c r="AO133" i="93"/>
  <c r="AH133" i="93"/>
  <c r="Z133" i="93" s="1"/>
  <c r="AG133" i="93"/>
  <c r="AF133" i="93"/>
  <c r="AE133" i="93"/>
  <c r="AD133" i="93"/>
  <c r="AC133" i="93"/>
  <c r="AB133" i="93"/>
  <c r="AA133" i="93"/>
  <c r="BF132" i="93"/>
  <c r="BE132" i="93"/>
  <c r="AX132" i="93"/>
  <c r="AW132" i="93"/>
  <c r="AP132" i="93"/>
  <c r="Z132" i="93" s="1"/>
  <c r="AO132" i="93"/>
  <c r="AH132" i="93"/>
  <c r="AG132" i="93"/>
  <c r="AF132" i="93"/>
  <c r="AE132" i="93"/>
  <c r="AD132" i="93"/>
  <c r="AC132" i="93"/>
  <c r="AB132" i="93"/>
  <c r="AA132" i="93"/>
  <c r="BF131" i="93"/>
  <c r="BF129" i="93" s="1"/>
  <c r="BF128" i="93" s="1"/>
  <c r="BE131" i="93"/>
  <c r="AX131" i="93"/>
  <c r="AW131" i="93"/>
  <c r="AP131" i="93"/>
  <c r="AO131" i="93"/>
  <c r="AH131" i="93"/>
  <c r="AH129" i="93" s="1"/>
  <c r="AG131" i="93"/>
  <c r="AF131" i="93"/>
  <c r="AE131" i="93"/>
  <c r="AD131" i="93"/>
  <c r="AC131" i="93"/>
  <c r="AB131" i="93"/>
  <c r="AA131" i="93"/>
  <c r="BF130" i="93"/>
  <c r="BE130" i="93"/>
  <c r="AX130" i="93"/>
  <c r="AX129" i="93" s="1"/>
  <c r="AX128" i="93" s="1"/>
  <c r="AW130" i="93"/>
  <c r="AP130" i="93"/>
  <c r="AP129" i="93" s="1"/>
  <c r="AP128" i="93" s="1"/>
  <c r="AO130" i="93"/>
  <c r="AH130" i="93"/>
  <c r="AG130" i="93"/>
  <c r="AF130" i="93"/>
  <c r="AE130" i="93"/>
  <c r="AD130" i="93"/>
  <c r="AC130" i="93"/>
  <c r="AB130" i="93"/>
  <c r="AA130" i="93"/>
  <c r="BL129" i="93"/>
  <c r="BL128" i="93" s="1"/>
  <c r="BK129" i="93"/>
  <c r="BJ129" i="93"/>
  <c r="BJ128" i="93" s="1"/>
  <c r="BI129" i="93"/>
  <c r="BI128" i="93" s="1"/>
  <c r="BH129" i="93"/>
  <c r="BG129" i="93"/>
  <c r="BD129" i="93"/>
  <c r="BC129" i="93"/>
  <c r="BC128" i="93" s="1"/>
  <c r="BB129" i="93"/>
  <c r="BA129" i="93"/>
  <c r="BA128" i="93" s="1"/>
  <c r="AZ129" i="93"/>
  <c r="AZ128" i="93" s="1"/>
  <c r="AY129" i="93"/>
  <c r="AV129" i="93"/>
  <c r="AV128" i="93" s="1"/>
  <c r="AU129" i="93"/>
  <c r="AT129" i="93"/>
  <c r="AT128" i="93" s="1"/>
  <c r="AS129" i="93"/>
  <c r="AR129" i="93"/>
  <c r="AR128" i="93" s="1"/>
  <c r="AQ129" i="93"/>
  <c r="AQ128" i="93" s="1"/>
  <c r="AN129" i="93"/>
  <c r="AF129" i="93" s="1"/>
  <c r="AF128" i="93" s="1"/>
  <c r="AM129" i="93"/>
  <c r="AM128" i="93" s="1"/>
  <c r="AL129" i="93"/>
  <c r="AK129" i="93"/>
  <c r="AK128" i="93" s="1"/>
  <c r="AJ129" i="93"/>
  <c r="AI129" i="93"/>
  <c r="AI128" i="93" s="1"/>
  <c r="BK128" i="93"/>
  <c r="BG128" i="93"/>
  <c r="BD128" i="93"/>
  <c r="BB128" i="93"/>
  <c r="AU128" i="93"/>
  <c r="AS128" i="93"/>
  <c r="AN128" i="93"/>
  <c r="AL128" i="93"/>
  <c r="AJ128" i="93"/>
  <c r="AH128" i="93" l="1"/>
  <c r="Z129" i="93"/>
  <c r="Z165" i="93"/>
  <c r="Z153" i="93"/>
  <c r="AA129" i="93"/>
  <c r="AA128" i="93" s="1"/>
  <c r="AY128" i="93"/>
  <c r="AC129" i="93"/>
  <c r="AC128" i="93" s="1"/>
  <c r="Z130" i="93"/>
  <c r="AB129" i="93"/>
  <c r="AB128" i="93" s="1"/>
  <c r="AD129" i="93"/>
  <c r="AD128" i="93" s="1"/>
  <c r="AE129" i="93"/>
  <c r="AE128" i="93" s="1"/>
  <c r="Z131" i="93"/>
  <c r="Z128" i="93" l="1"/>
  <c r="BF126" i="93" l="1"/>
  <c r="BF123" i="93" s="1"/>
  <c r="BE126" i="93"/>
  <c r="AX126" i="93"/>
  <c r="Z126" i="93" s="1"/>
  <c r="AW126" i="93"/>
  <c r="AP126" i="93"/>
  <c r="AO126" i="93"/>
  <c r="AH126" i="93"/>
  <c r="AG126" i="93"/>
  <c r="AF126" i="93"/>
  <c r="AE126" i="93"/>
  <c r="AD126" i="93"/>
  <c r="AC126" i="93"/>
  <c r="AB126" i="93"/>
  <c r="AA126" i="93"/>
  <c r="BF125" i="93"/>
  <c r="BE125" i="93"/>
  <c r="AX125" i="93"/>
  <c r="AW125" i="93"/>
  <c r="AP125" i="93"/>
  <c r="Z125" i="93" s="1"/>
  <c r="AO125" i="93"/>
  <c r="AH125" i="93"/>
  <c r="AG125" i="93"/>
  <c r="AF125" i="93"/>
  <c r="AE125" i="93"/>
  <c r="AE123" i="93" s="1"/>
  <c r="AD125" i="93"/>
  <c r="AC125" i="93"/>
  <c r="AB125" i="93"/>
  <c r="AA125" i="93"/>
  <c r="BF124" i="93"/>
  <c r="BE124" i="93"/>
  <c r="AX124" i="93"/>
  <c r="AX123" i="93" s="1"/>
  <c r="AW124" i="93"/>
  <c r="AP124" i="93"/>
  <c r="Z124" i="93" s="1"/>
  <c r="Z123" i="93" s="1"/>
  <c r="AO124" i="93"/>
  <c r="AH124" i="93"/>
  <c r="AG124" i="93"/>
  <c r="AF124" i="93"/>
  <c r="AE124" i="93"/>
  <c r="AD124" i="93"/>
  <c r="AD123" i="93" s="1"/>
  <c r="AC124" i="93"/>
  <c r="AC123" i="93" s="1"/>
  <c r="AB124" i="93"/>
  <c r="AB123" i="93" s="1"/>
  <c r="AA124" i="93"/>
  <c r="AA123" i="93" s="1"/>
  <c r="BL123" i="93"/>
  <c r="BK123" i="93"/>
  <c r="BJ123" i="93"/>
  <c r="BI123" i="93"/>
  <c r="BH123" i="93"/>
  <c r="BG123" i="93"/>
  <c r="BD123" i="93"/>
  <c r="BC123" i="93"/>
  <c r="BB123" i="93"/>
  <c r="BA123" i="93"/>
  <c r="AZ123" i="93"/>
  <c r="AY123" i="93"/>
  <c r="AV123" i="93"/>
  <c r="AU123" i="93"/>
  <c r="AT123" i="93"/>
  <c r="AS123" i="93"/>
  <c r="AR123" i="93"/>
  <c r="AQ123" i="93"/>
  <c r="AP123" i="93"/>
  <c r="AN123" i="93"/>
  <c r="AM123" i="93"/>
  <c r="AL123" i="93"/>
  <c r="AK123" i="93"/>
  <c r="AJ123" i="93"/>
  <c r="AI123" i="93"/>
  <c r="AH123" i="93"/>
  <c r="AF123" i="93"/>
  <c r="BF122" i="93"/>
  <c r="BE122" i="93"/>
  <c r="AX122" i="93"/>
  <c r="Z122" i="93" s="1"/>
  <c r="AW122" i="93"/>
  <c r="AP122" i="93"/>
  <c r="AO122" i="93"/>
  <c r="AH122" i="93"/>
  <c r="AG122" i="93"/>
  <c r="AF122" i="93"/>
  <c r="AF117" i="93" s="1"/>
  <c r="AE122" i="93"/>
  <c r="AE117" i="93" s="1"/>
  <c r="AD122" i="93"/>
  <c r="AC122" i="93"/>
  <c r="AB122" i="93"/>
  <c r="AA122" i="93"/>
  <c r="BF121" i="93"/>
  <c r="BE121" i="93"/>
  <c r="AX121" i="93"/>
  <c r="AX117" i="93" s="1"/>
  <c r="AW121" i="93"/>
  <c r="AP121" i="93"/>
  <c r="Z121" i="93" s="1"/>
  <c r="AO121" i="93"/>
  <c r="AH121" i="93"/>
  <c r="AG121" i="93"/>
  <c r="AF121" i="93"/>
  <c r="AE121" i="93"/>
  <c r="AD121" i="93"/>
  <c r="AC121" i="93"/>
  <c r="AB121" i="93"/>
  <c r="AA121" i="93"/>
  <c r="BF120" i="93"/>
  <c r="BE120" i="93"/>
  <c r="AX120" i="93"/>
  <c r="AW120" i="93"/>
  <c r="AP120" i="93"/>
  <c r="Z120" i="93" s="1"/>
  <c r="AO120" i="93"/>
  <c r="AH120" i="93"/>
  <c r="AG120" i="93"/>
  <c r="AF120" i="93"/>
  <c r="AE120" i="93"/>
  <c r="AD120" i="93"/>
  <c r="AC120" i="93"/>
  <c r="AB120" i="93"/>
  <c r="AA120" i="93"/>
  <c r="BF119" i="93"/>
  <c r="BE119" i="93"/>
  <c r="AX119" i="93"/>
  <c r="AW119" i="93"/>
  <c r="AP119" i="93"/>
  <c r="Z119" i="93" s="1"/>
  <c r="AO119" i="93"/>
  <c r="AH119" i="93"/>
  <c r="AG119" i="93"/>
  <c r="AF119" i="93"/>
  <c r="AE119" i="93"/>
  <c r="AD119" i="93"/>
  <c r="AC119" i="93"/>
  <c r="AC117" i="93" s="1"/>
  <c r="AB119" i="93"/>
  <c r="AA119" i="93"/>
  <c r="BF118" i="93"/>
  <c r="BE118" i="93"/>
  <c r="AX118" i="93"/>
  <c r="AW118" i="93"/>
  <c r="AP118" i="93"/>
  <c r="Z118" i="93" s="1"/>
  <c r="AO118" i="93"/>
  <c r="AH118" i="93"/>
  <c r="AH117" i="93" s="1"/>
  <c r="AG118" i="93"/>
  <c r="AF118" i="93"/>
  <c r="AE118" i="93"/>
  <c r="AD118" i="93"/>
  <c r="AC118" i="93"/>
  <c r="AB118" i="93"/>
  <c r="AB117" i="93" s="1"/>
  <c r="AA118" i="93"/>
  <c r="AA117" i="93" s="1"/>
  <c r="BL117" i="93"/>
  <c r="BK117" i="93"/>
  <c r="BJ117" i="93"/>
  <c r="BI117" i="93"/>
  <c r="BH117" i="93"/>
  <c r="BG117" i="93"/>
  <c r="BF117" i="93"/>
  <c r="BD117" i="93"/>
  <c r="BD102" i="93" s="1"/>
  <c r="BC117" i="93"/>
  <c r="BB117" i="93"/>
  <c r="BA117" i="93"/>
  <c r="AZ117" i="93"/>
  <c r="AY117" i="93"/>
  <c r="AV117" i="93"/>
  <c r="AV102" i="93" s="1"/>
  <c r="AU117" i="93"/>
  <c r="AU102" i="93" s="1"/>
  <c r="AT117" i="93"/>
  <c r="AS117" i="93"/>
  <c r="AR117" i="93"/>
  <c r="AQ117" i="93"/>
  <c r="AN117" i="93"/>
  <c r="AM117" i="93"/>
  <c r="AM102" i="93" s="1"/>
  <c r="AL117" i="93"/>
  <c r="AL102" i="93" s="1"/>
  <c r="AK117" i="93"/>
  <c r="AJ117" i="93"/>
  <c r="AI117" i="93"/>
  <c r="AD117" i="93"/>
  <c r="BF116" i="93"/>
  <c r="BE116" i="93"/>
  <c r="AX116" i="93"/>
  <c r="AW116" i="93"/>
  <c r="AP116" i="93"/>
  <c r="Z116" i="93" s="1"/>
  <c r="AO116" i="93"/>
  <c r="AH116" i="93"/>
  <c r="AG116" i="93"/>
  <c r="AF116" i="93"/>
  <c r="AE116" i="93"/>
  <c r="AD116" i="93"/>
  <c r="AC116" i="93"/>
  <c r="AB116" i="93"/>
  <c r="AA116" i="93"/>
  <c r="BF115" i="93"/>
  <c r="BE115" i="93"/>
  <c r="AX115" i="93"/>
  <c r="AW115" i="93"/>
  <c r="AP115" i="93"/>
  <c r="Z115" i="93" s="1"/>
  <c r="AO115" i="93"/>
  <c r="AH115" i="93"/>
  <c r="AG115" i="93"/>
  <c r="AF115" i="93"/>
  <c r="AE115" i="93"/>
  <c r="AD115" i="93"/>
  <c r="AC115" i="93"/>
  <c r="AB115" i="93"/>
  <c r="AA115" i="93"/>
  <c r="BF114" i="93"/>
  <c r="BE114" i="93"/>
  <c r="AX114" i="93"/>
  <c r="AW114" i="93"/>
  <c r="AP114" i="93"/>
  <c r="Z114" i="93" s="1"/>
  <c r="AO114" i="93"/>
  <c r="AH114" i="93"/>
  <c r="AG114" i="93"/>
  <c r="AF114" i="93"/>
  <c r="AE114" i="93"/>
  <c r="AD114" i="93"/>
  <c r="AC114" i="93"/>
  <c r="AB114" i="93"/>
  <c r="AA114" i="93"/>
  <c r="BF113" i="93"/>
  <c r="BE113" i="93"/>
  <c r="AX113" i="93"/>
  <c r="AW113" i="93"/>
  <c r="AP113" i="93"/>
  <c r="AO113" i="93"/>
  <c r="AH113" i="93"/>
  <c r="Z113" i="93" s="1"/>
  <c r="AG113" i="93"/>
  <c r="AF113" i="93"/>
  <c r="AE113" i="93"/>
  <c r="AD113" i="93"/>
  <c r="AC113" i="93"/>
  <c r="AB113" i="93"/>
  <c r="AA113" i="93"/>
  <c r="AA107" i="93" s="1"/>
  <c r="AA102" i="93" s="1"/>
  <c r="BF112" i="93"/>
  <c r="BE112" i="93"/>
  <c r="AX112" i="93"/>
  <c r="AW112" i="93"/>
  <c r="AP112" i="93"/>
  <c r="AO112" i="93"/>
  <c r="AH112" i="93"/>
  <c r="AG112" i="93"/>
  <c r="AF112" i="93"/>
  <c r="AE112" i="93"/>
  <c r="AD112" i="93"/>
  <c r="AC112" i="93"/>
  <c r="AB112" i="93"/>
  <c r="AA112" i="93"/>
  <c r="Z112" i="93"/>
  <c r="BF111" i="93"/>
  <c r="BE111" i="93"/>
  <c r="AX111" i="93"/>
  <c r="AW111" i="93"/>
  <c r="AP111" i="93"/>
  <c r="Z111" i="93" s="1"/>
  <c r="AO111" i="93"/>
  <c r="AH111" i="93"/>
  <c r="AG111" i="93"/>
  <c r="AF111" i="93"/>
  <c r="AE111" i="93"/>
  <c r="AD111" i="93"/>
  <c r="AC111" i="93"/>
  <c r="AB111" i="93"/>
  <c r="AA111" i="93"/>
  <c r="BF110" i="93"/>
  <c r="BF107" i="93" s="1"/>
  <c r="BE110" i="93"/>
  <c r="AX110" i="93"/>
  <c r="Z110" i="93" s="1"/>
  <c r="AW110" i="93"/>
  <c r="AP110" i="93"/>
  <c r="AO110" i="93"/>
  <c r="AH110" i="93"/>
  <c r="AG110" i="93"/>
  <c r="AF110" i="93"/>
  <c r="AE110" i="93"/>
  <c r="AD110" i="93"/>
  <c r="AC110" i="93"/>
  <c r="AB110" i="93"/>
  <c r="AA110" i="93"/>
  <c r="BF109" i="93"/>
  <c r="BE109" i="93"/>
  <c r="AX109" i="93"/>
  <c r="AW109" i="93"/>
  <c r="AP109" i="93"/>
  <c r="Z109" i="93" s="1"/>
  <c r="AO109" i="93"/>
  <c r="AH109" i="93"/>
  <c r="AG109" i="93"/>
  <c r="AF109" i="93"/>
  <c r="AE109" i="93"/>
  <c r="AE107" i="93" s="1"/>
  <c r="AD109" i="93"/>
  <c r="AC109" i="93"/>
  <c r="AB109" i="93"/>
  <c r="AA109" i="93"/>
  <c r="BF108" i="93"/>
  <c r="BE108" i="93"/>
  <c r="AX108" i="93"/>
  <c r="AX107" i="93" s="1"/>
  <c r="AW108" i="93"/>
  <c r="AP108" i="93"/>
  <c r="Z108" i="93" s="1"/>
  <c r="AO108" i="93"/>
  <c r="AH108" i="93"/>
  <c r="AG108" i="93"/>
  <c r="AF108" i="93"/>
  <c r="AE108" i="93"/>
  <c r="AD108" i="93"/>
  <c r="AD107" i="93" s="1"/>
  <c r="AC108" i="93"/>
  <c r="AC107" i="93" s="1"/>
  <c r="AB108" i="93"/>
  <c r="AB107" i="93" s="1"/>
  <c r="AA108" i="93"/>
  <c r="BL107" i="93"/>
  <c r="BK107" i="93"/>
  <c r="BJ107" i="93"/>
  <c r="BI107" i="93"/>
  <c r="BH107" i="93"/>
  <c r="BG107" i="93"/>
  <c r="BD107" i="93"/>
  <c r="BC107" i="93"/>
  <c r="BB107" i="93"/>
  <c r="BA107" i="93"/>
  <c r="AZ107" i="93"/>
  <c r="AY107" i="93"/>
  <c r="AV107" i="93"/>
  <c r="AU107" i="93"/>
  <c r="AT107" i="93"/>
  <c r="AS107" i="93"/>
  <c r="AR107" i="93"/>
  <c r="AQ107" i="93"/>
  <c r="AP107" i="93"/>
  <c r="AN107" i="93"/>
  <c r="AM107" i="93"/>
  <c r="AL107" i="93"/>
  <c r="AK107" i="93"/>
  <c r="AJ107" i="93"/>
  <c r="AI107" i="93"/>
  <c r="AF107" i="93"/>
  <c r="BF106" i="93"/>
  <c r="BF103" i="93" s="1"/>
  <c r="BF102" i="93" s="1"/>
  <c r="BE106" i="93"/>
  <c r="AX106" i="93"/>
  <c r="Z106" i="93" s="1"/>
  <c r="AW106" i="93"/>
  <c r="AP106" i="93"/>
  <c r="AO106" i="93"/>
  <c r="AH106" i="93"/>
  <c r="AG106" i="93"/>
  <c r="AF106" i="93"/>
  <c r="AE106" i="93"/>
  <c r="AD106" i="93"/>
  <c r="AC106" i="93"/>
  <c r="AB106" i="93"/>
  <c r="AA106" i="93"/>
  <c r="BF105" i="93"/>
  <c r="BE105" i="93"/>
  <c r="AX105" i="93"/>
  <c r="AW105" i="93"/>
  <c r="AP105" i="93"/>
  <c r="Z105" i="93" s="1"/>
  <c r="AO105" i="93"/>
  <c r="AH105" i="93"/>
  <c r="AG105" i="93"/>
  <c r="AF105" i="93"/>
  <c r="AE105" i="93"/>
  <c r="AE103" i="93" s="1"/>
  <c r="AD105" i="93"/>
  <c r="AC105" i="93"/>
  <c r="AB105" i="93"/>
  <c r="AA105" i="93"/>
  <c r="BF104" i="93"/>
  <c r="BE104" i="93"/>
  <c r="AX104" i="93"/>
  <c r="AX103" i="93" s="1"/>
  <c r="AW104" i="93"/>
  <c r="AP104" i="93"/>
  <c r="Z104" i="93" s="1"/>
  <c r="Z103" i="93" s="1"/>
  <c r="AO104" i="93"/>
  <c r="AH104" i="93"/>
  <c r="AG104" i="93"/>
  <c r="AF104" i="93"/>
  <c r="AE104" i="93"/>
  <c r="AD104" i="93"/>
  <c r="AD103" i="93" s="1"/>
  <c r="AC104" i="93"/>
  <c r="AC103" i="93" s="1"/>
  <c r="AB104" i="93"/>
  <c r="AB103" i="93" s="1"/>
  <c r="AB102" i="93" s="1"/>
  <c r="AA104" i="93"/>
  <c r="BL103" i="93"/>
  <c r="BK103" i="93"/>
  <c r="BJ103" i="93"/>
  <c r="BI103" i="93"/>
  <c r="BI102" i="93" s="1"/>
  <c r="BH103" i="93"/>
  <c r="BH102" i="93" s="1"/>
  <c r="BG103" i="93"/>
  <c r="BG102" i="93" s="1"/>
  <c r="BD103" i="93"/>
  <c r="BC103" i="93"/>
  <c r="BB103" i="93"/>
  <c r="BA103" i="93"/>
  <c r="AZ103" i="93"/>
  <c r="AZ102" i="93" s="1"/>
  <c r="AY103" i="93"/>
  <c r="AY102" i="93" s="1"/>
  <c r="AV103" i="93"/>
  <c r="AU103" i="93"/>
  <c r="AT103" i="93"/>
  <c r="AS103" i="93"/>
  <c r="AR103" i="93"/>
  <c r="AQ103" i="93"/>
  <c r="AQ102" i="93" s="1"/>
  <c r="AP103" i="93"/>
  <c r="AN103" i="93"/>
  <c r="AN102" i="93" s="1"/>
  <c r="AM103" i="93"/>
  <c r="AL103" i="93"/>
  <c r="AK103" i="93"/>
  <c r="AJ103" i="93"/>
  <c r="AI103" i="93"/>
  <c r="AH103" i="93"/>
  <c r="AF103" i="93"/>
  <c r="AF102" i="93" s="1"/>
  <c r="AA103" i="93"/>
  <c r="BL102" i="93"/>
  <c r="BK102" i="93"/>
  <c r="BJ102" i="93"/>
  <c r="BC102" i="93"/>
  <c r="BB102" i="93"/>
  <c r="BA102" i="93"/>
  <c r="AT102" i="93"/>
  <c r="AS102" i="93"/>
  <c r="AR102" i="93"/>
  <c r="AK102" i="93"/>
  <c r="AJ102" i="93"/>
  <c r="AI102" i="93"/>
  <c r="BF100" i="93"/>
  <c r="BE100" i="93"/>
  <c r="AX100" i="93"/>
  <c r="AW100" i="93"/>
  <c r="AP100" i="93"/>
  <c r="AO100" i="93"/>
  <c r="AH100" i="93"/>
  <c r="AH99" i="93" s="1"/>
  <c r="AG100" i="93"/>
  <c r="AF100" i="93"/>
  <c r="AE100" i="93"/>
  <c r="AD100" i="93"/>
  <c r="AC100" i="93"/>
  <c r="AB100" i="93"/>
  <c r="AA100" i="93"/>
  <c r="AA99" i="93" s="1"/>
  <c r="Z100" i="93"/>
  <c r="Z99" i="93" s="1"/>
  <c r="BL99" i="93"/>
  <c r="BK99" i="93"/>
  <c r="BJ99" i="93"/>
  <c r="BI99" i="93"/>
  <c r="BH99" i="93"/>
  <c r="BG99" i="93"/>
  <c r="BF99" i="93"/>
  <c r="BD99" i="93"/>
  <c r="BC99" i="93"/>
  <c r="BB99" i="93"/>
  <c r="BA99" i="93"/>
  <c r="AZ99" i="93"/>
  <c r="AY99" i="93"/>
  <c r="AX99" i="93"/>
  <c r="AV99" i="93"/>
  <c r="AU99" i="93"/>
  <c r="AT99" i="93"/>
  <c r="AS99" i="93"/>
  <c r="AR99" i="93"/>
  <c r="AQ99" i="93"/>
  <c r="AP99" i="93"/>
  <c r="AN99" i="93"/>
  <c r="AM99" i="93"/>
  <c r="AL99" i="93"/>
  <c r="AK99" i="93"/>
  <c r="AJ99" i="93"/>
  <c r="AI99" i="93"/>
  <c r="AF99" i="93"/>
  <c r="AE99" i="93"/>
  <c r="AD99" i="93"/>
  <c r="AC99" i="93"/>
  <c r="AB99" i="93"/>
  <c r="BF98" i="93"/>
  <c r="BE98" i="93"/>
  <c r="AX98" i="93"/>
  <c r="AW98" i="93"/>
  <c r="AP98" i="93"/>
  <c r="Z98" i="93" s="1"/>
  <c r="AO98" i="93"/>
  <c r="AH98" i="93"/>
  <c r="AG98" i="93"/>
  <c r="AF98" i="93"/>
  <c r="AE98" i="93"/>
  <c r="AD98" i="93"/>
  <c r="AC98" i="93"/>
  <c r="AB98" i="93"/>
  <c r="AA98" i="93"/>
  <c r="BF97" i="93"/>
  <c r="BE97" i="93"/>
  <c r="AX97" i="93"/>
  <c r="AW97" i="93"/>
  <c r="AP97" i="93"/>
  <c r="Z97" i="93" s="1"/>
  <c r="AO97" i="93"/>
  <c r="AH97" i="93"/>
  <c r="AG97" i="93"/>
  <c r="AF97" i="93"/>
  <c r="AE97" i="93"/>
  <c r="AD97" i="93"/>
  <c r="AC97" i="93"/>
  <c r="AB97" i="93"/>
  <c r="AA97" i="93"/>
  <c r="BF96" i="93"/>
  <c r="BE96" i="93"/>
  <c r="AX96" i="93"/>
  <c r="AW96" i="93"/>
  <c r="AP96" i="93"/>
  <c r="AO96" i="93"/>
  <c r="AH96" i="93"/>
  <c r="AG96" i="93"/>
  <c r="AF96" i="93"/>
  <c r="AE96" i="93"/>
  <c r="AD96" i="93"/>
  <c r="AC96" i="93"/>
  <c r="AB96" i="93"/>
  <c r="AA96" i="93"/>
  <c r="AA94" i="93" s="1"/>
  <c r="Z96" i="93"/>
  <c r="BF95" i="93"/>
  <c r="BF94" i="93" s="1"/>
  <c r="BE95" i="93"/>
  <c r="AX95" i="93"/>
  <c r="AW95" i="93"/>
  <c r="AP95" i="93"/>
  <c r="AO95" i="93"/>
  <c r="AH95" i="93"/>
  <c r="Z95" i="93" s="1"/>
  <c r="Z94" i="93" s="1"/>
  <c r="AG95" i="93"/>
  <c r="AF95" i="93"/>
  <c r="AF94" i="93" s="1"/>
  <c r="AE95" i="93"/>
  <c r="AD95" i="93"/>
  <c r="AC95" i="93"/>
  <c r="AB95" i="93"/>
  <c r="AA95" i="93"/>
  <c r="BL94" i="93"/>
  <c r="BK94" i="93"/>
  <c r="BJ94" i="93"/>
  <c r="BI94" i="93"/>
  <c r="BH94" i="93"/>
  <c r="BG94" i="93"/>
  <c r="BD94" i="93"/>
  <c r="BD76" i="93" s="1"/>
  <c r="BC94" i="93"/>
  <c r="BB94" i="93"/>
  <c r="BA94" i="93"/>
  <c r="AZ94" i="93"/>
  <c r="AY94" i="93"/>
  <c r="AX94" i="93"/>
  <c r="AV94" i="93"/>
  <c r="AU94" i="93"/>
  <c r="AU76" i="93" s="1"/>
  <c r="AT94" i="93"/>
  <c r="AS94" i="93"/>
  <c r="AR94" i="93"/>
  <c r="AQ94" i="93"/>
  <c r="AN94" i="93"/>
  <c r="AM94" i="93"/>
  <c r="AL94" i="93"/>
  <c r="AL76" i="93" s="1"/>
  <c r="AK94" i="93"/>
  <c r="AJ94" i="93"/>
  <c r="AI94" i="93"/>
  <c r="AE94" i="93"/>
  <c r="AD94" i="93"/>
  <c r="AC94" i="93"/>
  <c r="AB94" i="93"/>
  <c r="BF93" i="93"/>
  <c r="BE93" i="93"/>
  <c r="AX93" i="93"/>
  <c r="AW93" i="93"/>
  <c r="AP93" i="93"/>
  <c r="Z93" i="93" s="1"/>
  <c r="AO93" i="93"/>
  <c r="AH93" i="93"/>
  <c r="AG93" i="93"/>
  <c r="AF93" i="93"/>
  <c r="AE93" i="93"/>
  <c r="AD93" i="93"/>
  <c r="AC93" i="93"/>
  <c r="AB93" i="93"/>
  <c r="AA93" i="93"/>
  <c r="BF92" i="93"/>
  <c r="BE92" i="93"/>
  <c r="AX92" i="93"/>
  <c r="AW92" i="93"/>
  <c r="AP92" i="93"/>
  <c r="AO92" i="93"/>
  <c r="AH92" i="93"/>
  <c r="Z92" i="93" s="1"/>
  <c r="AG92" i="93"/>
  <c r="AF92" i="93"/>
  <c r="AE92" i="93"/>
  <c r="AD92" i="93"/>
  <c r="AC92" i="93"/>
  <c r="AB92" i="93"/>
  <c r="AA92" i="93"/>
  <c r="BF91" i="93"/>
  <c r="BE91" i="93"/>
  <c r="AX91" i="93"/>
  <c r="AW91" i="93"/>
  <c r="AP91" i="93"/>
  <c r="AO91" i="93"/>
  <c r="AH91" i="93"/>
  <c r="AH89" i="93" s="1"/>
  <c r="AG91" i="93"/>
  <c r="AF91" i="93"/>
  <c r="AE91" i="93"/>
  <c r="AD91" i="93"/>
  <c r="AC91" i="93"/>
  <c r="AC89" i="93" s="1"/>
  <c r="AB91" i="93"/>
  <c r="AA91" i="93"/>
  <c r="Z91" i="93"/>
  <c r="BF90" i="93"/>
  <c r="BF89" i="93" s="1"/>
  <c r="BE90" i="93"/>
  <c r="AX90" i="93"/>
  <c r="AW90" i="93"/>
  <c r="AP90" i="93"/>
  <c r="AP89" i="93" s="1"/>
  <c r="AO90" i="93"/>
  <c r="AH90" i="93"/>
  <c r="AG90" i="93"/>
  <c r="AF90" i="93"/>
  <c r="AF89" i="93" s="1"/>
  <c r="AE90" i="93"/>
  <c r="AE89" i="93" s="1"/>
  <c r="AD90" i="93"/>
  <c r="AC90" i="93"/>
  <c r="AB90" i="93"/>
  <c r="AA90" i="93"/>
  <c r="BL89" i="93"/>
  <c r="BL76" i="93" s="1"/>
  <c r="BK89" i="93"/>
  <c r="BK76" i="93" s="1"/>
  <c r="BJ89" i="93"/>
  <c r="BI89" i="93"/>
  <c r="BH89" i="93"/>
  <c r="BG89" i="93"/>
  <c r="BD89" i="93"/>
  <c r="BC89" i="93"/>
  <c r="BC76" i="93" s="1"/>
  <c r="BB89" i="93"/>
  <c r="BB76" i="93" s="1"/>
  <c r="BA89" i="93"/>
  <c r="AZ89" i="93"/>
  <c r="AY89" i="93"/>
  <c r="AX89" i="93"/>
  <c r="AV89" i="93"/>
  <c r="AU89" i="93"/>
  <c r="AT89" i="93"/>
  <c r="AT76" i="93" s="1"/>
  <c r="AS89" i="93"/>
  <c r="AS76" i="93" s="1"/>
  <c r="AR89" i="93"/>
  <c r="AQ89" i="93"/>
  <c r="AN89" i="93"/>
  <c r="AM89" i="93"/>
  <c r="AL89" i="93"/>
  <c r="AK89" i="93"/>
  <c r="AK76" i="93" s="1"/>
  <c r="AJ89" i="93"/>
  <c r="AJ76" i="93" s="1"/>
  <c r="AI89" i="93"/>
  <c r="AD89" i="93"/>
  <c r="AB89" i="93"/>
  <c r="AA89" i="93"/>
  <c r="BF88" i="93"/>
  <c r="BE88" i="93"/>
  <c r="AX88" i="93"/>
  <c r="AW88" i="93"/>
  <c r="AP88" i="93"/>
  <c r="AO88" i="93"/>
  <c r="AH88" i="93"/>
  <c r="Z88" i="93" s="1"/>
  <c r="AG88" i="93"/>
  <c r="AF88" i="93"/>
  <c r="AE88" i="93"/>
  <c r="AD88" i="93"/>
  <c r="AC88" i="93"/>
  <c r="AB88" i="93"/>
  <c r="AA88" i="93"/>
  <c r="BF87" i="93"/>
  <c r="BE87" i="93"/>
  <c r="AX87" i="93"/>
  <c r="AW87" i="93"/>
  <c r="AP87" i="93"/>
  <c r="AO87" i="93"/>
  <c r="AH87" i="93"/>
  <c r="Z87" i="93" s="1"/>
  <c r="AG87" i="93"/>
  <c r="AF87" i="93"/>
  <c r="AE87" i="93"/>
  <c r="AD87" i="93"/>
  <c r="AC87" i="93"/>
  <c r="AB87" i="93"/>
  <c r="AA87" i="93"/>
  <c r="BF86" i="93"/>
  <c r="BE86" i="93"/>
  <c r="AX86" i="93"/>
  <c r="AW86" i="93"/>
  <c r="AP86" i="93"/>
  <c r="Z86" i="93" s="1"/>
  <c r="AO86" i="93"/>
  <c r="AH86" i="93"/>
  <c r="AG86" i="93"/>
  <c r="AF86" i="93"/>
  <c r="AF81" i="93" s="1"/>
  <c r="AE86" i="93"/>
  <c r="AD86" i="93"/>
  <c r="AC86" i="93"/>
  <c r="AB86" i="93"/>
  <c r="AA86" i="93"/>
  <c r="BF85" i="93"/>
  <c r="BF81" i="93" s="1"/>
  <c r="BE85" i="93"/>
  <c r="AX85" i="93"/>
  <c r="Z85" i="93" s="1"/>
  <c r="AW85" i="93"/>
  <c r="AP85" i="93"/>
  <c r="AO85" i="93"/>
  <c r="AH85" i="93"/>
  <c r="AG85" i="93"/>
  <c r="AF85" i="93"/>
  <c r="AE85" i="93"/>
  <c r="AD85" i="93"/>
  <c r="AC85" i="93"/>
  <c r="AB85" i="93"/>
  <c r="AA85" i="93"/>
  <c r="BF84" i="93"/>
  <c r="BE84" i="93"/>
  <c r="AX84" i="93"/>
  <c r="Z84" i="93" s="1"/>
  <c r="AW84" i="93"/>
  <c r="AP84" i="93"/>
  <c r="AO84" i="93"/>
  <c r="AH84" i="93"/>
  <c r="AH81" i="93" s="1"/>
  <c r="AG84" i="93"/>
  <c r="AF84" i="93"/>
  <c r="AE84" i="93"/>
  <c r="AD84" i="93"/>
  <c r="AC84" i="93"/>
  <c r="AB84" i="93"/>
  <c r="AA84" i="93"/>
  <c r="BF83" i="93"/>
  <c r="BE83" i="93"/>
  <c r="AX83" i="93"/>
  <c r="AW83" i="93"/>
  <c r="AP83" i="93"/>
  <c r="Z83" i="93" s="1"/>
  <c r="AO83" i="93"/>
  <c r="AH83" i="93"/>
  <c r="AG83" i="93"/>
  <c r="AF83" i="93"/>
  <c r="AE83" i="93"/>
  <c r="AD83" i="93"/>
  <c r="AD81" i="93" s="1"/>
  <c r="AC83" i="93"/>
  <c r="AB83" i="93"/>
  <c r="AA83" i="93"/>
  <c r="BF82" i="93"/>
  <c r="BE82" i="93"/>
  <c r="AX82" i="93"/>
  <c r="AW82" i="93"/>
  <c r="AP82" i="93"/>
  <c r="Z82" i="93" s="1"/>
  <c r="AO82" i="93"/>
  <c r="AH82" i="93"/>
  <c r="AG82" i="93"/>
  <c r="AF82" i="93"/>
  <c r="AE82" i="93"/>
  <c r="AD82" i="93"/>
  <c r="AC82" i="93"/>
  <c r="AC81" i="93" s="1"/>
  <c r="AB82" i="93"/>
  <c r="AB81" i="93" s="1"/>
  <c r="AA82" i="93"/>
  <c r="AA81" i="93" s="1"/>
  <c r="BL81" i="93"/>
  <c r="BK81" i="93"/>
  <c r="BJ81" i="93"/>
  <c r="BI81" i="93"/>
  <c r="BH81" i="93"/>
  <c r="BG81" i="93"/>
  <c r="BD81" i="93"/>
  <c r="BC81" i="93"/>
  <c r="BB81" i="93"/>
  <c r="BA81" i="93"/>
  <c r="AZ81" i="93"/>
  <c r="AY81" i="93"/>
  <c r="AX81" i="93"/>
  <c r="AV81" i="93"/>
  <c r="AU81" i="93"/>
  <c r="AT81" i="93"/>
  <c r="AS81" i="93"/>
  <c r="AR81" i="93"/>
  <c r="AQ81" i="93"/>
  <c r="AN81" i="93"/>
  <c r="AM81" i="93"/>
  <c r="AL81" i="93"/>
  <c r="AK81" i="93"/>
  <c r="AJ81" i="93"/>
  <c r="AI81" i="93"/>
  <c r="AE81" i="93"/>
  <c r="BF80" i="93"/>
  <c r="BE80" i="93"/>
  <c r="AX80" i="93"/>
  <c r="Z80" i="93" s="1"/>
  <c r="AW80" i="93"/>
  <c r="AP80" i="93"/>
  <c r="AO80" i="93"/>
  <c r="AH80" i="93"/>
  <c r="AH77" i="93" s="1"/>
  <c r="AG80" i="93"/>
  <c r="AF80" i="93"/>
  <c r="AE80" i="93"/>
  <c r="AD80" i="93"/>
  <c r="AC80" i="93"/>
  <c r="AB80" i="93"/>
  <c r="AA80" i="93"/>
  <c r="BF79" i="93"/>
  <c r="BE79" i="93"/>
  <c r="AX79" i="93"/>
  <c r="AW79" i="93"/>
  <c r="AP79" i="93"/>
  <c r="Z79" i="93" s="1"/>
  <c r="AO79" i="93"/>
  <c r="AH79" i="93"/>
  <c r="AG79" i="93"/>
  <c r="AF79" i="93"/>
  <c r="AE79" i="93"/>
  <c r="AD79" i="93"/>
  <c r="AD77" i="93" s="1"/>
  <c r="AD76" i="93" s="1"/>
  <c r="AC79" i="93"/>
  <c r="AB79" i="93"/>
  <c r="AA79" i="93"/>
  <c r="BF78" i="93"/>
  <c r="BE78" i="93"/>
  <c r="AX78" i="93"/>
  <c r="AW78" i="93"/>
  <c r="AP78" i="93"/>
  <c r="Z78" i="93" s="1"/>
  <c r="Z77" i="93" s="1"/>
  <c r="AO78" i="93"/>
  <c r="AH78" i="93"/>
  <c r="AG78" i="93"/>
  <c r="AF78" i="93"/>
  <c r="AE78" i="93"/>
  <c r="AD78" i="93"/>
  <c r="AC78" i="93"/>
  <c r="AC77" i="93" s="1"/>
  <c r="AC76" i="93" s="1"/>
  <c r="AB78" i="93"/>
  <c r="AB77" i="93" s="1"/>
  <c r="AB76" i="93" s="1"/>
  <c r="AA78" i="93"/>
  <c r="AA77" i="93" s="1"/>
  <c r="AA76" i="93" s="1"/>
  <c r="BL77" i="93"/>
  <c r="BK77" i="93"/>
  <c r="BJ77" i="93"/>
  <c r="BI77" i="93"/>
  <c r="BH77" i="93"/>
  <c r="BH76" i="93" s="1"/>
  <c r="BG77" i="93"/>
  <c r="BG76" i="93" s="1"/>
  <c r="BF77" i="93"/>
  <c r="BF76" i="93" s="1"/>
  <c r="BD77" i="93"/>
  <c r="BC77" i="93"/>
  <c r="BB77" i="93"/>
  <c r="BA77" i="93"/>
  <c r="AZ77" i="93"/>
  <c r="AY77" i="93"/>
  <c r="AY76" i="93" s="1"/>
  <c r="AX77" i="93"/>
  <c r="AX76" i="93" s="1"/>
  <c r="AV77" i="93"/>
  <c r="AV76" i="93" s="1"/>
  <c r="AU77" i="93"/>
  <c r="AT77" i="93"/>
  <c r="AS77" i="93"/>
  <c r="AR77" i="93"/>
  <c r="AQ77" i="93"/>
  <c r="AN77" i="93"/>
  <c r="AN76" i="93" s="1"/>
  <c r="AM77" i="93"/>
  <c r="AM76" i="93" s="1"/>
  <c r="AL77" i="93"/>
  <c r="AK77" i="93"/>
  <c r="AJ77" i="93"/>
  <c r="AI77" i="93"/>
  <c r="AF77" i="93"/>
  <c r="AE77" i="93"/>
  <c r="BJ76" i="93"/>
  <c r="BI76" i="93"/>
  <c r="BA76" i="93"/>
  <c r="AZ76" i="93"/>
  <c r="AR76" i="93"/>
  <c r="AQ76" i="93"/>
  <c r="AI76" i="93"/>
  <c r="BF74" i="93"/>
  <c r="BE74" i="93"/>
  <c r="AX74" i="93"/>
  <c r="AW74" i="93"/>
  <c r="AP74" i="93"/>
  <c r="AO74" i="93"/>
  <c r="AH74" i="93"/>
  <c r="Z74" i="93" s="1"/>
  <c r="AG74" i="93"/>
  <c r="AF74" i="93"/>
  <c r="AE74" i="93"/>
  <c r="AD74" i="93"/>
  <c r="AC74" i="93"/>
  <c r="AB74" i="93"/>
  <c r="AA74" i="93"/>
  <c r="BF73" i="93"/>
  <c r="BE73" i="93"/>
  <c r="AX73" i="93"/>
  <c r="AW73" i="93"/>
  <c r="AP73" i="93"/>
  <c r="Z73" i="93" s="1"/>
  <c r="AO73" i="93"/>
  <c r="AH73" i="93"/>
  <c r="AG73" i="93"/>
  <c r="AF73" i="93"/>
  <c r="AE73" i="93"/>
  <c r="AD73" i="93"/>
  <c r="AC73" i="93"/>
  <c r="AB73" i="93"/>
  <c r="AA73" i="93"/>
  <c r="BF72" i="93"/>
  <c r="BE72" i="93"/>
  <c r="AX72" i="93"/>
  <c r="Z72" i="93" s="1"/>
  <c r="AW72" i="93"/>
  <c r="AP72" i="93"/>
  <c r="AO72" i="93"/>
  <c r="AH72" i="93"/>
  <c r="AG72" i="93"/>
  <c r="AF72" i="93"/>
  <c r="AE72" i="93"/>
  <c r="AD72" i="93"/>
  <c r="AC72" i="93"/>
  <c r="AB72" i="93"/>
  <c r="AA72" i="93"/>
  <c r="BF71" i="93"/>
  <c r="BE71" i="93"/>
  <c r="AX71" i="93"/>
  <c r="Z71" i="93" s="1"/>
  <c r="AW71" i="93"/>
  <c r="AP71" i="93"/>
  <c r="AO71" i="93"/>
  <c r="AH71" i="93"/>
  <c r="AG71" i="93"/>
  <c r="AF71" i="93"/>
  <c r="AE71" i="93"/>
  <c r="AE69" i="93" s="1"/>
  <c r="AD71" i="93"/>
  <c r="AC71" i="93"/>
  <c r="AB71" i="93"/>
  <c r="AA71" i="93"/>
  <c r="BF70" i="93"/>
  <c r="BF69" i="93" s="1"/>
  <c r="BE70" i="93"/>
  <c r="AX70" i="93"/>
  <c r="AX69" i="93" s="1"/>
  <c r="AW70" i="93"/>
  <c r="AP70" i="93"/>
  <c r="Z70" i="93" s="1"/>
  <c r="Z69" i="93" s="1"/>
  <c r="AO70" i="93"/>
  <c r="AH70" i="93"/>
  <c r="AG70" i="93"/>
  <c r="AF70" i="93"/>
  <c r="AE70" i="93"/>
  <c r="AD70" i="93"/>
  <c r="AD69" i="93" s="1"/>
  <c r="AC70" i="93"/>
  <c r="AC69" i="93" s="1"/>
  <c r="AB70" i="93"/>
  <c r="AB69" i="93" s="1"/>
  <c r="AA70" i="93"/>
  <c r="BL69" i="93"/>
  <c r="BK69" i="93"/>
  <c r="BJ69" i="93"/>
  <c r="BI69" i="93"/>
  <c r="BH69" i="93"/>
  <c r="BG69" i="93"/>
  <c r="BD69" i="93"/>
  <c r="BC69" i="93"/>
  <c r="BB69" i="93"/>
  <c r="BA69" i="93"/>
  <c r="AZ69" i="93"/>
  <c r="AY69" i="93"/>
  <c r="AV69" i="93"/>
  <c r="AU69" i="93"/>
  <c r="AT69" i="93"/>
  <c r="AS69" i="93"/>
  <c r="AR69" i="93"/>
  <c r="AQ69" i="93"/>
  <c r="AP69" i="93"/>
  <c r="AN69" i="93"/>
  <c r="AM69" i="93"/>
  <c r="AL69" i="93"/>
  <c r="AK69" i="93"/>
  <c r="AJ69" i="93"/>
  <c r="AI69" i="93"/>
  <c r="AH69" i="93"/>
  <c r="AF69" i="93"/>
  <c r="AA69" i="93"/>
  <c r="BF68" i="93"/>
  <c r="BE68" i="93"/>
  <c r="AX68" i="93"/>
  <c r="Z68" i="93" s="1"/>
  <c r="AW68" i="93"/>
  <c r="AP68" i="93"/>
  <c r="AO68" i="93"/>
  <c r="AH68" i="93"/>
  <c r="AG68" i="93"/>
  <c r="AF68" i="93"/>
  <c r="AE68" i="93"/>
  <c r="AD68" i="93"/>
  <c r="AC68" i="93"/>
  <c r="AB68" i="93"/>
  <c r="AA68" i="93"/>
  <c r="BF67" i="93"/>
  <c r="BE67" i="93"/>
  <c r="AX67" i="93"/>
  <c r="Z67" i="93" s="1"/>
  <c r="AW67" i="93"/>
  <c r="AP67" i="93"/>
  <c r="AO67" i="93"/>
  <c r="AH67" i="93"/>
  <c r="AG67" i="93"/>
  <c r="AF67" i="93"/>
  <c r="AE67" i="93"/>
  <c r="AE65" i="93" s="1"/>
  <c r="AD67" i="93"/>
  <c r="AC67" i="93"/>
  <c r="AB67" i="93"/>
  <c r="AA67" i="93"/>
  <c r="BF66" i="93"/>
  <c r="BF65" i="93" s="1"/>
  <c r="BE66" i="93"/>
  <c r="AX66" i="93"/>
  <c r="AX65" i="93" s="1"/>
  <c r="AW66" i="93"/>
  <c r="AP66" i="93"/>
  <c r="Z66" i="93" s="1"/>
  <c r="AO66" i="93"/>
  <c r="AH66" i="93"/>
  <c r="AG66" i="93"/>
  <c r="AF66" i="93"/>
  <c r="AE66" i="93"/>
  <c r="AD66" i="93"/>
  <c r="AD65" i="93" s="1"/>
  <c r="AC66" i="93"/>
  <c r="AC65" i="93" s="1"/>
  <c r="AB66" i="93"/>
  <c r="AB65" i="93" s="1"/>
  <c r="AA66" i="93"/>
  <c r="BL65" i="93"/>
  <c r="BK65" i="93"/>
  <c r="BJ65" i="93"/>
  <c r="BI65" i="93"/>
  <c r="BH65" i="93"/>
  <c r="BH50" i="93" s="1"/>
  <c r="BG65" i="93"/>
  <c r="BD65" i="93"/>
  <c r="BC65" i="93"/>
  <c r="BB65" i="93"/>
  <c r="BA65" i="93"/>
  <c r="AZ65" i="93"/>
  <c r="AZ50" i="93" s="1"/>
  <c r="AY65" i="93"/>
  <c r="AV65" i="93"/>
  <c r="AU65" i="93"/>
  <c r="AT65" i="93"/>
  <c r="AS65" i="93"/>
  <c r="AR65" i="93"/>
  <c r="AQ65" i="93"/>
  <c r="AP65" i="93"/>
  <c r="AN65" i="93"/>
  <c r="AM65" i="93"/>
  <c r="AL65" i="93"/>
  <c r="AK65" i="93"/>
  <c r="AJ65" i="93"/>
  <c r="AI65" i="93"/>
  <c r="AH65" i="93"/>
  <c r="AF65" i="93"/>
  <c r="AA65" i="93"/>
  <c r="BF64" i="93"/>
  <c r="BE64" i="93"/>
  <c r="AX64" i="93"/>
  <c r="Z64" i="93" s="1"/>
  <c r="AW64" i="93"/>
  <c r="AP64" i="93"/>
  <c r="AO64" i="93"/>
  <c r="AH64" i="93"/>
  <c r="AG64" i="93"/>
  <c r="AF64" i="93"/>
  <c r="AE64" i="93"/>
  <c r="AD64" i="93"/>
  <c r="AC64" i="93"/>
  <c r="AB64" i="93"/>
  <c r="AA64" i="93"/>
  <c r="BF63" i="93"/>
  <c r="BE63" i="93"/>
  <c r="AX63" i="93"/>
  <c r="AW63" i="93"/>
  <c r="AP63" i="93"/>
  <c r="Z63" i="93" s="1"/>
  <c r="AO63" i="93"/>
  <c r="AH63" i="93"/>
  <c r="AG63" i="93"/>
  <c r="AF63" i="93"/>
  <c r="AE63" i="93"/>
  <c r="AD63" i="93"/>
  <c r="AC63" i="93"/>
  <c r="AB63" i="93"/>
  <c r="AA63" i="93"/>
  <c r="BF62" i="93"/>
  <c r="BE62" i="93"/>
  <c r="AX62" i="93"/>
  <c r="AW62" i="93"/>
  <c r="AP62" i="93"/>
  <c r="Z62" i="93" s="1"/>
  <c r="AO62" i="93"/>
  <c r="AH62" i="93"/>
  <c r="AG62" i="93"/>
  <c r="AF62" i="93"/>
  <c r="AE62" i="93"/>
  <c r="AD62" i="93"/>
  <c r="AC62" i="93"/>
  <c r="AB62" i="93"/>
  <c r="AA62" i="93"/>
  <c r="BF61" i="93"/>
  <c r="BE61" i="93"/>
  <c r="AX61" i="93"/>
  <c r="AW61" i="93"/>
  <c r="AP61" i="93"/>
  <c r="Z61" i="93" s="1"/>
  <c r="AO61" i="93"/>
  <c r="AH61" i="93"/>
  <c r="AG61" i="93"/>
  <c r="AF61" i="93"/>
  <c r="AE61" i="93"/>
  <c r="AD61" i="93"/>
  <c r="AC61" i="93"/>
  <c r="AB61" i="93"/>
  <c r="AA61" i="93"/>
  <c r="BF60" i="93"/>
  <c r="BE60" i="93"/>
  <c r="AX60" i="93"/>
  <c r="AW60" i="93"/>
  <c r="AP60" i="93"/>
  <c r="Z60" i="93" s="1"/>
  <c r="AO60" i="93"/>
  <c r="AH60" i="93"/>
  <c r="AG60" i="93"/>
  <c r="AF60" i="93"/>
  <c r="AE60" i="93"/>
  <c r="AD60" i="93"/>
  <c r="AC60" i="93"/>
  <c r="AB60" i="93"/>
  <c r="AA60" i="93"/>
  <c r="BF59" i="93"/>
  <c r="BE59" i="93"/>
  <c r="AX59" i="93"/>
  <c r="AW59" i="93"/>
  <c r="AP59" i="93"/>
  <c r="AO59" i="93"/>
  <c r="AH59" i="93"/>
  <c r="AG59" i="93"/>
  <c r="AF59" i="93"/>
  <c r="AE59" i="93"/>
  <c r="AD59" i="93"/>
  <c r="AC59" i="93"/>
  <c r="AB59" i="93"/>
  <c r="AA59" i="93"/>
  <c r="Z59" i="93"/>
  <c r="BF58" i="93"/>
  <c r="BE58" i="93"/>
  <c r="AX58" i="93"/>
  <c r="AW58" i="93"/>
  <c r="AP58" i="93"/>
  <c r="AO58" i="93"/>
  <c r="AH58" i="93"/>
  <c r="AG58" i="93"/>
  <c r="AF58" i="93"/>
  <c r="AE58" i="93"/>
  <c r="AD58" i="93"/>
  <c r="AC58" i="93"/>
  <c r="AB58" i="93"/>
  <c r="AA58" i="93"/>
  <c r="Z58" i="93"/>
  <c r="BF57" i="93"/>
  <c r="BE57" i="93"/>
  <c r="AX57" i="93"/>
  <c r="Z57" i="93" s="1"/>
  <c r="AW57" i="93"/>
  <c r="AP57" i="93"/>
  <c r="AO57" i="93"/>
  <c r="AH57" i="93"/>
  <c r="AG57" i="93"/>
  <c r="AF57" i="93"/>
  <c r="AE57" i="93"/>
  <c r="AD57" i="93"/>
  <c r="AC57" i="93"/>
  <c r="AB57" i="93"/>
  <c r="AA57" i="93"/>
  <c r="BF56" i="93"/>
  <c r="BE56" i="93"/>
  <c r="AX56" i="93"/>
  <c r="Z56" i="93" s="1"/>
  <c r="AW56" i="93"/>
  <c r="AP56" i="93"/>
  <c r="AO56" i="93"/>
  <c r="AH56" i="93"/>
  <c r="AG56" i="93"/>
  <c r="AF56" i="93"/>
  <c r="AF51" i="93" s="1"/>
  <c r="AF50" i="93" s="1"/>
  <c r="AE56" i="93"/>
  <c r="AD56" i="93"/>
  <c r="AC56" i="93"/>
  <c r="AB56" i="93"/>
  <c r="AA56" i="93"/>
  <c r="BF55" i="93"/>
  <c r="BE55" i="93"/>
  <c r="AX55" i="93"/>
  <c r="AW55" i="93"/>
  <c r="AP55" i="93"/>
  <c r="Z55" i="93" s="1"/>
  <c r="AO55" i="93"/>
  <c r="AH55" i="93"/>
  <c r="AG55" i="93"/>
  <c r="AF55" i="93"/>
  <c r="AE55" i="93"/>
  <c r="AE51" i="93" s="1"/>
  <c r="AD55" i="93"/>
  <c r="AC55" i="93"/>
  <c r="AB55" i="93"/>
  <c r="AA55" i="93"/>
  <c r="BF54" i="93"/>
  <c r="BE54" i="93"/>
  <c r="AX54" i="93"/>
  <c r="AW54" i="93"/>
  <c r="AP54" i="93"/>
  <c r="Z54" i="93" s="1"/>
  <c r="AO54" i="93"/>
  <c r="AH54" i="93"/>
  <c r="AG54" i="93"/>
  <c r="AF54" i="93"/>
  <c r="AE54" i="93"/>
  <c r="AD54" i="93"/>
  <c r="AC54" i="93"/>
  <c r="AB54" i="93"/>
  <c r="AA54" i="93"/>
  <c r="BF53" i="93"/>
  <c r="BE53" i="93"/>
  <c r="AX53" i="93"/>
  <c r="AW53" i="93"/>
  <c r="AP53" i="93"/>
  <c r="Z53" i="93" s="1"/>
  <c r="AO53" i="93"/>
  <c r="AH53" i="93"/>
  <c r="AG53" i="93"/>
  <c r="AF53" i="93"/>
  <c r="AE53" i="93"/>
  <c r="AD53" i="93"/>
  <c r="AC53" i="93"/>
  <c r="AC51" i="93" s="1"/>
  <c r="AB53" i="93"/>
  <c r="AA53" i="93"/>
  <c r="BF52" i="93"/>
  <c r="BE52" i="93"/>
  <c r="AX52" i="93"/>
  <c r="AW52" i="93"/>
  <c r="AP52" i="93"/>
  <c r="Z52" i="93" s="1"/>
  <c r="AO52" i="93"/>
  <c r="AH52" i="93"/>
  <c r="AG52" i="93"/>
  <c r="AF52" i="93"/>
  <c r="AE52" i="93"/>
  <c r="AD52" i="93"/>
  <c r="AD51" i="93" s="1"/>
  <c r="AD50" i="93" s="1"/>
  <c r="AC52" i="93"/>
  <c r="AB52" i="93"/>
  <c r="AB51" i="93" s="1"/>
  <c r="AA52" i="93"/>
  <c r="AA51" i="93" s="1"/>
  <c r="AA50" i="93" s="1"/>
  <c r="BL51" i="93"/>
  <c r="BK51" i="93"/>
  <c r="BJ51" i="93"/>
  <c r="BI51" i="93"/>
  <c r="BI50" i="93" s="1"/>
  <c r="BH51" i="93"/>
  <c r="BG51" i="93"/>
  <c r="BG50" i="93" s="1"/>
  <c r="BF51" i="93"/>
  <c r="BF50" i="93" s="1"/>
  <c r="BE51" i="93"/>
  <c r="BD51" i="93"/>
  <c r="BC51" i="93"/>
  <c r="BB51" i="93"/>
  <c r="BA51" i="93"/>
  <c r="BA50" i="93" s="1"/>
  <c r="AZ51" i="93"/>
  <c r="AY51" i="93"/>
  <c r="AY50" i="93" s="1"/>
  <c r="AX51" i="93"/>
  <c r="AX50" i="93" s="1"/>
  <c r="AW51" i="93"/>
  <c r="AV51" i="93"/>
  <c r="AU51" i="93"/>
  <c r="AT51" i="93"/>
  <c r="AS51" i="93"/>
  <c r="AR51" i="93"/>
  <c r="AQ51" i="93"/>
  <c r="AQ50" i="93" s="1"/>
  <c r="AP51" i="93"/>
  <c r="AP50" i="93" s="1"/>
  <c r="AO51" i="93"/>
  <c r="AN51" i="93"/>
  <c r="AN50" i="93" s="1"/>
  <c r="AM51" i="93"/>
  <c r="AL51" i="93"/>
  <c r="AK51" i="93"/>
  <c r="AJ51" i="93"/>
  <c r="AI51" i="93"/>
  <c r="AI50" i="93" s="1"/>
  <c r="AH51" i="93"/>
  <c r="AH50" i="93" s="1"/>
  <c r="AG51" i="93"/>
  <c r="BL50" i="93"/>
  <c r="BK50" i="93"/>
  <c r="BJ50" i="93"/>
  <c r="BD50" i="93"/>
  <c r="BC50" i="93"/>
  <c r="BB50" i="93"/>
  <c r="AV50" i="93"/>
  <c r="AU50" i="93"/>
  <c r="AT50" i="93"/>
  <c r="AS50" i="93"/>
  <c r="AR50" i="93"/>
  <c r="AM50" i="93"/>
  <c r="AL50" i="93"/>
  <c r="AK50" i="93"/>
  <c r="AJ50" i="93"/>
  <c r="BF48" i="93"/>
  <c r="BE48" i="93"/>
  <c r="AX48" i="93"/>
  <c r="AW48" i="93"/>
  <c r="AP48" i="93"/>
  <c r="Z48" i="93" s="1"/>
  <c r="AO48" i="93"/>
  <c r="AH48" i="93"/>
  <c r="AG48" i="93"/>
  <c r="AF48" i="93"/>
  <c r="AE48" i="93"/>
  <c r="AD48" i="93"/>
  <c r="AC48" i="93"/>
  <c r="AB48" i="93"/>
  <c r="AA48" i="93"/>
  <c r="BF47" i="93"/>
  <c r="BE47" i="93"/>
  <c r="AX47" i="93"/>
  <c r="AW47" i="93"/>
  <c r="AP47" i="93"/>
  <c r="Z47" i="93" s="1"/>
  <c r="AO47" i="93"/>
  <c r="AH47" i="93"/>
  <c r="AG47" i="93"/>
  <c r="AF47" i="93"/>
  <c r="AE47" i="93"/>
  <c r="AD47" i="93"/>
  <c r="AC47" i="93"/>
  <c r="AB47" i="93"/>
  <c r="AA47" i="93"/>
  <c r="BF46" i="93"/>
  <c r="BE46" i="93"/>
  <c r="AX46" i="93"/>
  <c r="AW46" i="93"/>
  <c r="AP46" i="93"/>
  <c r="AO46" i="93"/>
  <c r="AH46" i="93"/>
  <c r="AH40" i="93" s="1"/>
  <c r="AG46" i="93"/>
  <c r="AF46" i="93"/>
  <c r="AE46" i="93"/>
  <c r="AD46" i="93"/>
  <c r="AC46" i="93"/>
  <c r="AB46" i="93"/>
  <c r="AA46" i="93"/>
  <c r="AA40" i="93" s="1"/>
  <c r="Z46" i="93"/>
  <c r="BF45" i="93"/>
  <c r="BE45" i="93"/>
  <c r="AX45" i="93"/>
  <c r="AW45" i="93"/>
  <c r="AP45" i="93"/>
  <c r="AO45" i="93"/>
  <c r="AH45" i="93"/>
  <c r="AG45" i="93"/>
  <c r="AF45" i="93"/>
  <c r="AE45" i="93"/>
  <c r="AD45" i="93"/>
  <c r="AC45" i="93"/>
  <c r="AB45" i="93"/>
  <c r="AA45" i="93"/>
  <c r="Z45" i="93"/>
  <c r="BF44" i="93"/>
  <c r="BE44" i="93"/>
  <c r="AX44" i="93"/>
  <c r="Z44" i="93" s="1"/>
  <c r="AW44" i="93"/>
  <c r="AP44" i="93"/>
  <c r="AO44" i="93"/>
  <c r="AH44" i="93"/>
  <c r="AG44" i="93"/>
  <c r="AF44" i="93"/>
  <c r="AE44" i="93"/>
  <c r="AD44" i="93"/>
  <c r="AC44" i="93"/>
  <c r="AB44" i="93"/>
  <c r="AA44" i="93"/>
  <c r="BF43" i="93"/>
  <c r="BF40" i="93" s="1"/>
  <c r="BE43" i="93"/>
  <c r="AX43" i="93"/>
  <c r="Z43" i="93" s="1"/>
  <c r="AW43" i="93"/>
  <c r="AP43" i="93"/>
  <c r="AO43" i="93"/>
  <c r="AH43" i="93"/>
  <c r="AG43" i="93"/>
  <c r="AF43" i="93"/>
  <c r="AE43" i="93"/>
  <c r="AD43" i="93"/>
  <c r="AC43" i="93"/>
  <c r="AB43" i="93"/>
  <c r="AA43" i="93"/>
  <c r="BF42" i="93"/>
  <c r="BE42" i="93"/>
  <c r="AX42" i="93"/>
  <c r="Z42" i="93" s="1"/>
  <c r="AW42" i="93"/>
  <c r="AP42" i="93"/>
  <c r="AO42" i="93"/>
  <c r="AH42" i="93"/>
  <c r="AG42" i="93"/>
  <c r="AF42" i="93"/>
  <c r="AE42" i="93"/>
  <c r="AE40" i="93" s="1"/>
  <c r="AD42" i="93"/>
  <c r="AC42" i="93"/>
  <c r="AB42" i="93"/>
  <c r="AA42" i="93"/>
  <c r="BF41" i="93"/>
  <c r="BE41" i="93"/>
  <c r="AX41" i="93"/>
  <c r="AX40" i="93" s="1"/>
  <c r="AW41" i="93"/>
  <c r="AP41" i="93"/>
  <c r="Z41" i="93" s="1"/>
  <c r="AO41" i="93"/>
  <c r="AH41" i="93"/>
  <c r="AG41" i="93"/>
  <c r="AF41" i="93"/>
  <c r="AE41" i="93"/>
  <c r="AD41" i="93"/>
  <c r="AD40" i="93" s="1"/>
  <c r="AC41" i="93"/>
  <c r="AC40" i="93" s="1"/>
  <c r="AB41" i="93"/>
  <c r="AB40" i="93" s="1"/>
  <c r="AA41" i="93"/>
  <c r="BL40" i="93"/>
  <c r="BK40" i="93"/>
  <c r="BJ40" i="93"/>
  <c r="BI40" i="93"/>
  <c r="BH40" i="93"/>
  <c r="BG40" i="93"/>
  <c r="BD40" i="93"/>
  <c r="BC40" i="93"/>
  <c r="BB40" i="93"/>
  <c r="BA40" i="93"/>
  <c r="AZ40" i="93"/>
  <c r="AY40" i="93"/>
  <c r="AV40" i="93"/>
  <c r="AU40" i="93"/>
  <c r="AT40" i="93"/>
  <c r="AS40" i="93"/>
  <c r="AR40" i="93"/>
  <c r="AQ40" i="93"/>
  <c r="AP40" i="93"/>
  <c r="AN40" i="93"/>
  <c r="AM40" i="93"/>
  <c r="AL40" i="93"/>
  <c r="AK40" i="93"/>
  <c r="AJ40" i="93"/>
  <c r="AI40" i="93"/>
  <c r="AF40" i="93"/>
  <c r="BF39" i="93"/>
  <c r="BE39" i="93"/>
  <c r="AX39" i="93"/>
  <c r="Z39" i="93" s="1"/>
  <c r="AW39" i="93"/>
  <c r="AP39" i="93"/>
  <c r="AO39" i="93"/>
  <c r="AH39" i="93"/>
  <c r="AG39" i="93"/>
  <c r="AF39" i="93"/>
  <c r="AE39" i="93"/>
  <c r="AE34" i="93" s="1"/>
  <c r="AD39" i="93"/>
  <c r="AC39" i="93"/>
  <c r="AB39" i="93"/>
  <c r="AA39" i="93"/>
  <c r="BF38" i="93"/>
  <c r="BE38" i="93"/>
  <c r="AX38" i="93"/>
  <c r="Z38" i="93" s="1"/>
  <c r="AW38" i="93"/>
  <c r="AP38" i="93"/>
  <c r="AO38" i="93"/>
  <c r="AH38" i="93"/>
  <c r="AG38" i="93"/>
  <c r="AF38" i="93"/>
  <c r="AE38" i="93"/>
  <c r="AD38" i="93"/>
  <c r="AD34" i="93" s="1"/>
  <c r="AC38" i="93"/>
  <c r="AB38" i="93"/>
  <c r="AA38" i="93"/>
  <c r="BF37" i="93"/>
  <c r="BE37" i="93"/>
  <c r="AX37" i="93"/>
  <c r="AW37" i="93"/>
  <c r="AP37" i="93"/>
  <c r="Z37" i="93" s="1"/>
  <c r="AO37" i="93"/>
  <c r="AH37" i="93"/>
  <c r="AG37" i="93"/>
  <c r="AF37" i="93"/>
  <c r="AE37" i="93"/>
  <c r="AD37" i="93"/>
  <c r="AC37" i="93"/>
  <c r="AB37" i="93"/>
  <c r="AA37" i="93"/>
  <c r="BF36" i="93"/>
  <c r="BE36" i="93"/>
  <c r="AX36" i="93"/>
  <c r="AW36" i="93"/>
  <c r="AP36" i="93"/>
  <c r="Z36" i="93" s="1"/>
  <c r="AO36" i="93"/>
  <c r="AH36" i="93"/>
  <c r="AG36" i="93"/>
  <c r="AF36" i="93"/>
  <c r="AF34" i="93" s="1"/>
  <c r="AE36" i="93"/>
  <c r="AD36" i="93"/>
  <c r="AC36" i="93"/>
  <c r="AC34" i="93" s="1"/>
  <c r="AB36" i="93"/>
  <c r="AA36" i="93"/>
  <c r="BF35" i="93"/>
  <c r="BE35" i="93"/>
  <c r="AX35" i="93"/>
  <c r="AW35" i="93"/>
  <c r="AP35" i="93"/>
  <c r="Z35" i="93" s="1"/>
  <c r="AO35" i="93"/>
  <c r="AH35" i="93"/>
  <c r="AH34" i="93" s="1"/>
  <c r="AG35" i="93"/>
  <c r="AF35" i="93"/>
  <c r="AE35" i="93"/>
  <c r="AD35" i="93"/>
  <c r="AC35" i="93"/>
  <c r="AB35" i="93"/>
  <c r="AB34" i="93" s="1"/>
  <c r="AA35" i="93"/>
  <c r="AA34" i="93" s="1"/>
  <c r="BL34" i="93"/>
  <c r="BK34" i="93"/>
  <c r="BJ34" i="93"/>
  <c r="BI34" i="93"/>
  <c r="BH34" i="93"/>
  <c r="BG34" i="93"/>
  <c r="BF34" i="93"/>
  <c r="BD34" i="93"/>
  <c r="BC34" i="93"/>
  <c r="BB34" i="93"/>
  <c r="BA34" i="93"/>
  <c r="AZ34" i="93"/>
  <c r="AY34" i="93"/>
  <c r="AV34" i="93"/>
  <c r="AU34" i="93"/>
  <c r="AT34" i="93"/>
  <c r="AS34" i="93"/>
  <c r="AR34" i="93"/>
  <c r="AQ34" i="93"/>
  <c r="AN34" i="93"/>
  <c r="AM34" i="93"/>
  <c r="AL34" i="93"/>
  <c r="AK34" i="93"/>
  <c r="AJ34" i="93"/>
  <c r="AI34" i="93"/>
  <c r="BF33" i="93"/>
  <c r="BE33" i="93"/>
  <c r="AX33" i="93"/>
  <c r="AW33" i="93"/>
  <c r="AP33" i="93"/>
  <c r="Z33" i="93" s="1"/>
  <c r="AO33" i="93"/>
  <c r="AH33" i="93"/>
  <c r="AG33" i="93"/>
  <c r="AF33" i="93"/>
  <c r="AE33" i="93"/>
  <c r="AD33" i="93"/>
  <c r="AC33" i="93"/>
  <c r="AB33" i="93"/>
  <c r="AA33" i="93"/>
  <c r="BF32" i="93"/>
  <c r="BE32" i="93"/>
  <c r="AX32" i="93"/>
  <c r="AW32" i="93"/>
  <c r="AP32" i="93"/>
  <c r="Z32" i="93" s="1"/>
  <c r="AO32" i="93"/>
  <c r="AH32" i="93"/>
  <c r="AG32" i="93"/>
  <c r="AF32" i="93"/>
  <c r="AF30" i="93" s="1"/>
  <c r="AE32" i="93"/>
  <c r="AD32" i="93"/>
  <c r="AC32" i="93"/>
  <c r="AC30" i="93" s="1"/>
  <c r="AB32" i="93"/>
  <c r="AA32" i="93"/>
  <c r="BF31" i="93"/>
  <c r="BE31" i="93"/>
  <c r="AX31" i="93"/>
  <c r="AW31" i="93"/>
  <c r="AP31" i="93"/>
  <c r="Z31" i="93" s="1"/>
  <c r="AO31" i="93"/>
  <c r="AH31" i="93"/>
  <c r="AH30" i="93" s="1"/>
  <c r="AG31" i="93"/>
  <c r="AF31" i="93"/>
  <c r="AE31" i="93"/>
  <c r="AD31" i="93"/>
  <c r="AC31" i="93"/>
  <c r="AB31" i="93"/>
  <c r="AB30" i="93" s="1"/>
  <c r="AA31" i="93"/>
  <c r="AA30" i="93" s="1"/>
  <c r="BL30" i="93"/>
  <c r="BK30" i="93"/>
  <c r="BJ30" i="93"/>
  <c r="BI30" i="93"/>
  <c r="BH30" i="93"/>
  <c r="BG30" i="93"/>
  <c r="BF30" i="93"/>
  <c r="BD30" i="93"/>
  <c r="BC30" i="93"/>
  <c r="BB30" i="93"/>
  <c r="BA30" i="93"/>
  <c r="AZ30" i="93"/>
  <c r="AY30" i="93"/>
  <c r="AX30" i="93"/>
  <c r="AV30" i="93"/>
  <c r="AU30" i="93"/>
  <c r="AT30" i="93"/>
  <c r="AS30" i="93"/>
  <c r="AR30" i="93"/>
  <c r="AQ30" i="93"/>
  <c r="AN30" i="93"/>
  <c r="AM30" i="93"/>
  <c r="AL30" i="93"/>
  <c r="AK30" i="93"/>
  <c r="AJ30" i="93"/>
  <c r="AI30" i="93"/>
  <c r="AE30" i="93"/>
  <c r="AD30" i="93"/>
  <c r="BF29" i="93"/>
  <c r="BE29" i="93"/>
  <c r="AX29" i="93"/>
  <c r="AW29" i="93"/>
  <c r="AP29" i="93"/>
  <c r="Z29" i="93" s="1"/>
  <c r="AO29" i="93"/>
  <c r="AH29" i="93"/>
  <c r="AG29" i="93"/>
  <c r="AF29" i="93"/>
  <c r="AE29" i="93"/>
  <c r="AD29" i="93"/>
  <c r="AC29" i="93"/>
  <c r="AB29" i="93"/>
  <c r="AA29" i="93"/>
  <c r="BF28" i="93"/>
  <c r="BE28" i="93"/>
  <c r="AX28" i="93"/>
  <c r="AW28" i="93"/>
  <c r="AP28" i="93"/>
  <c r="Z28" i="93" s="1"/>
  <c r="AO28" i="93"/>
  <c r="AH28" i="93"/>
  <c r="AG28" i="93"/>
  <c r="AF28" i="93"/>
  <c r="AE28" i="93"/>
  <c r="AD28" i="93"/>
  <c r="AC28" i="93"/>
  <c r="AB28" i="93"/>
  <c r="AA28" i="93"/>
  <c r="BF27" i="93"/>
  <c r="BE27" i="93"/>
  <c r="AX27" i="93"/>
  <c r="AW27" i="93"/>
  <c r="AP27" i="93"/>
  <c r="Z27" i="93" s="1"/>
  <c r="AO27" i="93"/>
  <c r="AH27" i="93"/>
  <c r="AG27" i="93"/>
  <c r="AF27" i="93"/>
  <c r="AE27" i="93"/>
  <c r="AD27" i="93"/>
  <c r="AC27" i="93"/>
  <c r="AB27" i="93"/>
  <c r="AA27" i="93"/>
  <c r="BF26" i="93"/>
  <c r="BE26" i="93"/>
  <c r="AX26" i="93"/>
  <c r="AW26" i="93"/>
  <c r="AP26" i="93"/>
  <c r="AO26" i="93"/>
  <c r="AH26" i="93"/>
  <c r="AG26" i="93"/>
  <c r="AF26" i="93"/>
  <c r="AE26" i="93"/>
  <c r="AD26" i="93"/>
  <c r="AC26" i="93"/>
  <c r="AB26" i="93"/>
  <c r="AA26" i="93"/>
  <c r="Z26" i="93"/>
  <c r="BF25" i="93"/>
  <c r="BE25" i="93"/>
  <c r="AX25" i="93"/>
  <c r="AW25" i="93"/>
  <c r="AP25" i="93"/>
  <c r="AO25" i="93"/>
  <c r="AH25" i="93"/>
  <c r="Z25" i="93" s="1"/>
  <c r="AG25" i="93"/>
  <c r="AF25" i="93"/>
  <c r="AE25" i="93"/>
  <c r="AD25" i="93"/>
  <c r="AC25" i="93"/>
  <c r="AB25" i="93"/>
  <c r="AA25" i="93"/>
  <c r="BF24" i="93"/>
  <c r="BE24" i="93"/>
  <c r="AX24" i="93"/>
  <c r="AW24" i="93"/>
  <c r="AP24" i="93"/>
  <c r="Z24" i="93" s="1"/>
  <c r="AO24" i="93"/>
  <c r="AH24" i="93"/>
  <c r="AG24" i="93"/>
  <c r="AF24" i="93"/>
  <c r="AE24" i="93"/>
  <c r="AD24" i="93"/>
  <c r="AC24" i="93"/>
  <c r="AB24" i="93"/>
  <c r="AA24" i="93"/>
  <c r="BF23" i="93"/>
  <c r="BE23" i="93"/>
  <c r="AX23" i="93"/>
  <c r="Z23" i="93" s="1"/>
  <c r="AW23" i="93"/>
  <c r="AP23" i="93"/>
  <c r="AO23" i="93"/>
  <c r="AH23" i="93"/>
  <c r="AG23" i="93"/>
  <c r="AF23" i="93"/>
  <c r="AE23" i="93"/>
  <c r="AD23" i="93"/>
  <c r="AC23" i="93"/>
  <c r="AB23" i="93"/>
  <c r="AA23" i="93"/>
  <c r="BF22" i="93"/>
  <c r="BE22" i="93"/>
  <c r="AX22" i="93"/>
  <c r="Z22" i="93" s="1"/>
  <c r="AW22" i="93"/>
  <c r="AP22" i="93"/>
  <c r="AO22" i="93"/>
  <c r="AH22" i="93"/>
  <c r="AG22" i="93"/>
  <c r="AF22" i="93"/>
  <c r="AE22" i="93"/>
  <c r="AD22" i="93"/>
  <c r="AC22" i="93"/>
  <c r="AB22" i="93"/>
  <c r="AA22" i="93"/>
  <c r="BF21" i="93"/>
  <c r="BE21" i="93"/>
  <c r="AX21" i="93"/>
  <c r="AW21" i="93"/>
  <c r="AP21" i="93"/>
  <c r="Z21" i="93" s="1"/>
  <c r="AO21" i="93"/>
  <c r="AH21" i="93"/>
  <c r="AG21" i="93"/>
  <c r="AF21" i="93"/>
  <c r="AE21" i="93"/>
  <c r="AD21" i="93"/>
  <c r="AD14" i="93" s="1"/>
  <c r="AC21" i="93"/>
  <c r="AB21" i="93"/>
  <c r="AA21" i="93"/>
  <c r="BF20" i="93"/>
  <c r="BE20" i="93"/>
  <c r="AX20" i="93"/>
  <c r="AW20" i="93"/>
  <c r="AP20" i="93"/>
  <c r="Z20" i="93" s="1"/>
  <c r="AO20" i="93"/>
  <c r="AH20" i="93"/>
  <c r="AG20" i="93"/>
  <c r="AF20" i="93"/>
  <c r="AE20" i="93"/>
  <c r="AD20" i="93"/>
  <c r="AC20" i="93"/>
  <c r="AB20" i="93"/>
  <c r="AA20" i="93"/>
  <c r="BF19" i="93"/>
  <c r="BE19" i="93"/>
  <c r="AX19" i="93"/>
  <c r="AW19" i="93"/>
  <c r="AP19" i="93"/>
  <c r="Z19" i="93" s="1"/>
  <c r="AO19" i="93"/>
  <c r="AH19" i="93"/>
  <c r="AG19" i="93"/>
  <c r="AF19" i="93"/>
  <c r="AE19" i="93"/>
  <c r="AD19" i="93"/>
  <c r="AC19" i="93"/>
  <c r="AB19" i="93"/>
  <c r="AA19" i="93"/>
  <c r="AA14" i="93" s="1"/>
  <c r="BF18" i="93"/>
  <c r="BE18" i="93"/>
  <c r="AX18" i="93"/>
  <c r="AW18" i="93"/>
  <c r="AP18" i="93"/>
  <c r="AO18" i="93"/>
  <c r="AH18" i="93"/>
  <c r="AG18" i="93"/>
  <c r="AF18" i="93"/>
  <c r="AE18" i="93"/>
  <c r="AD18" i="93"/>
  <c r="AC18" i="93"/>
  <c r="AB18" i="93"/>
  <c r="AA18" i="93"/>
  <c r="Z18" i="93"/>
  <c r="BF17" i="93"/>
  <c r="BE17" i="93"/>
  <c r="AX17" i="93"/>
  <c r="AW17" i="93"/>
  <c r="AP17" i="93"/>
  <c r="AO17" i="93"/>
  <c r="AH17" i="93"/>
  <c r="AH14" i="93" s="1"/>
  <c r="AG17" i="93"/>
  <c r="AF17" i="93"/>
  <c r="AE17" i="93"/>
  <c r="AD17" i="93"/>
  <c r="AC17" i="93"/>
  <c r="AC14" i="93" s="1"/>
  <c r="AB17" i="93"/>
  <c r="AA17" i="93"/>
  <c r="BF16" i="93"/>
  <c r="BE16" i="93"/>
  <c r="AX16" i="93"/>
  <c r="AW16" i="93"/>
  <c r="AP16" i="93"/>
  <c r="AP14" i="93" s="1"/>
  <c r="AO16" i="93"/>
  <c r="AH16" i="93"/>
  <c r="AG16" i="93"/>
  <c r="AF16" i="93"/>
  <c r="AE16" i="93"/>
  <c r="AD16" i="93"/>
  <c r="AC16" i="93"/>
  <c r="AB16" i="93"/>
  <c r="AB14" i="93" s="1"/>
  <c r="AB7" i="93" s="1"/>
  <c r="AA16" i="93"/>
  <c r="BF15" i="93"/>
  <c r="BF14" i="93" s="1"/>
  <c r="BE15" i="93"/>
  <c r="AX15" i="93"/>
  <c r="AX14" i="93" s="1"/>
  <c r="AW15" i="93"/>
  <c r="AP15" i="93"/>
  <c r="AO15" i="93"/>
  <c r="AH15" i="93"/>
  <c r="AG15" i="93"/>
  <c r="AF15" i="93"/>
  <c r="AF14" i="93" s="1"/>
  <c r="AE15" i="93"/>
  <c r="AE14" i="93" s="1"/>
  <c r="AD15" i="93"/>
  <c r="AC15" i="93"/>
  <c r="AB15" i="93"/>
  <c r="AA15" i="93"/>
  <c r="BL14" i="93"/>
  <c r="BK14" i="93"/>
  <c r="BK7" i="93" s="1"/>
  <c r="BJ14" i="93"/>
  <c r="BJ7" i="93" s="1"/>
  <c r="BI14" i="93"/>
  <c r="BH14" i="93"/>
  <c r="BG14" i="93"/>
  <c r="BD14" i="93"/>
  <c r="BC14" i="93"/>
  <c r="BB14" i="93"/>
  <c r="BB7" i="93" s="1"/>
  <c r="BA14" i="93"/>
  <c r="BA7" i="93" s="1"/>
  <c r="AZ14" i="93"/>
  <c r="AY14" i="93"/>
  <c r="AV14" i="93"/>
  <c r="AU14" i="93"/>
  <c r="AT14" i="93"/>
  <c r="AS14" i="93"/>
  <c r="AS7" i="93" s="1"/>
  <c r="AR14" i="93"/>
  <c r="AR7" i="93" s="1"/>
  <c r="AQ14" i="93"/>
  <c r="AN14" i="93"/>
  <c r="AM14" i="93"/>
  <c r="AM7" i="93" s="1"/>
  <c r="AL14" i="93"/>
  <c r="AK14" i="93"/>
  <c r="AJ14" i="93"/>
  <c r="AJ7" i="93" s="1"/>
  <c r="AI14" i="93"/>
  <c r="AI7" i="93" s="1"/>
  <c r="BF13" i="93"/>
  <c r="BE13" i="93"/>
  <c r="AX13" i="93"/>
  <c r="AW13" i="93"/>
  <c r="AP13" i="93"/>
  <c r="AO13" i="93"/>
  <c r="AH13" i="93"/>
  <c r="Z13" i="93" s="1"/>
  <c r="AG13" i="93"/>
  <c r="AF13" i="93"/>
  <c r="AE13" i="93"/>
  <c r="AD13" i="93"/>
  <c r="AC13" i="93"/>
  <c r="AB13" i="93"/>
  <c r="AA13" i="93"/>
  <c r="BF12" i="93"/>
  <c r="BE12" i="93"/>
  <c r="AX12" i="93"/>
  <c r="AW12" i="93"/>
  <c r="AP12" i="93"/>
  <c r="Z12" i="93" s="1"/>
  <c r="AO12" i="93"/>
  <c r="AH12" i="93"/>
  <c r="AG12" i="93"/>
  <c r="AF12" i="93"/>
  <c r="AE12" i="93"/>
  <c r="AD12" i="93"/>
  <c r="AC12" i="93"/>
  <c r="AB12" i="93"/>
  <c r="AA12" i="93"/>
  <c r="BF11" i="93"/>
  <c r="BE11" i="93"/>
  <c r="AX11" i="93"/>
  <c r="Z11" i="93" s="1"/>
  <c r="AW11" i="93"/>
  <c r="AP11" i="93"/>
  <c r="AO11" i="93"/>
  <c r="AH11" i="93"/>
  <c r="AG11" i="93"/>
  <c r="AF11" i="93"/>
  <c r="AE11" i="93"/>
  <c r="AD11" i="93"/>
  <c r="AC11" i="93"/>
  <c r="AB11" i="93"/>
  <c r="AA11" i="93"/>
  <c r="AA8" i="93" s="1"/>
  <c r="BF10" i="93"/>
  <c r="BE10" i="93"/>
  <c r="AX10" i="93"/>
  <c r="Z10" i="93" s="1"/>
  <c r="AW10" i="93"/>
  <c r="AP10" i="93"/>
  <c r="AO10" i="93"/>
  <c r="AH10" i="93"/>
  <c r="AG10" i="93"/>
  <c r="AF10" i="93"/>
  <c r="AE10" i="93"/>
  <c r="AE8" i="93" s="1"/>
  <c r="AD10" i="93"/>
  <c r="AC10" i="93"/>
  <c r="AB10" i="93"/>
  <c r="AA10" i="93"/>
  <c r="BF9" i="93"/>
  <c r="BF8" i="93" s="1"/>
  <c r="BF7" i="93" s="1"/>
  <c r="BE9" i="93"/>
  <c r="AX9" i="93"/>
  <c r="AX8" i="93" s="1"/>
  <c r="AW9" i="93"/>
  <c r="AP9" i="93"/>
  <c r="Z9" i="93" s="1"/>
  <c r="AO9" i="93"/>
  <c r="AH9" i="93"/>
  <c r="AG9" i="93"/>
  <c r="AF9" i="93"/>
  <c r="AE9" i="93"/>
  <c r="AD9" i="93"/>
  <c r="AD8" i="93" s="1"/>
  <c r="AC9" i="93"/>
  <c r="AC8" i="93" s="1"/>
  <c r="AB9" i="93"/>
  <c r="AA9" i="93"/>
  <c r="BL8" i="93"/>
  <c r="BK8" i="93"/>
  <c r="BJ8" i="93"/>
  <c r="BI8" i="93"/>
  <c r="BI7" i="93" s="1"/>
  <c r="BH8" i="93"/>
  <c r="BH7" i="93" s="1"/>
  <c r="BG8" i="93"/>
  <c r="BG7" i="93" s="1"/>
  <c r="BD8" i="93"/>
  <c r="BC8" i="93"/>
  <c r="BB8" i="93"/>
  <c r="BA8" i="93"/>
  <c r="AZ8" i="93"/>
  <c r="AZ7" i="93" s="1"/>
  <c r="AY8" i="93"/>
  <c r="AY7" i="93" s="1"/>
  <c r="AV8" i="93"/>
  <c r="AV7" i="93" s="1"/>
  <c r="AU8" i="93"/>
  <c r="AT8" i="93"/>
  <c r="AS8" i="93"/>
  <c r="AR8" i="93"/>
  <c r="AQ8" i="93"/>
  <c r="AQ7" i="93" s="1"/>
  <c r="AP8" i="93"/>
  <c r="AN8" i="93"/>
  <c r="AN7" i="93" s="1"/>
  <c r="AM8" i="93"/>
  <c r="AL8" i="93"/>
  <c r="AK8" i="93"/>
  <c r="AJ8" i="93"/>
  <c r="AI8" i="93"/>
  <c r="AH8" i="93"/>
  <c r="AF8" i="93"/>
  <c r="AF7" i="93" s="1"/>
  <c r="AB8" i="93"/>
  <c r="Y8" i="93"/>
  <c r="Y7" i="93" s="1"/>
  <c r="BL7" i="93"/>
  <c r="BD7" i="93"/>
  <c r="BC7" i="93"/>
  <c r="AU7" i="93"/>
  <c r="AT7" i="93"/>
  <c r="AL7" i="93"/>
  <c r="AK7" i="93"/>
  <c r="Z30" i="93" l="1"/>
  <c r="Z65" i="93"/>
  <c r="AC102" i="93"/>
  <c r="AE102" i="93"/>
  <c r="AE50" i="93"/>
  <c r="AD102" i="93"/>
  <c r="AX102" i="93"/>
  <c r="Z8" i="93"/>
  <c r="AE76" i="93"/>
  <c r="AC7" i="93"/>
  <c r="AE7" i="93"/>
  <c r="Z34" i="93"/>
  <c r="Z40" i="93"/>
  <c r="AC50" i="93"/>
  <c r="AF76" i="93"/>
  <c r="Z81" i="93"/>
  <c r="Z107" i="93"/>
  <c r="AH7" i="93"/>
  <c r="Z76" i="93"/>
  <c r="AD7" i="93"/>
  <c r="AB50" i="93"/>
  <c r="Z51" i="93"/>
  <c r="Z50" i="93" s="1"/>
  <c r="Z117" i="93"/>
  <c r="Z102" i="93" s="1"/>
  <c r="AA7" i="93"/>
  <c r="AX34" i="93"/>
  <c r="AX7" i="93" s="1"/>
  <c r="Z16" i="93"/>
  <c r="AP30" i="93"/>
  <c r="AP7" i="93" s="1"/>
  <c r="AP34" i="93"/>
  <c r="Z90" i="93"/>
  <c r="Z89" i="93" s="1"/>
  <c r="AP117" i="93"/>
  <c r="AP102" i="93" s="1"/>
  <c r="AP77" i="93"/>
  <c r="AP81" i="93"/>
  <c r="Z15" i="93"/>
  <c r="AH107" i="93"/>
  <c r="AH102" i="93" s="1"/>
  <c r="AP94" i="93"/>
  <c r="AH94" i="93"/>
  <c r="AH76" i="93" s="1"/>
  <c r="Z17" i="93"/>
  <c r="AP76" i="93" l="1"/>
  <c r="Z14" i="93"/>
  <c r="Z7" i="93" s="1"/>
  <c r="BF78" i="90"/>
  <c r="BF77" i="90"/>
  <c r="BF76" i="90" s="1"/>
  <c r="BF75" i="90"/>
  <c r="BF74" i="90"/>
  <c r="BF73" i="90"/>
  <c r="Z73" i="90" s="1"/>
  <c r="BF72" i="90"/>
  <c r="BF71" i="90"/>
  <c r="BF70" i="90"/>
  <c r="BF69" i="90"/>
  <c r="BF68" i="90"/>
  <c r="BF67" i="90"/>
  <c r="BF66" i="90"/>
  <c r="Z66" i="90" s="1"/>
  <c r="BF65" i="90"/>
  <c r="BF64" i="90" s="1"/>
  <c r="BF63" i="90"/>
  <c r="BF62" i="90"/>
  <c r="BF61" i="90"/>
  <c r="Z61" i="90" s="1"/>
  <c r="BF60" i="90"/>
  <c r="BF58" i="90"/>
  <c r="Z58" i="90" s="1"/>
  <c r="BF57" i="90"/>
  <c r="BF56" i="90"/>
  <c r="BF55" i="90"/>
  <c r="BF54" i="90"/>
  <c r="BF53" i="90" s="1"/>
  <c r="BF52" i="90"/>
  <c r="BF51" i="90"/>
  <c r="BF50" i="90"/>
  <c r="BF49" i="90"/>
  <c r="BF48" i="90"/>
  <c r="BF47" i="90"/>
  <c r="BF46" i="90"/>
  <c r="BF45" i="90" s="1"/>
  <c r="BF44" i="90"/>
  <c r="BF43" i="90"/>
  <c r="BF42" i="90"/>
  <c r="BF41" i="90"/>
  <c r="Z41" i="90" s="1"/>
  <c r="BF40" i="90"/>
  <c r="BF39" i="90"/>
  <c r="BF38" i="90"/>
  <c r="Z38" i="90" s="1"/>
  <c r="BF37" i="90"/>
  <c r="BF36" i="90"/>
  <c r="BF35" i="90"/>
  <c r="BF34" i="90"/>
  <c r="BF33" i="90"/>
  <c r="BF32" i="90"/>
  <c r="BF31" i="90"/>
  <c r="BF30" i="90"/>
  <c r="BF29" i="90"/>
  <c r="BF27" i="90" s="1"/>
  <c r="BF28" i="90"/>
  <c r="BF26" i="90"/>
  <c r="BF25" i="90"/>
  <c r="BF24" i="90"/>
  <c r="BF23" i="90"/>
  <c r="BF22" i="90"/>
  <c r="BF21" i="90"/>
  <c r="BF20" i="90" s="1"/>
  <c r="BF19" i="90"/>
  <c r="BF18" i="90"/>
  <c r="BF17" i="90"/>
  <c r="BF16" i="90"/>
  <c r="BF15" i="90"/>
  <c r="BF14" i="90"/>
  <c r="BF13" i="90"/>
  <c r="Z13" i="90" s="1"/>
  <c r="BF12" i="90"/>
  <c r="BF11" i="90"/>
  <c r="BF10" i="90"/>
  <c r="BF9" i="90"/>
  <c r="BF8" i="90" s="1"/>
  <c r="AX78" i="90"/>
  <c r="AX77" i="90"/>
  <c r="AX76" i="90" s="1"/>
  <c r="AX75" i="90"/>
  <c r="AX74" i="90"/>
  <c r="AX73" i="90"/>
  <c r="AX72" i="90"/>
  <c r="AX71" i="90"/>
  <c r="AX70" i="90"/>
  <c r="AX69" i="90"/>
  <c r="AX68" i="90"/>
  <c r="AX67" i="90"/>
  <c r="AX66" i="90"/>
  <c r="AX65" i="90"/>
  <c r="AX64" i="90" s="1"/>
  <c r="AX63" i="90"/>
  <c r="AX62" i="90"/>
  <c r="AX61" i="90"/>
  <c r="AX60" i="90"/>
  <c r="AX59" i="90" s="1"/>
  <c r="AX58" i="90"/>
  <c r="AX57" i="90"/>
  <c r="AX56" i="90"/>
  <c r="AX55" i="90"/>
  <c r="AX53" i="90" s="1"/>
  <c r="AX54" i="90"/>
  <c r="AX52" i="90"/>
  <c r="AX51" i="90"/>
  <c r="AX50" i="90"/>
  <c r="AX49" i="90"/>
  <c r="AX48" i="90"/>
  <c r="AX47" i="90"/>
  <c r="AX45" i="90" s="1"/>
  <c r="AX46" i="90"/>
  <c r="AX44" i="90"/>
  <c r="AX43" i="90"/>
  <c r="AX42" i="90"/>
  <c r="AX41" i="90"/>
  <c r="AX40" i="90"/>
  <c r="AX39" i="90"/>
  <c r="AX38" i="90"/>
  <c r="AX37" i="90"/>
  <c r="AX36" i="90"/>
  <c r="AX35" i="90"/>
  <c r="AX34" i="90"/>
  <c r="AX33" i="90"/>
  <c r="AX32" i="90"/>
  <c r="AX31" i="90"/>
  <c r="AX30" i="90"/>
  <c r="AX29" i="90"/>
  <c r="AX28" i="90"/>
  <c r="AX27" i="90" s="1"/>
  <c r="AX26" i="90"/>
  <c r="AX25" i="90"/>
  <c r="AX24" i="90"/>
  <c r="AX23" i="90"/>
  <c r="AX22" i="90" s="1"/>
  <c r="AX21" i="90"/>
  <c r="AX20" i="90"/>
  <c r="AX19" i="90"/>
  <c r="AX18" i="90"/>
  <c r="AX17" i="90"/>
  <c r="AX16" i="90"/>
  <c r="AX15" i="90"/>
  <c r="AX14" i="90"/>
  <c r="AX13" i="90"/>
  <c r="AX12" i="90"/>
  <c r="AX11" i="90"/>
  <c r="AX10" i="90"/>
  <c r="AX9" i="90"/>
  <c r="AX8" i="90" s="1"/>
  <c r="BL7" i="90"/>
  <c r="BK7" i="90"/>
  <c r="BJ7" i="90"/>
  <c r="BI7" i="90"/>
  <c r="BH7" i="90"/>
  <c r="BG7" i="90"/>
  <c r="BD7" i="90"/>
  <c r="BC7" i="90"/>
  <c r="BB7" i="90"/>
  <c r="BA7" i="90"/>
  <c r="AZ7" i="90"/>
  <c r="AY7" i="90"/>
  <c r="BL8" i="90"/>
  <c r="BK8" i="90"/>
  <c r="BJ8" i="90"/>
  <c r="BI8" i="90"/>
  <c r="BH8" i="90"/>
  <c r="BG8" i="90"/>
  <c r="BD8" i="90"/>
  <c r="BC8" i="90"/>
  <c r="BB8" i="90"/>
  <c r="BA8" i="90"/>
  <c r="AZ8" i="90"/>
  <c r="AY8" i="90"/>
  <c r="BL20" i="90"/>
  <c r="BK20" i="90"/>
  <c r="BJ20" i="90"/>
  <c r="BI20" i="90"/>
  <c r="BH20" i="90"/>
  <c r="BG20" i="90"/>
  <c r="BD20" i="90"/>
  <c r="BC20" i="90"/>
  <c r="BB20" i="90"/>
  <c r="BA20" i="90"/>
  <c r="AZ20" i="90"/>
  <c r="AY20" i="90"/>
  <c r="BL22" i="90"/>
  <c r="BK22" i="90"/>
  <c r="BJ22" i="90"/>
  <c r="BI22" i="90"/>
  <c r="BH22" i="90"/>
  <c r="BG22" i="90"/>
  <c r="BD22" i="90"/>
  <c r="BC22" i="90"/>
  <c r="BB22" i="90"/>
  <c r="BA22" i="90"/>
  <c r="AZ22" i="90"/>
  <c r="AY22" i="90"/>
  <c r="BL27" i="90"/>
  <c r="BK27" i="90"/>
  <c r="BJ27" i="90"/>
  <c r="BI27" i="90"/>
  <c r="BH27" i="90"/>
  <c r="BG27" i="90"/>
  <c r="BD27" i="90"/>
  <c r="BC27" i="90"/>
  <c r="BB27" i="90"/>
  <c r="BA27" i="90"/>
  <c r="AZ27" i="90"/>
  <c r="AY27" i="90"/>
  <c r="BL45" i="90"/>
  <c r="BK45" i="90"/>
  <c r="BJ45" i="90"/>
  <c r="BI45" i="90"/>
  <c r="BH45" i="90"/>
  <c r="BG45" i="90"/>
  <c r="AA45" i="90" s="1"/>
  <c r="BD45" i="90"/>
  <c r="BC45" i="90"/>
  <c r="BB45" i="90"/>
  <c r="AD45" i="90" s="1"/>
  <c r="BA45" i="90"/>
  <c r="AZ45" i="90"/>
  <c r="AY45" i="90"/>
  <c r="BL53" i="90"/>
  <c r="BK53" i="90"/>
  <c r="BJ53" i="90"/>
  <c r="AD53" i="90" s="1"/>
  <c r="BI53" i="90"/>
  <c r="BH53" i="90"/>
  <c r="AB53" i="90" s="1"/>
  <c r="BG53" i="90"/>
  <c r="BD53" i="90"/>
  <c r="BC53" i="90"/>
  <c r="BB53" i="90"/>
  <c r="BA53" i="90"/>
  <c r="AZ53" i="90"/>
  <c r="AY53" i="90"/>
  <c r="BL76" i="90"/>
  <c r="BK76" i="90"/>
  <c r="BJ76" i="90"/>
  <c r="BI76" i="90"/>
  <c r="BH76" i="90"/>
  <c r="BG76" i="90"/>
  <c r="BD76" i="90"/>
  <c r="BC76" i="90"/>
  <c r="BB76" i="90"/>
  <c r="BA76" i="90"/>
  <c r="AZ76" i="90"/>
  <c r="AY76" i="90"/>
  <c r="AV76" i="90"/>
  <c r="AU76" i="90"/>
  <c r="AT76" i="90"/>
  <c r="AS76" i="90"/>
  <c r="AR76" i="90"/>
  <c r="AQ76" i="90"/>
  <c r="AP76" i="90"/>
  <c r="BL64" i="90"/>
  <c r="BK64" i="90"/>
  <c r="BJ64" i="90"/>
  <c r="BI64" i="90"/>
  <c r="BH64" i="90"/>
  <c r="BG64" i="90"/>
  <c r="BD64" i="90"/>
  <c r="AF64" i="90" s="1"/>
  <c r="BC64" i="90"/>
  <c r="BB64" i="90"/>
  <c r="BA64" i="90"/>
  <c r="AZ64" i="90"/>
  <c r="AY64" i="90"/>
  <c r="AV64" i="90"/>
  <c r="AU64" i="90"/>
  <c r="AT64" i="90"/>
  <c r="AS64" i="90"/>
  <c r="AR64" i="90"/>
  <c r="AQ64" i="90"/>
  <c r="AP64" i="90"/>
  <c r="BL59" i="90"/>
  <c r="BK59" i="90"/>
  <c r="BJ59" i="90"/>
  <c r="BI59" i="90"/>
  <c r="BH59" i="90"/>
  <c r="BG59" i="90"/>
  <c r="BD59" i="90"/>
  <c r="BC59" i="90"/>
  <c r="BB59" i="90"/>
  <c r="BA59" i="90"/>
  <c r="AZ59" i="90"/>
  <c r="AY59" i="90"/>
  <c r="AV59" i="90"/>
  <c r="AU59" i="90"/>
  <c r="AT59" i="90"/>
  <c r="AT7" i="90" s="1"/>
  <c r="AS59" i="90"/>
  <c r="AR59" i="90"/>
  <c r="AQ59" i="90"/>
  <c r="AP59" i="90"/>
  <c r="AV53" i="90"/>
  <c r="AU53" i="90"/>
  <c r="AT53" i="90"/>
  <c r="AS53" i="90"/>
  <c r="AR53" i="90"/>
  <c r="AQ53" i="90"/>
  <c r="AP53" i="90"/>
  <c r="AV45" i="90"/>
  <c r="AU45" i="90"/>
  <c r="AT45" i="90"/>
  <c r="AS45" i="90"/>
  <c r="AR45" i="90"/>
  <c r="AQ45" i="90"/>
  <c r="AP45" i="90"/>
  <c r="AV22" i="90"/>
  <c r="AU22" i="90"/>
  <c r="AT22" i="90"/>
  <c r="AS22" i="90"/>
  <c r="AR22" i="90"/>
  <c r="AQ22" i="90"/>
  <c r="AP22" i="90"/>
  <c r="AV27" i="90"/>
  <c r="AU27" i="90"/>
  <c r="AT27" i="90"/>
  <c r="AS27" i="90"/>
  <c r="AC27" i="90" s="1"/>
  <c r="AR27" i="90"/>
  <c r="AQ27" i="90"/>
  <c r="AP27" i="90"/>
  <c r="AI76" i="90"/>
  <c r="AJ76" i="90"/>
  <c r="AK76" i="90"/>
  <c r="AL76" i="90"/>
  <c r="AM76" i="90"/>
  <c r="AN76" i="90"/>
  <c r="AI64" i="90"/>
  <c r="AJ64" i="90"/>
  <c r="AK64" i="90"/>
  <c r="AL64" i="90"/>
  <c r="AM64" i="90"/>
  <c r="AN64" i="90"/>
  <c r="AI59" i="90"/>
  <c r="AA59" i="90" s="1"/>
  <c r="AJ59" i="90"/>
  <c r="AB59" i="90" s="1"/>
  <c r="AK59" i="90"/>
  <c r="AC59" i="90" s="1"/>
  <c r="AL59" i="90"/>
  <c r="AM59" i="90"/>
  <c r="AE59" i="90" s="1"/>
  <c r="AN59" i="90"/>
  <c r="AI53" i="90"/>
  <c r="AJ53" i="90"/>
  <c r="AK53" i="90"/>
  <c r="AL53" i="90"/>
  <c r="AM53" i="90"/>
  <c r="AN53" i="90"/>
  <c r="AI45" i="90"/>
  <c r="AJ45" i="90"/>
  <c r="AK45" i="90"/>
  <c r="AC45" i="90" s="1"/>
  <c r="AL45" i="90"/>
  <c r="AM45" i="90"/>
  <c r="AM7" i="90" s="1"/>
  <c r="AN45" i="90"/>
  <c r="AI20" i="90"/>
  <c r="AJ20" i="90"/>
  <c r="AB20" i="90" s="1"/>
  <c r="AK20" i="90"/>
  <c r="AL20" i="90"/>
  <c r="AM20" i="90"/>
  <c r="AN20" i="90"/>
  <c r="AI22" i="90"/>
  <c r="AI7" i="90" s="1"/>
  <c r="AJ22" i="90"/>
  <c r="AK22" i="90"/>
  <c r="AL22" i="90"/>
  <c r="AM22" i="90"/>
  <c r="AN22" i="90"/>
  <c r="AI27" i="90"/>
  <c r="AJ27" i="90"/>
  <c r="AK27" i="90"/>
  <c r="AL27" i="90"/>
  <c r="AM27" i="90"/>
  <c r="AN27" i="90"/>
  <c r="AV20" i="90"/>
  <c r="AU20" i="90"/>
  <c r="AT20" i="90"/>
  <c r="AS20" i="90"/>
  <c r="AR20" i="90"/>
  <c r="AQ20" i="90"/>
  <c r="AP20" i="90"/>
  <c r="AV8" i="90"/>
  <c r="AU8" i="90"/>
  <c r="AT8" i="90"/>
  <c r="AS8" i="90"/>
  <c r="AR8" i="90"/>
  <c r="AQ8" i="90"/>
  <c r="AP8" i="90"/>
  <c r="AP78" i="90"/>
  <c r="AP77" i="90"/>
  <c r="AP75" i="90"/>
  <c r="AP74" i="90"/>
  <c r="Z74" i="90" s="1"/>
  <c r="AP73" i="90"/>
  <c r="AP72" i="90"/>
  <c r="AP71" i="90"/>
  <c r="AP70" i="90"/>
  <c r="Z70" i="90" s="1"/>
  <c r="AP69" i="90"/>
  <c r="AP68" i="90"/>
  <c r="AP67" i="90"/>
  <c r="AP66" i="90"/>
  <c r="AP65" i="90"/>
  <c r="AP63" i="90"/>
  <c r="AP62" i="90"/>
  <c r="Z62" i="90" s="1"/>
  <c r="AP61" i="90"/>
  <c r="AP60" i="90"/>
  <c r="AP58" i="90"/>
  <c r="AP57" i="90"/>
  <c r="Z57" i="90" s="1"/>
  <c r="AP56" i="90"/>
  <c r="AP55" i="90"/>
  <c r="AP54" i="90"/>
  <c r="AP52" i="90"/>
  <c r="AP51" i="90"/>
  <c r="AP50" i="90"/>
  <c r="AP49" i="90"/>
  <c r="AP48" i="90"/>
  <c r="AP47" i="90"/>
  <c r="AP46" i="90"/>
  <c r="AP44" i="90"/>
  <c r="Z44" i="90" s="1"/>
  <c r="AP43" i="90"/>
  <c r="Z43" i="90" s="1"/>
  <c r="AP42" i="90"/>
  <c r="Z42" i="90" s="1"/>
  <c r="AP41" i="90"/>
  <c r="AP40" i="90"/>
  <c r="AP39" i="90"/>
  <c r="AP38" i="90"/>
  <c r="AP37" i="90"/>
  <c r="AP36" i="90"/>
  <c r="Z36" i="90" s="1"/>
  <c r="AP35" i="90"/>
  <c r="Z35" i="90" s="1"/>
  <c r="AP34" i="90"/>
  <c r="Z34" i="90" s="1"/>
  <c r="AP33" i="90"/>
  <c r="AP32" i="90"/>
  <c r="AP31" i="90"/>
  <c r="AP30" i="90"/>
  <c r="AP29" i="90"/>
  <c r="AP28" i="90"/>
  <c r="Z28" i="90" s="1"/>
  <c r="AP26" i="90"/>
  <c r="AP25" i="90"/>
  <c r="AP24" i="90"/>
  <c r="AP23" i="90"/>
  <c r="AP21" i="90"/>
  <c r="Z21" i="90" s="1"/>
  <c r="AP10" i="90"/>
  <c r="AP11" i="90"/>
  <c r="AP12" i="90"/>
  <c r="AP13" i="90"/>
  <c r="AP14" i="90"/>
  <c r="Z14" i="90" s="1"/>
  <c r="AP15" i="90"/>
  <c r="AP16" i="90"/>
  <c r="AP17" i="90"/>
  <c r="Z17" i="90" s="1"/>
  <c r="AP18" i="90"/>
  <c r="AP19" i="90"/>
  <c r="AP9" i="90"/>
  <c r="Z12" i="90"/>
  <c r="AD20" i="90"/>
  <c r="Z16" i="90"/>
  <c r="AL7" i="90"/>
  <c r="AH7" i="90"/>
  <c r="AH10" i="90"/>
  <c r="AH11" i="90"/>
  <c r="AH12" i="90"/>
  <c r="AH13" i="90"/>
  <c r="AH14" i="90"/>
  <c r="AH15" i="90"/>
  <c r="AH16" i="90"/>
  <c r="AH17" i="90"/>
  <c r="AH18" i="90"/>
  <c r="AH19" i="90"/>
  <c r="AH9" i="90"/>
  <c r="AH76" i="90"/>
  <c r="AH64" i="90"/>
  <c r="AH59" i="90"/>
  <c r="AH53" i="90"/>
  <c r="AH45" i="90"/>
  <c r="AH27" i="90"/>
  <c r="AH22" i="90"/>
  <c r="AH20" i="90"/>
  <c r="AI8" i="90"/>
  <c r="AJ8" i="90"/>
  <c r="AK8" i="90"/>
  <c r="AC8" i="90" s="1"/>
  <c r="AL8" i="90"/>
  <c r="AM8" i="90"/>
  <c r="AN8" i="90"/>
  <c r="AA54" i="90"/>
  <c r="AB54" i="90"/>
  <c r="AC54" i="90"/>
  <c r="AD54" i="90"/>
  <c r="AE54" i="90"/>
  <c r="AF54" i="90"/>
  <c r="AA55" i="90"/>
  <c r="AB55" i="90"/>
  <c r="AC55" i="90"/>
  <c r="AD55" i="90"/>
  <c r="AE55" i="90"/>
  <c r="AF55" i="90"/>
  <c r="Z56" i="90"/>
  <c r="AA56" i="90"/>
  <c r="AB56" i="90"/>
  <c r="AC56" i="90"/>
  <c r="AD56" i="90"/>
  <c r="AE56" i="90"/>
  <c r="AF56" i="90"/>
  <c r="AA57" i="90"/>
  <c r="AB57" i="90"/>
  <c r="AC57" i="90"/>
  <c r="AD57" i="90"/>
  <c r="AE57" i="90"/>
  <c r="AF57" i="90"/>
  <c r="AA58" i="90"/>
  <c r="AB58" i="90"/>
  <c r="AC58" i="90"/>
  <c r="AD58" i="90"/>
  <c r="AE58" i="90"/>
  <c r="AF58" i="90"/>
  <c r="AD59" i="90"/>
  <c r="Z60" i="90"/>
  <c r="AA60" i="90"/>
  <c r="AB60" i="90"/>
  <c r="AC60" i="90"/>
  <c r="AD60" i="90"/>
  <c r="AE60" i="90"/>
  <c r="AF60" i="90"/>
  <c r="AA61" i="90"/>
  <c r="AB61" i="90"/>
  <c r="AC61" i="90"/>
  <c r="AD61" i="90"/>
  <c r="AE61" i="90"/>
  <c r="AF61" i="90"/>
  <c r="AA62" i="90"/>
  <c r="AB62" i="90"/>
  <c r="AC62" i="90"/>
  <c r="AD62" i="90"/>
  <c r="AE62" i="90"/>
  <c r="AF62" i="90"/>
  <c r="AA63" i="90"/>
  <c r="AB63" i="90"/>
  <c r="AC63" i="90"/>
  <c r="AD63" i="90"/>
  <c r="AE63" i="90"/>
  <c r="AF63" i="90"/>
  <c r="AA64" i="90"/>
  <c r="AC64" i="90"/>
  <c r="AD64" i="90"/>
  <c r="Z65" i="90"/>
  <c r="AA65" i="90"/>
  <c r="AB65" i="90"/>
  <c r="AC65" i="90"/>
  <c r="AD65" i="90"/>
  <c r="AE65" i="90"/>
  <c r="AF65" i="90"/>
  <c r="AA66" i="90"/>
  <c r="AB66" i="90"/>
  <c r="AC66" i="90"/>
  <c r="AD66" i="90"/>
  <c r="AE66" i="90"/>
  <c r="AF66" i="90"/>
  <c r="Z67" i="90"/>
  <c r="AA67" i="90"/>
  <c r="AB67" i="90"/>
  <c r="AC67" i="90"/>
  <c r="AD67" i="90"/>
  <c r="AE67" i="90"/>
  <c r="AF67" i="90"/>
  <c r="Z68" i="90"/>
  <c r="AA68" i="90"/>
  <c r="AB68" i="90"/>
  <c r="AC68" i="90"/>
  <c r="AD68" i="90"/>
  <c r="AE68" i="90"/>
  <c r="AF68" i="90"/>
  <c r="Z69" i="90"/>
  <c r="AA69" i="90"/>
  <c r="AB69" i="90"/>
  <c r="AC69" i="90"/>
  <c r="AD69" i="90"/>
  <c r="AE69" i="90"/>
  <c r="AF69" i="90"/>
  <c r="AA70" i="90"/>
  <c r="AB70" i="90"/>
  <c r="AC70" i="90"/>
  <c r="AD70" i="90"/>
  <c r="AE70" i="90"/>
  <c r="AF70" i="90"/>
  <c r="AA71" i="90"/>
  <c r="AB71" i="90"/>
  <c r="AC71" i="90"/>
  <c r="AD71" i="90"/>
  <c r="AE71" i="90"/>
  <c r="AF71" i="90"/>
  <c r="Z72" i="90"/>
  <c r="AA72" i="90"/>
  <c r="AB72" i="90"/>
  <c r="AC72" i="90"/>
  <c r="AD72" i="90"/>
  <c r="AE72" i="90"/>
  <c r="AF72" i="90"/>
  <c r="AA73" i="90"/>
  <c r="AB73" i="90"/>
  <c r="AC73" i="90"/>
  <c r="AD73" i="90"/>
  <c r="AE73" i="90"/>
  <c r="AF73" i="90"/>
  <c r="AA74" i="90"/>
  <c r="AB74" i="90"/>
  <c r="AC74" i="90"/>
  <c r="AD74" i="90"/>
  <c r="AE74" i="90"/>
  <c r="AF74" i="90"/>
  <c r="Z75" i="90"/>
  <c r="AA75" i="90"/>
  <c r="AB75" i="90"/>
  <c r="AC75" i="90"/>
  <c r="AD75" i="90"/>
  <c r="AE75" i="90"/>
  <c r="AF75" i="90"/>
  <c r="AD76" i="90"/>
  <c r="AA77" i="90"/>
  <c r="AB77" i="90"/>
  <c r="AC77" i="90"/>
  <c r="AD77" i="90"/>
  <c r="AE77" i="90"/>
  <c r="AF77" i="90"/>
  <c r="AA78" i="90"/>
  <c r="AB78" i="90"/>
  <c r="AC78" i="90"/>
  <c r="AD78" i="90"/>
  <c r="AE78" i="90"/>
  <c r="AF78" i="90"/>
  <c r="AA43" i="90"/>
  <c r="AB43" i="90"/>
  <c r="AC43" i="90"/>
  <c r="AD43" i="90"/>
  <c r="AE43" i="90"/>
  <c r="AF43" i="90"/>
  <c r="AA44" i="90"/>
  <c r="AB44" i="90"/>
  <c r="AC44" i="90"/>
  <c r="AD44" i="90"/>
  <c r="AE44" i="90"/>
  <c r="AF44" i="90"/>
  <c r="AA46" i="90"/>
  <c r="AB46" i="90"/>
  <c r="AC46" i="90"/>
  <c r="AD46" i="90"/>
  <c r="AE46" i="90"/>
  <c r="AF46" i="90"/>
  <c r="AA47" i="90"/>
  <c r="AB47" i="90"/>
  <c r="AC47" i="90"/>
  <c r="AD47" i="90"/>
  <c r="AE47" i="90"/>
  <c r="AF47" i="90"/>
  <c r="Z48" i="90"/>
  <c r="AA48" i="90"/>
  <c r="AB48" i="90"/>
  <c r="AC48" i="90"/>
  <c r="AD48" i="90"/>
  <c r="AE48" i="90"/>
  <c r="AF48" i="90"/>
  <c r="AA49" i="90"/>
  <c r="AB49" i="90"/>
  <c r="AC49" i="90"/>
  <c r="AD49" i="90"/>
  <c r="AE49" i="90"/>
  <c r="AF49" i="90"/>
  <c r="Z50" i="90"/>
  <c r="AA50" i="90"/>
  <c r="AB50" i="90"/>
  <c r="AC50" i="90"/>
  <c r="AD50" i="90"/>
  <c r="AE50" i="90"/>
  <c r="AF50" i="90"/>
  <c r="Z51" i="90"/>
  <c r="AA51" i="90"/>
  <c r="AB51" i="90"/>
  <c r="AC51" i="90"/>
  <c r="AD51" i="90"/>
  <c r="AE51" i="90"/>
  <c r="AF51" i="90"/>
  <c r="AA52" i="90"/>
  <c r="AB52" i="90"/>
  <c r="AC52" i="90"/>
  <c r="AD52" i="90"/>
  <c r="AE52" i="90"/>
  <c r="AF52" i="90"/>
  <c r="AA53" i="90"/>
  <c r="AC53" i="90"/>
  <c r="AF53" i="90"/>
  <c r="AA28" i="90"/>
  <c r="AB28" i="90"/>
  <c r="AC28" i="90"/>
  <c r="AD28" i="90"/>
  <c r="AE28" i="90"/>
  <c r="AF28" i="90"/>
  <c r="AA29" i="90"/>
  <c r="AB29" i="90"/>
  <c r="AC29" i="90"/>
  <c r="AD29" i="90"/>
  <c r="AE29" i="90"/>
  <c r="AF29" i="90"/>
  <c r="Z30" i="90"/>
  <c r="AA30" i="90"/>
  <c r="AB30" i="90"/>
  <c r="AC30" i="90"/>
  <c r="AD30" i="90"/>
  <c r="AE30" i="90"/>
  <c r="AF30" i="90"/>
  <c r="AA31" i="90"/>
  <c r="AB31" i="90"/>
  <c r="AC31" i="90"/>
  <c r="AD31" i="90"/>
  <c r="AE31" i="90"/>
  <c r="AF31" i="90"/>
  <c r="Z32" i="90"/>
  <c r="AA32" i="90"/>
  <c r="AB32" i="90"/>
  <c r="AC32" i="90"/>
  <c r="AD32" i="90"/>
  <c r="AE32" i="90"/>
  <c r="AF32" i="90"/>
  <c r="Z33" i="90"/>
  <c r="AA33" i="90"/>
  <c r="AB33" i="90"/>
  <c r="AC33" i="90"/>
  <c r="AD33" i="90"/>
  <c r="AE33" i="90"/>
  <c r="AF33" i="90"/>
  <c r="AA34" i="90"/>
  <c r="AB34" i="90"/>
  <c r="AC34" i="90"/>
  <c r="AD34" i="90"/>
  <c r="AE34" i="90"/>
  <c r="AF34" i="90"/>
  <c r="AA35" i="90"/>
  <c r="AB35" i="90"/>
  <c r="AC35" i="90"/>
  <c r="AD35" i="90"/>
  <c r="AE35" i="90"/>
  <c r="AF35" i="90"/>
  <c r="AA36" i="90"/>
  <c r="AB36" i="90"/>
  <c r="AC36" i="90"/>
  <c r="AD36" i="90"/>
  <c r="AE36" i="90"/>
  <c r="AF36" i="90"/>
  <c r="AA37" i="90"/>
  <c r="AB37" i="90"/>
  <c r="AC37" i="90"/>
  <c r="AD37" i="90"/>
  <c r="AE37" i="90"/>
  <c r="AF37" i="90"/>
  <c r="AA38" i="90"/>
  <c r="AB38" i="90"/>
  <c r="AC38" i="90"/>
  <c r="AD38" i="90"/>
  <c r="AE38" i="90"/>
  <c r="AF38" i="90"/>
  <c r="AA39" i="90"/>
  <c r="AB39" i="90"/>
  <c r="AC39" i="90"/>
  <c r="AD39" i="90"/>
  <c r="AE39" i="90"/>
  <c r="AF39" i="90"/>
  <c r="Z40" i="90"/>
  <c r="AA40" i="90"/>
  <c r="AB40" i="90"/>
  <c r="AC40" i="90"/>
  <c r="AD40" i="90"/>
  <c r="AE40" i="90"/>
  <c r="AF40" i="90"/>
  <c r="AA41" i="90"/>
  <c r="AB41" i="90"/>
  <c r="AC41" i="90"/>
  <c r="AD41" i="90"/>
  <c r="AE41" i="90"/>
  <c r="AF41" i="90"/>
  <c r="AA42" i="90"/>
  <c r="AB42" i="90"/>
  <c r="AC42" i="90"/>
  <c r="AD42" i="90"/>
  <c r="AE42" i="90"/>
  <c r="AF42" i="90"/>
  <c r="AA21" i="90"/>
  <c r="AB21" i="90"/>
  <c r="AC21" i="90"/>
  <c r="AD21" i="90"/>
  <c r="AE21" i="90"/>
  <c r="AF21" i="90"/>
  <c r="AD22" i="90"/>
  <c r="AA23" i="90"/>
  <c r="AB23" i="90"/>
  <c r="AC23" i="90"/>
  <c r="AD23" i="90"/>
  <c r="AE23" i="90"/>
  <c r="AF23" i="90"/>
  <c r="Z24" i="90"/>
  <c r="AA24" i="90"/>
  <c r="AB24" i="90"/>
  <c r="AC24" i="90"/>
  <c r="AD24" i="90"/>
  <c r="AE24" i="90"/>
  <c r="AF24" i="90"/>
  <c r="Z25" i="90"/>
  <c r="AA25" i="90"/>
  <c r="AB25" i="90"/>
  <c r="AC25" i="90"/>
  <c r="AD25" i="90"/>
  <c r="AE25" i="90"/>
  <c r="AF25" i="90"/>
  <c r="Z26" i="90"/>
  <c r="AA26" i="90"/>
  <c r="AB26" i="90"/>
  <c r="AC26" i="90"/>
  <c r="AD26" i="90"/>
  <c r="AE26" i="90"/>
  <c r="AF26" i="90"/>
  <c r="AB27" i="90"/>
  <c r="AD27" i="90"/>
  <c r="AF27" i="90"/>
  <c r="AA10" i="90"/>
  <c r="AB10" i="90"/>
  <c r="AC10" i="90"/>
  <c r="AD10" i="90"/>
  <c r="AE10" i="90"/>
  <c r="AF10" i="90"/>
  <c r="AA11" i="90"/>
  <c r="AB11" i="90"/>
  <c r="AC11" i="90"/>
  <c r="AD11" i="90"/>
  <c r="AE11" i="90"/>
  <c r="AF11" i="90"/>
  <c r="AA12" i="90"/>
  <c r="AB12" i="90"/>
  <c r="AC12" i="90"/>
  <c r="AD12" i="90"/>
  <c r="AE12" i="90"/>
  <c r="AF12" i="90"/>
  <c r="AA13" i="90"/>
  <c r="AB13" i="90"/>
  <c r="AC13" i="90"/>
  <c r="AD13" i="90"/>
  <c r="AE13" i="90"/>
  <c r="AF13" i="90"/>
  <c r="AA14" i="90"/>
  <c r="AB14" i="90"/>
  <c r="AC14" i="90"/>
  <c r="AD14" i="90"/>
  <c r="AE14" i="90"/>
  <c r="AF14" i="90"/>
  <c r="AA15" i="90"/>
  <c r="AB15" i="90"/>
  <c r="AC15" i="90"/>
  <c r="AD15" i="90"/>
  <c r="AE15" i="90"/>
  <c r="AF15" i="90"/>
  <c r="AA16" i="90"/>
  <c r="AB16" i="90"/>
  <c r="AC16" i="90"/>
  <c r="AD16" i="90"/>
  <c r="AE16" i="90"/>
  <c r="AF16" i="90"/>
  <c r="AA17" i="90"/>
  <c r="AB17" i="90"/>
  <c r="AC17" i="90"/>
  <c r="AD17" i="90"/>
  <c r="AE17" i="90"/>
  <c r="AF17" i="90"/>
  <c r="AA18" i="90"/>
  <c r="AB18" i="90"/>
  <c r="AC18" i="90"/>
  <c r="AD18" i="90"/>
  <c r="AE18" i="90"/>
  <c r="AF18" i="90"/>
  <c r="AA19" i="90"/>
  <c r="AB19" i="90"/>
  <c r="AC19" i="90"/>
  <c r="AD19" i="90"/>
  <c r="AE19" i="90"/>
  <c r="AF19" i="90"/>
  <c r="AF9" i="90"/>
  <c r="AE9" i="90"/>
  <c r="AD9" i="90"/>
  <c r="AC9" i="90"/>
  <c r="AB9" i="90"/>
  <c r="AA9" i="90"/>
  <c r="BF7" i="90" l="1"/>
  <c r="Z49" i="90"/>
  <c r="Z77" i="90"/>
  <c r="Z78" i="90"/>
  <c r="Z27" i="90"/>
  <c r="Z20" i="90"/>
  <c r="Z54" i="90"/>
  <c r="Z63" i="90"/>
  <c r="BF59" i="90"/>
  <c r="Z59" i="90" s="1"/>
  <c r="Z46" i="90"/>
  <c r="AX7" i="90"/>
  <c r="Z29" i="90"/>
  <c r="Z37" i="90"/>
  <c r="Z47" i="90"/>
  <c r="Z55" i="90"/>
  <c r="Z45" i="90"/>
  <c r="Z31" i="90"/>
  <c r="Z39" i="90"/>
  <c r="Z53" i="90"/>
  <c r="Z23" i="90"/>
  <c r="Z76" i="90"/>
  <c r="Z71" i="90"/>
  <c r="AE8" i="90"/>
  <c r="AE27" i="90"/>
  <c r="AE45" i="90"/>
  <c r="AE53" i="90"/>
  <c r="AA76" i="90"/>
  <c r="AC76" i="90"/>
  <c r="AE76" i="90"/>
  <c r="AB76" i="90"/>
  <c r="AF76" i="90"/>
  <c r="AB64" i="90"/>
  <c r="AE64" i="90"/>
  <c r="AF59" i="90"/>
  <c r="AB45" i="90"/>
  <c r="AF45" i="90"/>
  <c r="AE22" i="90"/>
  <c r="AQ7" i="90"/>
  <c r="AA27" i="90"/>
  <c r="AV7" i="90"/>
  <c r="AC22" i="90"/>
  <c r="AR7" i="90"/>
  <c r="AS7" i="90"/>
  <c r="AB22" i="90"/>
  <c r="AJ7" i="90"/>
  <c r="AN7" i="90"/>
  <c r="AF22" i="90"/>
  <c r="AK7" i="90"/>
  <c r="AA22" i="90"/>
  <c r="Z22" i="90"/>
  <c r="AA20" i="90"/>
  <c r="Z19" i="90"/>
  <c r="Z11" i="90"/>
  <c r="Z15" i="90"/>
  <c r="AP7" i="90"/>
  <c r="AD8" i="90"/>
  <c r="AD7" i="90" s="1"/>
  <c r="AB8" i="90"/>
  <c r="AU7" i="90"/>
  <c r="AF8" i="90"/>
  <c r="AA8" i="90"/>
  <c r="AE20" i="90"/>
  <c r="AC20" i="90"/>
  <c r="Z64" i="90"/>
  <c r="Z18" i="90"/>
  <c r="Z10" i="90"/>
  <c r="AF20" i="90"/>
  <c r="AH8" i="90"/>
  <c r="Z8" i="90" s="1"/>
  <c r="Z9" i="90"/>
  <c r="AC7" i="90" l="1"/>
  <c r="AB7" i="90"/>
  <c r="AE7" i="90"/>
  <c r="AA7" i="90"/>
  <c r="Z7" i="90"/>
  <c r="AF7" i="90"/>
  <c r="BL21" i="117" l="1"/>
  <c r="BK21" i="117"/>
  <c r="BJ21" i="117"/>
  <c r="BI21" i="117"/>
  <c r="BH21" i="117"/>
  <c r="BG21" i="117"/>
  <c r="BF21" i="117"/>
  <c r="BD21" i="117"/>
  <c r="BC21" i="117"/>
  <c r="BB21" i="117"/>
  <c r="BA21" i="117"/>
  <c r="AZ21" i="117"/>
  <c r="AY21" i="117"/>
  <c r="AX21" i="117"/>
  <c r="AQ21" i="117"/>
  <c r="AR21" i="117"/>
  <c r="AS21" i="117"/>
  <c r="AT21" i="117"/>
  <c r="AU21" i="117"/>
  <c r="AV21" i="117"/>
  <c r="AP21" i="117"/>
  <c r="AA9" i="83"/>
  <c r="BF46" i="82"/>
  <c r="BF45" i="82"/>
  <c r="BF44" i="82"/>
  <c r="BF43" i="82" s="1"/>
  <c r="BF42" i="82"/>
  <c r="BF41" i="82"/>
  <c r="BF40" i="82"/>
  <c r="BF39" i="82"/>
  <c r="BF38" i="82"/>
  <c r="BF37" i="82"/>
  <c r="BF36" i="82"/>
  <c r="BF35" i="82"/>
  <c r="BF34" i="82"/>
  <c r="BF33" i="82"/>
  <c r="BF32" i="82"/>
  <c r="BF31" i="82"/>
  <c r="BF30" i="82"/>
  <c r="BF29" i="82"/>
  <c r="BF28" i="82" s="1"/>
  <c r="BF27" i="82"/>
  <c r="BF26" i="82"/>
  <c r="BF25" i="82"/>
  <c r="BF24" i="82"/>
  <c r="BF23" i="82"/>
  <c r="BF22" i="82"/>
  <c r="BF21" i="82"/>
  <c r="BF20" i="82"/>
  <c r="BF19" i="82"/>
  <c r="BF18" i="82" s="1"/>
  <c r="BF17" i="82"/>
  <c r="BF16" i="82"/>
  <c r="BF15" i="82"/>
  <c r="BF14" i="82"/>
  <c r="BF13" i="82"/>
  <c r="BF12" i="82"/>
  <c r="BF11" i="82"/>
  <c r="BF10" i="82"/>
  <c r="BF9" i="82"/>
  <c r="BF8" i="82" s="1"/>
  <c r="AX46" i="82"/>
  <c r="AX45" i="82"/>
  <c r="AX44" i="82"/>
  <c r="AX43" i="82" s="1"/>
  <c r="AX42" i="82"/>
  <c r="AX41" i="82"/>
  <c r="AX40" i="82"/>
  <c r="AX39" i="82"/>
  <c r="AX38" i="82"/>
  <c r="AX37" i="82"/>
  <c r="AX36" i="82"/>
  <c r="AX35" i="82"/>
  <c r="AX34" i="82"/>
  <c r="AX33" i="82"/>
  <c r="AX32" i="82"/>
  <c r="AX31" i="82"/>
  <c r="AX28" i="82" s="1"/>
  <c r="AX30" i="82"/>
  <c r="Z30" i="82" s="1"/>
  <c r="AX29" i="82"/>
  <c r="AX27" i="82"/>
  <c r="AX26" i="82"/>
  <c r="AX25" i="82"/>
  <c r="Z25" i="82" s="1"/>
  <c r="AX24" i="82"/>
  <c r="AX23" i="82"/>
  <c r="AX22" i="82"/>
  <c r="AX21" i="82"/>
  <c r="AX20" i="82"/>
  <c r="AX19" i="82"/>
  <c r="AX18" i="82" s="1"/>
  <c r="AX17" i="82"/>
  <c r="AX16" i="82"/>
  <c r="AX15" i="82"/>
  <c r="AX14" i="82"/>
  <c r="AX13" i="82"/>
  <c r="AX12" i="82"/>
  <c r="Z12" i="82" s="1"/>
  <c r="AX11" i="82"/>
  <c r="AX10" i="82"/>
  <c r="AX9" i="82"/>
  <c r="AP46" i="82"/>
  <c r="AP45" i="82"/>
  <c r="AP43" i="82" s="1"/>
  <c r="AP44" i="82"/>
  <c r="AP42" i="82"/>
  <c r="AP41" i="82"/>
  <c r="AP40" i="82"/>
  <c r="AP39" i="82"/>
  <c r="AP38" i="82"/>
  <c r="Z38" i="82" s="1"/>
  <c r="AP37" i="82"/>
  <c r="AP36" i="82"/>
  <c r="AP35" i="82"/>
  <c r="AP34" i="82"/>
  <c r="AP33" i="82"/>
  <c r="AP32" i="82"/>
  <c r="AP31" i="82"/>
  <c r="AP30" i="82"/>
  <c r="AP29" i="82"/>
  <c r="AP28" i="82" s="1"/>
  <c r="AP27" i="82"/>
  <c r="AP26" i="82"/>
  <c r="AP25" i="82"/>
  <c r="AP24" i="82"/>
  <c r="AP23" i="82"/>
  <c r="AP22" i="82"/>
  <c r="AP21" i="82"/>
  <c r="AP20" i="82"/>
  <c r="AP19" i="82"/>
  <c r="AP18" i="82" s="1"/>
  <c r="AP17" i="82"/>
  <c r="AP16" i="82"/>
  <c r="AP15" i="82"/>
  <c r="AP14" i="82"/>
  <c r="AP13" i="82"/>
  <c r="Z13" i="82" s="1"/>
  <c r="AP12" i="82"/>
  <c r="AP11" i="82"/>
  <c r="AP10" i="82"/>
  <c r="AP9" i="82"/>
  <c r="AH46" i="82"/>
  <c r="AH45" i="82"/>
  <c r="AH44" i="82"/>
  <c r="AH42" i="82"/>
  <c r="Z42" i="82" s="1"/>
  <c r="AH41" i="82"/>
  <c r="AH40" i="82"/>
  <c r="AH39" i="82"/>
  <c r="AH38" i="82"/>
  <c r="AH37" i="82"/>
  <c r="AH36" i="82"/>
  <c r="AH35" i="82"/>
  <c r="AH34" i="82"/>
  <c r="Z34" i="82" s="1"/>
  <c r="AH33" i="82"/>
  <c r="AH32" i="82"/>
  <c r="AH31" i="82"/>
  <c r="AH30" i="82"/>
  <c r="AH29" i="82"/>
  <c r="AH28" i="82" s="1"/>
  <c r="AH27" i="82"/>
  <c r="Z27" i="82" s="1"/>
  <c r="AH26" i="82"/>
  <c r="Z26" i="82" s="1"/>
  <c r="AH25" i="82"/>
  <c r="AH24" i="82"/>
  <c r="Z24" i="82" s="1"/>
  <c r="AH23" i="82"/>
  <c r="AH22" i="82"/>
  <c r="AH21" i="82"/>
  <c r="AH20" i="82"/>
  <c r="Z20" i="82" s="1"/>
  <c r="AH19" i="82"/>
  <c r="Z19" i="82" s="1"/>
  <c r="AH10" i="82"/>
  <c r="Z10" i="82" s="1"/>
  <c r="AH11" i="82"/>
  <c r="AH12" i="82"/>
  <c r="AH13" i="82"/>
  <c r="AH14" i="82"/>
  <c r="AH15" i="82"/>
  <c r="AH16" i="82"/>
  <c r="Z16" i="82" s="1"/>
  <c r="AH17" i="82"/>
  <c r="AH9" i="82"/>
  <c r="BL7" i="82"/>
  <c r="BK7" i="82"/>
  <c r="BJ7" i="82"/>
  <c r="BI7" i="82"/>
  <c r="BH7" i="82"/>
  <c r="BG7" i="82"/>
  <c r="BD7" i="82"/>
  <c r="BC7" i="82"/>
  <c r="BB7" i="82"/>
  <c r="BA7" i="82"/>
  <c r="AZ7" i="82"/>
  <c r="AY7" i="82"/>
  <c r="AV7" i="82"/>
  <c r="AU7" i="82"/>
  <c r="AT7" i="82"/>
  <c r="AS7" i="82"/>
  <c r="AR7" i="82"/>
  <c r="AQ7" i="82"/>
  <c r="AN7" i="82"/>
  <c r="AM7" i="82"/>
  <c r="AL7" i="82"/>
  <c r="AK7" i="82"/>
  <c r="AJ7" i="82"/>
  <c r="AI7" i="82"/>
  <c r="AB7" i="82"/>
  <c r="AC7" i="82"/>
  <c r="AD7" i="82"/>
  <c r="AE7" i="82"/>
  <c r="AF7" i="82"/>
  <c r="AA7" i="82"/>
  <c r="BL43" i="82"/>
  <c r="BK43" i="82"/>
  <c r="BJ43" i="82"/>
  <c r="BI43" i="82"/>
  <c r="BH43" i="82"/>
  <c r="BG43" i="82"/>
  <c r="BD43" i="82"/>
  <c r="BC43" i="82"/>
  <c r="BB43" i="82"/>
  <c r="BA43" i="82"/>
  <c r="AZ43" i="82"/>
  <c r="AY43" i="82"/>
  <c r="AV43" i="82"/>
  <c r="AU43" i="82"/>
  <c r="AT43" i="82"/>
  <c r="AS43" i="82"/>
  <c r="AR43" i="82"/>
  <c r="AQ43" i="82"/>
  <c r="AN43" i="82"/>
  <c r="AM43" i="82"/>
  <c r="AL43" i="82"/>
  <c r="AK43" i="82"/>
  <c r="AJ43" i="82"/>
  <c r="AI43" i="82"/>
  <c r="BL28" i="82"/>
  <c r="BK28" i="82"/>
  <c r="BJ28" i="82"/>
  <c r="BI28" i="82"/>
  <c r="BH28" i="82"/>
  <c r="BG28" i="82"/>
  <c r="BD28" i="82"/>
  <c r="BC28" i="82"/>
  <c r="BB28" i="82"/>
  <c r="BA28" i="82"/>
  <c r="AZ28" i="82"/>
  <c r="AY28" i="82"/>
  <c r="AV28" i="82"/>
  <c r="AU28" i="82"/>
  <c r="AT28" i="82"/>
  <c r="AS28" i="82"/>
  <c r="AR28" i="82"/>
  <c r="AQ28" i="82"/>
  <c r="AN28" i="82"/>
  <c r="AM28" i="82"/>
  <c r="AL28" i="82"/>
  <c r="AK28" i="82"/>
  <c r="AJ28" i="82"/>
  <c r="AI28" i="82"/>
  <c r="BL18" i="82"/>
  <c r="BK18" i="82"/>
  <c r="BJ18" i="82"/>
  <c r="BI18" i="82"/>
  <c r="BH18" i="82"/>
  <c r="BG18" i="82"/>
  <c r="BD18" i="82"/>
  <c r="BC18" i="82"/>
  <c r="BB18" i="82"/>
  <c r="BA18" i="82"/>
  <c r="AZ18" i="82"/>
  <c r="AY18" i="82"/>
  <c r="AV18" i="82"/>
  <c r="AU18" i="82"/>
  <c r="AT18" i="82"/>
  <c r="AS18" i="82"/>
  <c r="AR18" i="82"/>
  <c r="AQ18" i="82"/>
  <c r="AN18" i="82"/>
  <c r="AM18" i="82"/>
  <c r="AL18" i="82"/>
  <c r="AK18" i="82"/>
  <c r="AJ18" i="82"/>
  <c r="AI18" i="82"/>
  <c r="BL8" i="82"/>
  <c r="BK8" i="82"/>
  <c r="BJ8" i="82"/>
  <c r="BI8" i="82"/>
  <c r="BH8" i="82"/>
  <c r="BG8" i="82"/>
  <c r="BD8" i="82"/>
  <c r="BC8" i="82"/>
  <c r="BB8" i="82"/>
  <c r="BA8" i="82"/>
  <c r="AZ8" i="82"/>
  <c r="AY8" i="82"/>
  <c r="AX8" i="82"/>
  <c r="AX7" i="82" s="1"/>
  <c r="AV8" i="82"/>
  <c r="AU8" i="82"/>
  <c r="AT8" i="82"/>
  <c r="AS8" i="82"/>
  <c r="AR8" i="82"/>
  <c r="AQ8" i="82"/>
  <c r="AN8" i="82"/>
  <c r="AM8" i="82"/>
  <c r="AL8" i="82"/>
  <c r="AK8" i="82"/>
  <c r="AJ8" i="82"/>
  <c r="AI8" i="82"/>
  <c r="AA8" i="82"/>
  <c r="AB8" i="82"/>
  <c r="AC8" i="82"/>
  <c r="AD8" i="82"/>
  <c r="AE8" i="82"/>
  <c r="AF8" i="82"/>
  <c r="AA18" i="82"/>
  <c r="AB18" i="82"/>
  <c r="AC18" i="82"/>
  <c r="AD18" i="82"/>
  <c r="AE18" i="82"/>
  <c r="AF18" i="82"/>
  <c r="AA28" i="82"/>
  <c r="AB28" i="82"/>
  <c r="AC28" i="82"/>
  <c r="AD28" i="82"/>
  <c r="AE28" i="82"/>
  <c r="AF28" i="82"/>
  <c r="AA43" i="82"/>
  <c r="AB43" i="82"/>
  <c r="AC43" i="82"/>
  <c r="AD43" i="82"/>
  <c r="AE43" i="82"/>
  <c r="AF43" i="82"/>
  <c r="AA45" i="82"/>
  <c r="AB45" i="82"/>
  <c r="AC45" i="82"/>
  <c r="AD45" i="82"/>
  <c r="AE45" i="82"/>
  <c r="AF45" i="82"/>
  <c r="Z46" i="82"/>
  <c r="AA46" i="82"/>
  <c r="AB46" i="82"/>
  <c r="AC46" i="82"/>
  <c r="AD46" i="82"/>
  <c r="AE46" i="82"/>
  <c r="AF46" i="82"/>
  <c r="AA44" i="82"/>
  <c r="AB44" i="82"/>
  <c r="AC44" i="82"/>
  <c r="AD44" i="82"/>
  <c r="AE44" i="82"/>
  <c r="AF44" i="82"/>
  <c r="Z44" i="82"/>
  <c r="AA30" i="82"/>
  <c r="AB30" i="82"/>
  <c r="AC30" i="82"/>
  <c r="AD30" i="82"/>
  <c r="AE30" i="82"/>
  <c r="AF30" i="82"/>
  <c r="AA31" i="82"/>
  <c r="AB31" i="82"/>
  <c r="AC31" i="82"/>
  <c r="AD31" i="82"/>
  <c r="AE31" i="82"/>
  <c r="AF31" i="82"/>
  <c r="Z32" i="82"/>
  <c r="AA32" i="82"/>
  <c r="AB32" i="82"/>
  <c r="AC32" i="82"/>
  <c r="AD32" i="82"/>
  <c r="AE32" i="82"/>
  <c r="AF32" i="82"/>
  <c r="AA33" i="82"/>
  <c r="AB33" i="82"/>
  <c r="AC33" i="82"/>
  <c r="AD33" i="82"/>
  <c r="AE33" i="82"/>
  <c r="AF33" i="82"/>
  <c r="AA34" i="82"/>
  <c r="AB34" i="82"/>
  <c r="AC34" i="82"/>
  <c r="AD34" i="82"/>
  <c r="AE34" i="82"/>
  <c r="AF34" i="82"/>
  <c r="Z35" i="82"/>
  <c r="AA35" i="82"/>
  <c r="AB35" i="82"/>
  <c r="AC35" i="82"/>
  <c r="AD35" i="82"/>
  <c r="AE35" i="82"/>
  <c r="AF35" i="82"/>
  <c r="Z36" i="82"/>
  <c r="AA36" i="82"/>
  <c r="AB36" i="82"/>
  <c r="AC36" i="82"/>
  <c r="AD36" i="82"/>
  <c r="AE36" i="82"/>
  <c r="AF36" i="82"/>
  <c r="Z37" i="82"/>
  <c r="AA37" i="82"/>
  <c r="AB37" i="82"/>
  <c r="AC37" i="82"/>
  <c r="AD37" i="82"/>
  <c r="AE37" i="82"/>
  <c r="AF37" i="82"/>
  <c r="AA38" i="82"/>
  <c r="AB38" i="82"/>
  <c r="AC38" i="82"/>
  <c r="AD38" i="82"/>
  <c r="AE38" i="82"/>
  <c r="AF38" i="82"/>
  <c r="AA39" i="82"/>
  <c r="AB39" i="82"/>
  <c r="AC39" i="82"/>
  <c r="AD39" i="82"/>
  <c r="AE39" i="82"/>
  <c r="AF39" i="82"/>
  <c r="Z40" i="82"/>
  <c r="AA40" i="82"/>
  <c r="AB40" i="82"/>
  <c r="AC40" i="82"/>
  <c r="AD40" i="82"/>
  <c r="AE40" i="82"/>
  <c r="AF40" i="82"/>
  <c r="AA41" i="82"/>
  <c r="AB41" i="82"/>
  <c r="AC41" i="82"/>
  <c r="AD41" i="82"/>
  <c r="AE41" i="82"/>
  <c r="AF41" i="82"/>
  <c r="AA42" i="82"/>
  <c r="AB42" i="82"/>
  <c r="AC42" i="82"/>
  <c r="AD42" i="82"/>
  <c r="AE42" i="82"/>
  <c r="AF42" i="82"/>
  <c r="AA29" i="82"/>
  <c r="AB29" i="82"/>
  <c r="AC29" i="82"/>
  <c r="AD29" i="82"/>
  <c r="AE29" i="82"/>
  <c r="AF29" i="82"/>
  <c r="AA20" i="82"/>
  <c r="AB20" i="82"/>
  <c r="AC20" i="82"/>
  <c r="AD20" i="82"/>
  <c r="AE20" i="82"/>
  <c r="AF20" i="82"/>
  <c r="AA21" i="82"/>
  <c r="AB21" i="82"/>
  <c r="AC21" i="82"/>
  <c r="AD21" i="82"/>
  <c r="AE21" i="82"/>
  <c r="AF21" i="82"/>
  <c r="AA22" i="82"/>
  <c r="AB22" i="82"/>
  <c r="AC22" i="82"/>
  <c r="AD22" i="82"/>
  <c r="AE22" i="82"/>
  <c r="AF22" i="82"/>
  <c r="AA23" i="82"/>
  <c r="AB23" i="82"/>
  <c r="AC23" i="82"/>
  <c r="AD23" i="82"/>
  <c r="AE23" i="82"/>
  <c r="AF23" i="82"/>
  <c r="AA24" i="82"/>
  <c r="AB24" i="82"/>
  <c r="AC24" i="82"/>
  <c r="AD24" i="82"/>
  <c r="AE24" i="82"/>
  <c r="AF24" i="82"/>
  <c r="AA25" i="82"/>
  <c r="AB25" i="82"/>
  <c r="AC25" i="82"/>
  <c r="AD25" i="82"/>
  <c r="AE25" i="82"/>
  <c r="AF25" i="82"/>
  <c r="AA26" i="82"/>
  <c r="AB26" i="82"/>
  <c r="AC26" i="82"/>
  <c r="AD26" i="82"/>
  <c r="AE26" i="82"/>
  <c r="AF26" i="82"/>
  <c r="AA27" i="82"/>
  <c r="AB27" i="82"/>
  <c r="AC27" i="82"/>
  <c r="AD27" i="82"/>
  <c r="AE27" i="82"/>
  <c r="AF27" i="82"/>
  <c r="AA19" i="82"/>
  <c r="AB19" i="82"/>
  <c r="AC19" i="82"/>
  <c r="AD19" i="82"/>
  <c r="AE19" i="82"/>
  <c r="AF19" i="82"/>
  <c r="AA10" i="82"/>
  <c r="AB10" i="82"/>
  <c r="AC10" i="82"/>
  <c r="AD10" i="82"/>
  <c r="AE10" i="82"/>
  <c r="AF10" i="82"/>
  <c r="AA11" i="82"/>
  <c r="AB11" i="82"/>
  <c r="AC11" i="82"/>
  <c r="AD11" i="82"/>
  <c r="AE11" i="82"/>
  <c r="AF11" i="82"/>
  <c r="AA12" i="82"/>
  <c r="AB12" i="82"/>
  <c r="AC12" i="82"/>
  <c r="AD12" i="82"/>
  <c r="AE12" i="82"/>
  <c r="AF12" i="82"/>
  <c r="AA13" i="82"/>
  <c r="AB13" i="82"/>
  <c r="AC13" i="82"/>
  <c r="AD13" i="82"/>
  <c r="AE13" i="82"/>
  <c r="AF13" i="82"/>
  <c r="Z14" i="82"/>
  <c r="AA14" i="82"/>
  <c r="AB14" i="82"/>
  <c r="AC14" i="82"/>
  <c r="AD14" i="82"/>
  <c r="AE14" i="82"/>
  <c r="AF14" i="82"/>
  <c r="AA15" i="82"/>
  <c r="AB15" i="82"/>
  <c r="AC15" i="82"/>
  <c r="AD15" i="82"/>
  <c r="AE15" i="82"/>
  <c r="AF15" i="82"/>
  <c r="AA16" i="82"/>
  <c r="AB16" i="82"/>
  <c r="AC16" i="82"/>
  <c r="AD16" i="82"/>
  <c r="AE16" i="82"/>
  <c r="AF16" i="82"/>
  <c r="AA17" i="82"/>
  <c r="AB17" i="82"/>
  <c r="AC17" i="82"/>
  <c r="AD17" i="82"/>
  <c r="AE17" i="82"/>
  <c r="AF17" i="82"/>
  <c r="AA9" i="82"/>
  <c r="AB9" i="82"/>
  <c r="AC9" i="82"/>
  <c r="AD9" i="82"/>
  <c r="AE9" i="82"/>
  <c r="AF9" i="82"/>
  <c r="AA30" i="112"/>
  <c r="AB30" i="112"/>
  <c r="AC30" i="112"/>
  <c r="AD30" i="112"/>
  <c r="AE30" i="112"/>
  <c r="AF30" i="112"/>
  <c r="AA31" i="112"/>
  <c r="AB31" i="112"/>
  <c r="AC31" i="112"/>
  <c r="AD31" i="112"/>
  <c r="AE31" i="112"/>
  <c r="AF31" i="112"/>
  <c r="AA28" i="112"/>
  <c r="AB28" i="112"/>
  <c r="AC28" i="112"/>
  <c r="AD28" i="112"/>
  <c r="AE28" i="112"/>
  <c r="AF28" i="112"/>
  <c r="AA24" i="112"/>
  <c r="AB24" i="112"/>
  <c r="AC24" i="112"/>
  <c r="AD24" i="112"/>
  <c r="AE24" i="112"/>
  <c r="AF24" i="112"/>
  <c r="AA25" i="112"/>
  <c r="AB25" i="112"/>
  <c r="AC25" i="112"/>
  <c r="AD25" i="112"/>
  <c r="AE25" i="112"/>
  <c r="AF25" i="112"/>
  <c r="AA26" i="112"/>
  <c r="AB26" i="112"/>
  <c r="AC26" i="112"/>
  <c r="AD26" i="112"/>
  <c r="AE26" i="112"/>
  <c r="AF26" i="112"/>
  <c r="AA19" i="112"/>
  <c r="AB19" i="112"/>
  <c r="AC19" i="112"/>
  <c r="AD19" i="112"/>
  <c r="AE19" i="112"/>
  <c r="AF19" i="112"/>
  <c r="AA20" i="112"/>
  <c r="AB20" i="112"/>
  <c r="AC20" i="112"/>
  <c r="AD20" i="112"/>
  <c r="AE20" i="112"/>
  <c r="AF20" i="112"/>
  <c r="AA21" i="112"/>
  <c r="AB21" i="112"/>
  <c r="AC21" i="112"/>
  <c r="AD21" i="112"/>
  <c r="AE21" i="112"/>
  <c r="AF21" i="112"/>
  <c r="AA22" i="112"/>
  <c r="AB22" i="112"/>
  <c r="AC22" i="112"/>
  <c r="AD22" i="112"/>
  <c r="AE22" i="112"/>
  <c r="AF22" i="112"/>
  <c r="AA15" i="112"/>
  <c r="AB15" i="112"/>
  <c r="AC15" i="112"/>
  <c r="AD15" i="112"/>
  <c r="AE15" i="112"/>
  <c r="AF15" i="112"/>
  <c r="AA16" i="112"/>
  <c r="AB16" i="112"/>
  <c r="AC16" i="112"/>
  <c r="AD16" i="112"/>
  <c r="AE16" i="112"/>
  <c r="AF16" i="112"/>
  <c r="AA17" i="112"/>
  <c r="AB17" i="112"/>
  <c r="AC17" i="112"/>
  <c r="AD17" i="112"/>
  <c r="AE17" i="112"/>
  <c r="AF17" i="112"/>
  <c r="AA9" i="112"/>
  <c r="AB9" i="112"/>
  <c r="AC9" i="112"/>
  <c r="AD9" i="112"/>
  <c r="AE9" i="112"/>
  <c r="AF9" i="112"/>
  <c r="AA10" i="112"/>
  <c r="AB10" i="112"/>
  <c r="AC10" i="112"/>
  <c r="AD10" i="112"/>
  <c r="AE10" i="112"/>
  <c r="AF10" i="112"/>
  <c r="AA11" i="112"/>
  <c r="AB11" i="112"/>
  <c r="AC11" i="112"/>
  <c r="AD11" i="112"/>
  <c r="AE11" i="112"/>
  <c r="AF11" i="112"/>
  <c r="AA12" i="112"/>
  <c r="AB12" i="112"/>
  <c r="AC12" i="112"/>
  <c r="AD12" i="112"/>
  <c r="AE12" i="112"/>
  <c r="AF12" i="112"/>
  <c r="AA13" i="112"/>
  <c r="AB13" i="112"/>
  <c r="AC13" i="112"/>
  <c r="AD13" i="112"/>
  <c r="AE13" i="112"/>
  <c r="AF13" i="112"/>
  <c r="AF7" i="112"/>
  <c r="AE7" i="112"/>
  <c r="AD7" i="112"/>
  <c r="AB7" i="112"/>
  <c r="BF21" i="80"/>
  <c r="BF20" i="80"/>
  <c r="BF19" i="80"/>
  <c r="BF18" i="80"/>
  <c r="BF17" i="80"/>
  <c r="BF16" i="80"/>
  <c r="BF15" i="80" s="1"/>
  <c r="BF14" i="80"/>
  <c r="BF13" i="80"/>
  <c r="BF12" i="80"/>
  <c r="BF11" i="80"/>
  <c r="BF10" i="80"/>
  <c r="BF9" i="80"/>
  <c r="AX21" i="80"/>
  <c r="AX20" i="80"/>
  <c r="AX19" i="80"/>
  <c r="AX15" i="80" s="1"/>
  <c r="AX18" i="80"/>
  <c r="AX17" i="80"/>
  <c r="AX16" i="80"/>
  <c r="AX14" i="80"/>
  <c r="AX13" i="80"/>
  <c r="AX12" i="80"/>
  <c r="AX11" i="80"/>
  <c r="AX10" i="80"/>
  <c r="AX9" i="80"/>
  <c r="BL15" i="80"/>
  <c r="BK15" i="80"/>
  <c r="BJ15" i="80"/>
  <c r="BI15" i="80"/>
  <c r="BH15" i="80"/>
  <c r="BG15" i="80"/>
  <c r="BD15" i="80"/>
  <c r="BC15" i="80"/>
  <c r="BB15" i="80"/>
  <c r="BA15" i="80"/>
  <c r="AZ15" i="80"/>
  <c r="AY15" i="80"/>
  <c r="AQ15" i="80"/>
  <c r="AR15" i="80"/>
  <c r="AS15" i="80"/>
  <c r="AT15" i="80"/>
  <c r="AU15" i="80"/>
  <c r="AV15" i="80"/>
  <c r="AP15" i="80"/>
  <c r="AN15" i="80"/>
  <c r="AM15" i="80"/>
  <c r="AL15" i="80"/>
  <c r="AK15" i="80"/>
  <c r="AJ15" i="80"/>
  <c r="AI15" i="80"/>
  <c r="AH15" i="80"/>
  <c r="AP21" i="80"/>
  <c r="AP20" i="80"/>
  <c r="Z20" i="80" s="1"/>
  <c r="AP19" i="80"/>
  <c r="AP18" i="80"/>
  <c r="AP17" i="80"/>
  <c r="Z17" i="80" s="1"/>
  <c r="AP16" i="80"/>
  <c r="AP14" i="80"/>
  <c r="AP13" i="80"/>
  <c r="Z13" i="80" s="1"/>
  <c r="AP12" i="80"/>
  <c r="AP11" i="80"/>
  <c r="AP10" i="80"/>
  <c r="AP9" i="80"/>
  <c r="Z9" i="80" s="1"/>
  <c r="AH21" i="80"/>
  <c r="AH20" i="80"/>
  <c r="AH19" i="80"/>
  <c r="AH18" i="80"/>
  <c r="AH17" i="80"/>
  <c r="AH16" i="80"/>
  <c r="AH14" i="80"/>
  <c r="AH13" i="80"/>
  <c r="AH12" i="80"/>
  <c r="AH11" i="80"/>
  <c r="AH10" i="80"/>
  <c r="AH9" i="80"/>
  <c r="AA16" i="80"/>
  <c r="AB16" i="80"/>
  <c r="AC16" i="80"/>
  <c r="AD16" i="80"/>
  <c r="AE16" i="80"/>
  <c r="AF16" i="80"/>
  <c r="AA17" i="80"/>
  <c r="AB17" i="80"/>
  <c r="AC17" i="80"/>
  <c r="AD17" i="80"/>
  <c r="AE17" i="80"/>
  <c r="AF17" i="80"/>
  <c r="AA18" i="80"/>
  <c r="AB18" i="80"/>
  <c r="AC18" i="80"/>
  <c r="AD18" i="80"/>
  <c r="AE18" i="80"/>
  <c r="AF18" i="80"/>
  <c r="AA19" i="80"/>
  <c r="AB19" i="80"/>
  <c r="AC19" i="80"/>
  <c r="AD19" i="80"/>
  <c r="AE19" i="80"/>
  <c r="AF19" i="80"/>
  <c r="AA20" i="80"/>
  <c r="AB20" i="80"/>
  <c r="AC20" i="80"/>
  <c r="AD20" i="80"/>
  <c r="AE20" i="80"/>
  <c r="AF20" i="80"/>
  <c r="AA21" i="80"/>
  <c r="AB21" i="80"/>
  <c r="AC21" i="80"/>
  <c r="AD21" i="80"/>
  <c r="AE21" i="80"/>
  <c r="AF21" i="80"/>
  <c r="Z18" i="80"/>
  <c r="AA9" i="80"/>
  <c r="AB9" i="80"/>
  <c r="AC9" i="80"/>
  <c r="AD9" i="80"/>
  <c r="AE9" i="80"/>
  <c r="AF9" i="80"/>
  <c r="AA10" i="80"/>
  <c r="AB10" i="80"/>
  <c r="AC10" i="80"/>
  <c r="AD10" i="80"/>
  <c r="AE10" i="80"/>
  <c r="AF10" i="80"/>
  <c r="AA11" i="80"/>
  <c r="AB11" i="80"/>
  <c r="AC11" i="80"/>
  <c r="AD11" i="80"/>
  <c r="AE11" i="80"/>
  <c r="AF11" i="80"/>
  <c r="AA12" i="80"/>
  <c r="AB12" i="80"/>
  <c r="AC12" i="80"/>
  <c r="AD12" i="80"/>
  <c r="AE12" i="80"/>
  <c r="AF12" i="80"/>
  <c r="AA13" i="80"/>
  <c r="AB13" i="80"/>
  <c r="AC13" i="80"/>
  <c r="AD13" i="80"/>
  <c r="AE13" i="80"/>
  <c r="AF13" i="80"/>
  <c r="AA14" i="80"/>
  <c r="AB14" i="80"/>
  <c r="AC14" i="80"/>
  <c r="AD14" i="80"/>
  <c r="AE14" i="80"/>
  <c r="AF14" i="80"/>
  <c r="Z12" i="80"/>
  <c r="Z11" i="80"/>
  <c r="BF42" i="79"/>
  <c r="BE42" i="79"/>
  <c r="AX42" i="79"/>
  <c r="AW42" i="79"/>
  <c r="AP42" i="79"/>
  <c r="AO42" i="79"/>
  <c r="AH42" i="79"/>
  <c r="AH41" i="79" s="1"/>
  <c r="Z41" i="79" s="1"/>
  <c r="AG42" i="79"/>
  <c r="AF42" i="79"/>
  <c r="AE42" i="79"/>
  <c r="AD42" i="79"/>
  <c r="AC42" i="79"/>
  <c r="AB42" i="79"/>
  <c r="AA42" i="79"/>
  <c r="Z42" i="79"/>
  <c r="BL41" i="79"/>
  <c r="BK41" i="79"/>
  <c r="BJ41" i="79"/>
  <c r="BI41" i="79"/>
  <c r="BH41" i="79"/>
  <c r="BG41" i="79"/>
  <c r="BF41" i="79"/>
  <c r="BD41" i="79"/>
  <c r="AF41" i="79" s="1"/>
  <c r="BC41" i="79"/>
  <c r="BB41" i="79"/>
  <c r="BA41" i="79"/>
  <c r="AZ41" i="79"/>
  <c r="AY41" i="79"/>
  <c r="AX41" i="79"/>
  <c r="AV41" i="79"/>
  <c r="AU41" i="79"/>
  <c r="AE41" i="79" s="1"/>
  <c r="AT41" i="79"/>
  <c r="AS41" i="79"/>
  <c r="AR41" i="79"/>
  <c r="AQ41" i="79"/>
  <c r="AP41" i="79"/>
  <c r="AN41" i="79"/>
  <c r="AM41" i="79"/>
  <c r="AL41" i="79"/>
  <c r="AD41" i="79" s="1"/>
  <c r="AK41" i="79"/>
  <c r="AC41" i="79" s="1"/>
  <c r="AJ41" i="79"/>
  <c r="AI41" i="79"/>
  <c r="AB41" i="79"/>
  <c r="AA41" i="79"/>
  <c r="BF40" i="79"/>
  <c r="BE40" i="79"/>
  <c r="AX40" i="79"/>
  <c r="AW40" i="79"/>
  <c r="AP40" i="79"/>
  <c r="Z40" i="79" s="1"/>
  <c r="AO40" i="79"/>
  <c r="AH40" i="79"/>
  <c r="AG40" i="79"/>
  <c r="AF40" i="79"/>
  <c r="AE40" i="79"/>
  <c r="AD40" i="79"/>
  <c r="AC40" i="79"/>
  <c r="AB40" i="79"/>
  <c r="AA40" i="79"/>
  <c r="BL39" i="79"/>
  <c r="BK39" i="79"/>
  <c r="BJ39" i="79"/>
  <c r="BI39" i="79"/>
  <c r="BH39" i="79"/>
  <c r="BG39" i="79"/>
  <c r="AA39" i="79" s="1"/>
  <c r="BF39" i="79"/>
  <c r="BD39" i="79"/>
  <c r="BC39" i="79"/>
  <c r="BB39" i="79"/>
  <c r="BA39" i="79"/>
  <c r="AZ39" i="79"/>
  <c r="AY39" i="79"/>
  <c r="AX39" i="79"/>
  <c r="AV39" i="79"/>
  <c r="AV7" i="79" s="1"/>
  <c r="AU39" i="79"/>
  <c r="AT39" i="79"/>
  <c r="AS39" i="79"/>
  <c r="AR39" i="79"/>
  <c r="AQ39" i="79"/>
  <c r="AN39" i="79"/>
  <c r="AF39" i="79" s="1"/>
  <c r="AM39" i="79"/>
  <c r="AM7" i="79" s="1"/>
  <c r="AL39" i="79"/>
  <c r="AK39" i="79"/>
  <c r="AJ39" i="79"/>
  <c r="AI39" i="79"/>
  <c r="AH39" i="79"/>
  <c r="AD39" i="79"/>
  <c r="AC39" i="79"/>
  <c r="AB39" i="79"/>
  <c r="BF38" i="79"/>
  <c r="BE38" i="79"/>
  <c r="AX38" i="79"/>
  <c r="AX37" i="79" s="1"/>
  <c r="AW38" i="79"/>
  <c r="AP38" i="79"/>
  <c r="AO38" i="79"/>
  <c r="AH38" i="79"/>
  <c r="AG38" i="79"/>
  <c r="AF38" i="79"/>
  <c r="AE38" i="79"/>
  <c r="AD38" i="79"/>
  <c r="AC38" i="79"/>
  <c r="AB38" i="79"/>
  <c r="AA38" i="79"/>
  <c r="BL37" i="79"/>
  <c r="BK37" i="79"/>
  <c r="BJ37" i="79"/>
  <c r="BI37" i="79"/>
  <c r="AC37" i="79" s="1"/>
  <c r="BH37" i="79"/>
  <c r="BH7" i="79" s="1"/>
  <c r="BG37" i="79"/>
  <c r="BF37" i="79"/>
  <c r="BD37" i="79"/>
  <c r="BC37" i="79"/>
  <c r="BB37" i="79"/>
  <c r="BA37" i="79"/>
  <c r="AZ37" i="79"/>
  <c r="AB37" i="79" s="1"/>
  <c r="AY37" i="79"/>
  <c r="AY7" i="79" s="1"/>
  <c r="AV37" i="79"/>
  <c r="AU37" i="79"/>
  <c r="AT37" i="79"/>
  <c r="AS37" i="79"/>
  <c r="AR37" i="79"/>
  <c r="AQ37" i="79"/>
  <c r="AA37" i="79" s="1"/>
  <c r="AP37" i="79"/>
  <c r="AN37" i="79"/>
  <c r="AM37" i="79"/>
  <c r="AL37" i="79"/>
  <c r="AK37" i="79"/>
  <c r="AJ37" i="79"/>
  <c r="AI37" i="79"/>
  <c r="AH37" i="79"/>
  <c r="AF37" i="79"/>
  <c r="AE37" i="79"/>
  <c r="AD37" i="79"/>
  <c r="BF36" i="79"/>
  <c r="BF35" i="79" s="1"/>
  <c r="Z35" i="79" s="1"/>
  <c r="BE36" i="79"/>
  <c r="AX36" i="79"/>
  <c r="AW36" i="79"/>
  <c r="AP36" i="79"/>
  <c r="AO36" i="79"/>
  <c r="AH36" i="79"/>
  <c r="AG36" i="79"/>
  <c r="AF36" i="79"/>
  <c r="AE36" i="79"/>
  <c r="AD36" i="79"/>
  <c r="AC36" i="79"/>
  <c r="AB36" i="79"/>
  <c r="AA36" i="79"/>
  <c r="BL35" i="79"/>
  <c r="BK35" i="79"/>
  <c r="AE35" i="79" s="1"/>
  <c r="BJ35" i="79"/>
  <c r="BI35" i="79"/>
  <c r="BH35" i="79"/>
  <c r="BG35" i="79"/>
  <c r="BD35" i="79"/>
  <c r="BC35" i="79"/>
  <c r="BB35" i="79"/>
  <c r="AD35" i="79" s="1"/>
  <c r="BA35" i="79"/>
  <c r="AZ35" i="79"/>
  <c r="AY35" i="79"/>
  <c r="AX35" i="79"/>
  <c r="AV35" i="79"/>
  <c r="AU35" i="79"/>
  <c r="AT35" i="79"/>
  <c r="AS35" i="79"/>
  <c r="AC35" i="79" s="1"/>
  <c r="AR35" i="79"/>
  <c r="AQ35" i="79"/>
  <c r="AP35" i="79"/>
  <c r="AN35" i="79"/>
  <c r="AM35" i="79"/>
  <c r="AL35" i="79"/>
  <c r="AK35" i="79"/>
  <c r="AJ35" i="79"/>
  <c r="AB35" i="79" s="1"/>
  <c r="AI35" i="79"/>
  <c r="AA35" i="79" s="1"/>
  <c r="AH35" i="79"/>
  <c r="AF35" i="79"/>
  <c r="BF34" i="79"/>
  <c r="BE34" i="79"/>
  <c r="AX34" i="79"/>
  <c r="AW34" i="79"/>
  <c r="AP34" i="79"/>
  <c r="AO34" i="79"/>
  <c r="AH34" i="79"/>
  <c r="AH31" i="79" s="1"/>
  <c r="Z31" i="79" s="1"/>
  <c r="AG34" i="79"/>
  <c r="AF34" i="79"/>
  <c r="AE34" i="79"/>
  <c r="AD34" i="79"/>
  <c r="AC34" i="79"/>
  <c r="AB34" i="79"/>
  <c r="AA34" i="79"/>
  <c r="Z34" i="79"/>
  <c r="BF33" i="79"/>
  <c r="BE33" i="79"/>
  <c r="AX33" i="79"/>
  <c r="AW33" i="79"/>
  <c r="AP33" i="79"/>
  <c r="Z33" i="79" s="1"/>
  <c r="AO33" i="79"/>
  <c r="AH33" i="79"/>
  <c r="AG33" i="79"/>
  <c r="AF33" i="79"/>
  <c r="AE33" i="79"/>
  <c r="AD33" i="79"/>
  <c r="AC33" i="79"/>
  <c r="AB33" i="79"/>
  <c r="AA33" i="79"/>
  <c r="BF32" i="79"/>
  <c r="BF31" i="79" s="1"/>
  <c r="BE32" i="79"/>
  <c r="AX32" i="79"/>
  <c r="AW32" i="79"/>
  <c r="AP32" i="79"/>
  <c r="AO32" i="79"/>
  <c r="AH32" i="79"/>
  <c r="AG32" i="79"/>
  <c r="AF32" i="79"/>
  <c r="AE32" i="79"/>
  <c r="AD32" i="79"/>
  <c r="AC32" i="79"/>
  <c r="AB32" i="79"/>
  <c r="AA32" i="79"/>
  <c r="BL31" i="79"/>
  <c r="BK31" i="79"/>
  <c r="BJ31" i="79"/>
  <c r="BI31" i="79"/>
  <c r="BH31" i="79"/>
  <c r="BG31" i="79"/>
  <c r="BD31" i="79"/>
  <c r="BC31" i="79"/>
  <c r="BB31" i="79"/>
  <c r="AD31" i="79" s="1"/>
  <c r="BA31" i="79"/>
  <c r="AZ31" i="79"/>
  <c r="AY31" i="79"/>
  <c r="AX31" i="79"/>
  <c r="AV31" i="79"/>
  <c r="AF31" i="79" s="1"/>
  <c r="AU31" i="79"/>
  <c r="AT31" i="79"/>
  <c r="AS31" i="79"/>
  <c r="AC31" i="79" s="1"/>
  <c r="AR31" i="79"/>
  <c r="AQ31" i="79"/>
  <c r="AP31" i="79"/>
  <c r="AN31" i="79"/>
  <c r="AM31" i="79"/>
  <c r="AE31" i="79" s="1"/>
  <c r="AL31" i="79"/>
  <c r="AK31" i="79"/>
  <c r="AJ31" i="79"/>
  <c r="AB31" i="79" s="1"/>
  <c r="AI31" i="79"/>
  <c r="AA31" i="79" s="1"/>
  <c r="BF30" i="79"/>
  <c r="BF29" i="79" s="1"/>
  <c r="BE30" i="79"/>
  <c r="AX30" i="79"/>
  <c r="AW30" i="79"/>
  <c r="AP30" i="79"/>
  <c r="AO30" i="79"/>
  <c r="AH30" i="79"/>
  <c r="AH29" i="79" s="1"/>
  <c r="AG30" i="79"/>
  <c r="AF30" i="79"/>
  <c r="AE30" i="79"/>
  <c r="AD30" i="79"/>
  <c r="AC30" i="79"/>
  <c r="AB30" i="79"/>
  <c r="AA30" i="79"/>
  <c r="Z30" i="79"/>
  <c r="BL29" i="79"/>
  <c r="BK29" i="79"/>
  <c r="BJ29" i="79"/>
  <c r="BI29" i="79"/>
  <c r="BH29" i="79"/>
  <c r="BG29" i="79"/>
  <c r="BD29" i="79"/>
  <c r="AF29" i="79" s="1"/>
  <c r="BC29" i="79"/>
  <c r="BB29" i="79"/>
  <c r="BA29" i="79"/>
  <c r="AZ29" i="79"/>
  <c r="AY29" i="79"/>
  <c r="AX29" i="79"/>
  <c r="AV29" i="79"/>
  <c r="AU29" i="79"/>
  <c r="AE29" i="79" s="1"/>
  <c r="AT29" i="79"/>
  <c r="AS29" i="79"/>
  <c r="AR29" i="79"/>
  <c r="AQ29" i="79"/>
  <c r="AP29" i="79"/>
  <c r="AN29" i="79"/>
  <c r="AM29" i="79"/>
  <c r="AL29" i="79"/>
  <c r="AD29" i="79" s="1"/>
  <c r="AK29" i="79"/>
  <c r="AC29" i="79" s="1"/>
  <c r="AJ29" i="79"/>
  <c r="AI29" i="79"/>
  <c r="AB29" i="79"/>
  <c r="AA29" i="79"/>
  <c r="BF28" i="79"/>
  <c r="BE28" i="79"/>
  <c r="AX28" i="79"/>
  <c r="AW28" i="79"/>
  <c r="AP28" i="79"/>
  <c r="Z28" i="79" s="1"/>
  <c r="AO28" i="79"/>
  <c r="AH28" i="79"/>
  <c r="AG28" i="79"/>
  <c r="AF28" i="79"/>
  <c r="AE28" i="79"/>
  <c r="AD28" i="79"/>
  <c r="AC28" i="79"/>
  <c r="AB28" i="79"/>
  <c r="AA28" i="79"/>
  <c r="BF27" i="79"/>
  <c r="BE27" i="79"/>
  <c r="AX27" i="79"/>
  <c r="AW27" i="79"/>
  <c r="AP27" i="79"/>
  <c r="AO27" i="79"/>
  <c r="AH27" i="79"/>
  <c r="AG27" i="79"/>
  <c r="AF27" i="79"/>
  <c r="AE27" i="79"/>
  <c r="AD27" i="79"/>
  <c r="AC27" i="79"/>
  <c r="AB27" i="79"/>
  <c r="AA27" i="79"/>
  <c r="Z27" i="79"/>
  <c r="BF26" i="79"/>
  <c r="BE26" i="79"/>
  <c r="AX26" i="79"/>
  <c r="AW26" i="79"/>
  <c r="AP26" i="79"/>
  <c r="AO26" i="79"/>
  <c r="AH26" i="79"/>
  <c r="Z26" i="79" s="1"/>
  <c r="AG26" i="79"/>
  <c r="AF26" i="79"/>
  <c r="AE26" i="79"/>
  <c r="AD26" i="79"/>
  <c r="AC26" i="79"/>
  <c r="AB26" i="79"/>
  <c r="AA26" i="79"/>
  <c r="BF25" i="79"/>
  <c r="BE25" i="79"/>
  <c r="AX25" i="79"/>
  <c r="AW25" i="79"/>
  <c r="AP25" i="79"/>
  <c r="Z25" i="79" s="1"/>
  <c r="AO25" i="79"/>
  <c r="AH25" i="79"/>
  <c r="AG25" i="79"/>
  <c r="AF25" i="79"/>
  <c r="AE25" i="79"/>
  <c r="AD25" i="79"/>
  <c r="AC25" i="79"/>
  <c r="AB25" i="79"/>
  <c r="AA25" i="79"/>
  <c r="BE24" i="79"/>
  <c r="AW24" i="79"/>
  <c r="AP24" i="79"/>
  <c r="Z24" i="79" s="1"/>
  <c r="AO24" i="79"/>
  <c r="AH24" i="79"/>
  <c r="AG24" i="79"/>
  <c r="AF24" i="79"/>
  <c r="AE24" i="79"/>
  <c r="AD24" i="79"/>
  <c r="AC24" i="79"/>
  <c r="AB24" i="79"/>
  <c r="AA24" i="79"/>
  <c r="BF23" i="79"/>
  <c r="BE23" i="79"/>
  <c r="AX23" i="79"/>
  <c r="AW23" i="79"/>
  <c r="AP23" i="79"/>
  <c r="Z23" i="79" s="1"/>
  <c r="AO23" i="79"/>
  <c r="AH23" i="79"/>
  <c r="AG23" i="79"/>
  <c r="AF23" i="79"/>
  <c r="AE23" i="79"/>
  <c r="AD23" i="79"/>
  <c r="AC23" i="79"/>
  <c r="AB23" i="79"/>
  <c r="AA23" i="79"/>
  <c r="BF22" i="79"/>
  <c r="BE22" i="79"/>
  <c r="AX22" i="79"/>
  <c r="AW22" i="79"/>
  <c r="AP22" i="79"/>
  <c r="Z22" i="79" s="1"/>
  <c r="AO22" i="79"/>
  <c r="AH22" i="79"/>
  <c r="AG22" i="79"/>
  <c r="AF22" i="79"/>
  <c r="AE22" i="79"/>
  <c r="AD22" i="79"/>
  <c r="AC22" i="79"/>
  <c r="AB22" i="79"/>
  <c r="AA22" i="79"/>
  <c r="BF21" i="79"/>
  <c r="BE21" i="79"/>
  <c r="AX21" i="79"/>
  <c r="AW21" i="79"/>
  <c r="AP21" i="79"/>
  <c r="AO21" i="79"/>
  <c r="AH21" i="79"/>
  <c r="Z21" i="79" s="1"/>
  <c r="AG21" i="79"/>
  <c r="AF21" i="79"/>
  <c r="AE21" i="79"/>
  <c r="AD21" i="79"/>
  <c r="AC21" i="79"/>
  <c r="AB21" i="79"/>
  <c r="AA21" i="79"/>
  <c r="BF20" i="79"/>
  <c r="BF19" i="79" s="1"/>
  <c r="BE20" i="79"/>
  <c r="AX20" i="79"/>
  <c r="AW20" i="79"/>
  <c r="AP20" i="79"/>
  <c r="AO20" i="79"/>
  <c r="AH20" i="79"/>
  <c r="AH19" i="79" s="1"/>
  <c r="AG20" i="79"/>
  <c r="AF20" i="79"/>
  <c r="AE20" i="79"/>
  <c r="AD20" i="79"/>
  <c r="AC20" i="79"/>
  <c r="AB20" i="79"/>
  <c r="AA20" i="79"/>
  <c r="Z20" i="79"/>
  <c r="BL19" i="79"/>
  <c r="BK19" i="79"/>
  <c r="BJ19" i="79"/>
  <c r="BI19" i="79"/>
  <c r="BH19" i="79"/>
  <c r="BG19" i="79"/>
  <c r="BD19" i="79"/>
  <c r="AF19" i="79" s="1"/>
  <c r="BC19" i="79"/>
  <c r="BB19" i="79"/>
  <c r="BA19" i="79"/>
  <c r="AZ19" i="79"/>
  <c r="AY19" i="79"/>
  <c r="AX19" i="79"/>
  <c r="AV19" i="79"/>
  <c r="AU19" i="79"/>
  <c r="AE19" i="79" s="1"/>
  <c r="AT19" i="79"/>
  <c r="AS19" i="79"/>
  <c r="AR19" i="79"/>
  <c r="AQ19" i="79"/>
  <c r="AN19" i="79"/>
  <c r="AM19" i="79"/>
  <c r="AL19" i="79"/>
  <c r="AD19" i="79" s="1"/>
  <c r="AK19" i="79"/>
  <c r="AC19" i="79" s="1"/>
  <c r="AJ19" i="79"/>
  <c r="AI19" i="79"/>
  <c r="AB19" i="79"/>
  <c r="AA19" i="79"/>
  <c r="BF18" i="79"/>
  <c r="BE18" i="79"/>
  <c r="AX18" i="79"/>
  <c r="AW18" i="79"/>
  <c r="AP18" i="79"/>
  <c r="Z18" i="79" s="1"/>
  <c r="AO18" i="79"/>
  <c r="AH18" i="79"/>
  <c r="AG18" i="79"/>
  <c r="AF18" i="79"/>
  <c r="AE18" i="79"/>
  <c r="AD18" i="79"/>
  <c r="AC18" i="79"/>
  <c r="AB18" i="79"/>
  <c r="AA18" i="79"/>
  <c r="BF17" i="79"/>
  <c r="BE17" i="79"/>
  <c r="AX17" i="79"/>
  <c r="AW17" i="79"/>
  <c r="AP17" i="79"/>
  <c r="AO17" i="79"/>
  <c r="AH17" i="79"/>
  <c r="Z17" i="79" s="1"/>
  <c r="AG17" i="79"/>
  <c r="AF17" i="79"/>
  <c r="AE17" i="79"/>
  <c r="AD17" i="79"/>
  <c r="AC17" i="79"/>
  <c r="AB17" i="79"/>
  <c r="AA17" i="79"/>
  <c r="BF16" i="79"/>
  <c r="BE16" i="79"/>
  <c r="AX16" i="79"/>
  <c r="AW16" i="79"/>
  <c r="AP16" i="79"/>
  <c r="AO16" i="79"/>
  <c r="AH16" i="79"/>
  <c r="AH14" i="79" s="1"/>
  <c r="AG16" i="79"/>
  <c r="AF16" i="79"/>
  <c r="AE16" i="79"/>
  <c r="AD16" i="79"/>
  <c r="AC16" i="79"/>
  <c r="AB16" i="79"/>
  <c r="AA16" i="79"/>
  <c r="BF15" i="79"/>
  <c r="BF14" i="79" s="1"/>
  <c r="BE15" i="79"/>
  <c r="AX15" i="79"/>
  <c r="AW15" i="79"/>
  <c r="AP15" i="79"/>
  <c r="AP14" i="79" s="1"/>
  <c r="AO15" i="79"/>
  <c r="AH15" i="79"/>
  <c r="AG15" i="79"/>
  <c r="AF15" i="79"/>
  <c r="AE15" i="79"/>
  <c r="AD15" i="79"/>
  <c r="AC15" i="79"/>
  <c r="AB15" i="79"/>
  <c r="AA15" i="79"/>
  <c r="BL14" i="79"/>
  <c r="BK14" i="79"/>
  <c r="BK7" i="79" s="1"/>
  <c r="BJ14" i="79"/>
  <c r="BI14" i="79"/>
  <c r="BH14" i="79"/>
  <c r="BG14" i="79"/>
  <c r="BD14" i="79"/>
  <c r="BC14" i="79"/>
  <c r="AE14" i="79" s="1"/>
  <c r="BB14" i="79"/>
  <c r="BB7" i="79" s="1"/>
  <c r="BA14" i="79"/>
  <c r="AZ14" i="79"/>
  <c r="AY14" i="79"/>
  <c r="AX14" i="79"/>
  <c r="AV14" i="79"/>
  <c r="AU14" i="79"/>
  <c r="AT14" i="79"/>
  <c r="AD14" i="79" s="1"/>
  <c r="AS14" i="79"/>
  <c r="AS7" i="79" s="1"/>
  <c r="AR14" i="79"/>
  <c r="AQ14" i="79"/>
  <c r="AN14" i="79"/>
  <c r="AF14" i="79" s="1"/>
  <c r="AM14" i="79"/>
  <c r="AL14" i="79"/>
  <c r="AK14" i="79"/>
  <c r="AC14" i="79" s="1"/>
  <c r="AJ14" i="79"/>
  <c r="AJ7" i="79" s="1"/>
  <c r="AI14" i="79"/>
  <c r="AA14" i="79"/>
  <c r="BF13" i="79"/>
  <c r="BE13" i="79"/>
  <c r="AX13" i="79"/>
  <c r="AW13" i="79"/>
  <c r="AP13" i="79"/>
  <c r="AO13" i="79"/>
  <c r="AH13" i="79"/>
  <c r="Z13" i="79" s="1"/>
  <c r="AG13" i="79"/>
  <c r="AF13" i="79"/>
  <c r="AE13" i="79"/>
  <c r="AD13" i="79"/>
  <c r="AC13" i="79"/>
  <c r="AB13" i="79"/>
  <c r="AA13" i="79"/>
  <c r="BF12" i="79"/>
  <c r="BE12" i="79"/>
  <c r="AX12" i="79"/>
  <c r="AW12" i="79"/>
  <c r="AP12" i="79"/>
  <c r="AO12" i="79"/>
  <c r="AH12" i="79"/>
  <c r="Z12" i="79" s="1"/>
  <c r="AG12" i="79"/>
  <c r="AF12" i="79"/>
  <c r="AE12" i="79"/>
  <c r="AD12" i="79"/>
  <c r="AC12" i="79"/>
  <c r="AB12" i="79"/>
  <c r="AA12" i="79"/>
  <c r="BF11" i="79"/>
  <c r="BE11" i="79"/>
  <c r="AX11" i="79"/>
  <c r="AW11" i="79"/>
  <c r="AP11" i="79"/>
  <c r="Z11" i="79" s="1"/>
  <c r="AO11" i="79"/>
  <c r="AH11" i="79"/>
  <c r="AG11" i="79"/>
  <c r="AF11" i="79"/>
  <c r="AE11" i="79"/>
  <c r="AD11" i="79"/>
  <c r="AC11" i="79"/>
  <c r="AB11" i="79"/>
  <c r="AA11" i="79"/>
  <c r="BF10" i="79"/>
  <c r="BF8" i="79" s="1"/>
  <c r="BE10" i="79"/>
  <c r="AX10" i="79"/>
  <c r="AW10" i="79"/>
  <c r="AP10" i="79"/>
  <c r="Z10" i="79" s="1"/>
  <c r="AO10" i="79"/>
  <c r="AH10" i="79"/>
  <c r="AG10" i="79"/>
  <c r="AF10" i="79"/>
  <c r="AE10" i="79"/>
  <c r="AD10" i="79"/>
  <c r="AC10" i="79"/>
  <c r="AB10" i="79"/>
  <c r="AA10" i="79"/>
  <c r="BF9" i="79"/>
  <c r="BE9" i="79"/>
  <c r="AX9" i="79"/>
  <c r="AX8" i="79" s="1"/>
  <c r="AX7" i="79" s="1"/>
  <c r="AW9" i="79"/>
  <c r="AP9" i="79"/>
  <c r="AO9" i="79"/>
  <c r="AH9" i="79"/>
  <c r="AG9" i="79"/>
  <c r="AF9" i="79"/>
  <c r="AE9" i="79"/>
  <c r="AD9" i="79"/>
  <c r="AC9" i="79"/>
  <c r="AB9" i="79"/>
  <c r="AA9" i="79"/>
  <c r="BL8" i="79"/>
  <c r="BK8" i="79"/>
  <c r="BJ8" i="79"/>
  <c r="BJ7" i="79" s="1"/>
  <c r="BI8" i="79"/>
  <c r="BI7" i="79" s="1"/>
  <c r="BH8" i="79"/>
  <c r="BG8" i="79"/>
  <c r="BD8" i="79"/>
  <c r="AF8" i="79" s="1"/>
  <c r="BC8" i="79"/>
  <c r="BB8" i="79"/>
  <c r="BA8" i="79"/>
  <c r="BA7" i="79" s="1"/>
  <c r="AZ8" i="79"/>
  <c r="AZ7" i="79" s="1"/>
  <c r="AY8" i="79"/>
  <c r="AV8" i="79"/>
  <c r="AU8" i="79"/>
  <c r="AE8" i="79" s="1"/>
  <c r="AT8" i="79"/>
  <c r="AS8" i="79"/>
  <c r="AR8" i="79"/>
  <c r="AR7" i="79" s="1"/>
  <c r="AQ8" i="79"/>
  <c r="AQ7" i="79" s="1"/>
  <c r="AP8" i="79"/>
  <c r="AN8" i="79"/>
  <c r="AM8" i="79"/>
  <c r="AL8" i="79"/>
  <c r="AD8" i="79" s="1"/>
  <c r="AK8" i="79"/>
  <c r="AJ8" i="79"/>
  <c r="AI8" i="79"/>
  <c r="AI7" i="79" s="1"/>
  <c r="AH8" i="79"/>
  <c r="BL7" i="79"/>
  <c r="BG7" i="79"/>
  <c r="BD7" i="79"/>
  <c r="BC7" i="79"/>
  <c r="AU7" i="79"/>
  <c r="AT7" i="79"/>
  <c r="AN7" i="79"/>
  <c r="AL7" i="79"/>
  <c r="AK7" i="79"/>
  <c r="BF7" i="82" l="1"/>
  <c r="Z15" i="82"/>
  <c r="Z21" i="82"/>
  <c r="Z11" i="82"/>
  <c r="Z22" i="82"/>
  <c r="Z31" i="82"/>
  <c r="Z39" i="82"/>
  <c r="Z17" i="82"/>
  <c r="Z23" i="82"/>
  <c r="Z33" i="82"/>
  <c r="Z41" i="82"/>
  <c r="Z29" i="82"/>
  <c r="Z45" i="82"/>
  <c r="Z43" i="82"/>
  <c r="AP8" i="82"/>
  <c r="AP7" i="82" s="1"/>
  <c r="AH43" i="82"/>
  <c r="Z18" i="82"/>
  <c r="AH18" i="82"/>
  <c r="AH8" i="82"/>
  <c r="AH7" i="82" s="1"/>
  <c r="Z9" i="82"/>
  <c r="Z21" i="80"/>
  <c r="Z16" i="80"/>
  <c r="Z19" i="80"/>
  <c r="Z10" i="80"/>
  <c r="Z14" i="80"/>
  <c r="AF7" i="79"/>
  <c r="BF7" i="79"/>
  <c r="AD7" i="79"/>
  <c r="Z19" i="79"/>
  <c r="Z14" i="79"/>
  <c r="Z29" i="79"/>
  <c r="AH7" i="79"/>
  <c r="Z37" i="79"/>
  <c r="AE39" i="79"/>
  <c r="AE7" i="79" s="1"/>
  <c r="AA8" i="79"/>
  <c r="AA7" i="79" s="1"/>
  <c r="Z15" i="79"/>
  <c r="AP39" i="79"/>
  <c r="Z39" i="79" s="1"/>
  <c r="AB8" i="79"/>
  <c r="Z32" i="79"/>
  <c r="Z36" i="79"/>
  <c r="AC8" i="79"/>
  <c r="AC7" i="79" s="1"/>
  <c r="Z9" i="79"/>
  <c r="AP19" i="79"/>
  <c r="AP7" i="79" s="1"/>
  <c r="Z8" i="79"/>
  <c r="Z16" i="79"/>
  <c r="Z38" i="79"/>
  <c r="AB14" i="79"/>
  <c r="Z28" i="82" l="1"/>
  <c r="Z8" i="82"/>
  <c r="Z7" i="82" s="1"/>
  <c r="AB7" i="79"/>
  <c r="Z7" i="79"/>
  <c r="AA35" i="120" l="1"/>
  <c r="AB35" i="120"/>
  <c r="AC35" i="120"/>
  <c r="AD35" i="120"/>
  <c r="AE35" i="120"/>
  <c r="AF35" i="120"/>
  <c r="AA36" i="120"/>
  <c r="AB36" i="120"/>
  <c r="AC36" i="120"/>
  <c r="AD36" i="120"/>
  <c r="AE36" i="120"/>
  <c r="AF36" i="120"/>
  <c r="AA37" i="120"/>
  <c r="AB37" i="120"/>
  <c r="AC37" i="120"/>
  <c r="AD37" i="120"/>
  <c r="AE37" i="120"/>
  <c r="AF37" i="120"/>
  <c r="AA29" i="120"/>
  <c r="AB29" i="120"/>
  <c r="AC29" i="120"/>
  <c r="AD29" i="120"/>
  <c r="AE29" i="120"/>
  <c r="AF29" i="120"/>
  <c r="AA30" i="120"/>
  <c r="AB30" i="120"/>
  <c r="AC30" i="120"/>
  <c r="AD30" i="120"/>
  <c r="AE30" i="120"/>
  <c r="AF30" i="120"/>
  <c r="AA31" i="120"/>
  <c r="AB31" i="120"/>
  <c r="AC31" i="120"/>
  <c r="AD31" i="120"/>
  <c r="AE31" i="120"/>
  <c r="AF31" i="120"/>
  <c r="AA32" i="120"/>
  <c r="AB32" i="120"/>
  <c r="AC32" i="120"/>
  <c r="AD32" i="120"/>
  <c r="AE32" i="120"/>
  <c r="AF32" i="120"/>
  <c r="AA33" i="120"/>
  <c r="AB33" i="120"/>
  <c r="AC33" i="120"/>
  <c r="AD33" i="120"/>
  <c r="AE33" i="120"/>
  <c r="AF33" i="120"/>
  <c r="AA24" i="120"/>
  <c r="AB24" i="120"/>
  <c r="AC24" i="120"/>
  <c r="AD24" i="120"/>
  <c r="AE24" i="120"/>
  <c r="AF24" i="120"/>
  <c r="AA25" i="120"/>
  <c r="AB25" i="120"/>
  <c r="AC25" i="120"/>
  <c r="AD25" i="120"/>
  <c r="AE25" i="120"/>
  <c r="AF25" i="120"/>
  <c r="AA26" i="120"/>
  <c r="AB26" i="120"/>
  <c r="AC26" i="120"/>
  <c r="AD26" i="120"/>
  <c r="AE26" i="120"/>
  <c r="AF26" i="120"/>
  <c r="AA27" i="120"/>
  <c r="AB27" i="120"/>
  <c r="AC27" i="120"/>
  <c r="AD27" i="120"/>
  <c r="AE27" i="120"/>
  <c r="AF27" i="120"/>
  <c r="AA17" i="120"/>
  <c r="AB17" i="120"/>
  <c r="AC17" i="120"/>
  <c r="AD17" i="120"/>
  <c r="AE17" i="120"/>
  <c r="AF17" i="120"/>
  <c r="AA18" i="120"/>
  <c r="AB18" i="120"/>
  <c r="AC18" i="120"/>
  <c r="AD18" i="120"/>
  <c r="AE18" i="120"/>
  <c r="AF18" i="120"/>
  <c r="AA19" i="120"/>
  <c r="AB19" i="120"/>
  <c r="AC19" i="120"/>
  <c r="AD19" i="120"/>
  <c r="AE19" i="120"/>
  <c r="AF19" i="120"/>
  <c r="AA20" i="120"/>
  <c r="AB20" i="120"/>
  <c r="AC20" i="120"/>
  <c r="AD20" i="120"/>
  <c r="AE20" i="120"/>
  <c r="AF20" i="120"/>
  <c r="AA21" i="120"/>
  <c r="AB21" i="120"/>
  <c r="AC21" i="120"/>
  <c r="AD21" i="120"/>
  <c r="AE21" i="120"/>
  <c r="AF21" i="120"/>
  <c r="AA22" i="120"/>
  <c r="AB22" i="120"/>
  <c r="AC22" i="120"/>
  <c r="AD22" i="120"/>
  <c r="AE22" i="120"/>
  <c r="AF22" i="120"/>
  <c r="AA16" i="120"/>
  <c r="AB16" i="120"/>
  <c r="AC16" i="120"/>
  <c r="AD16" i="120"/>
  <c r="AE16" i="120"/>
  <c r="AF16" i="120"/>
  <c r="AA12" i="120"/>
  <c r="AB12" i="120"/>
  <c r="AC12" i="120"/>
  <c r="AD12" i="120"/>
  <c r="AE12" i="120"/>
  <c r="AF12" i="120"/>
  <c r="AA10" i="120"/>
  <c r="AB10" i="120"/>
  <c r="AC10" i="120"/>
  <c r="AD10" i="120"/>
  <c r="AE10" i="120"/>
  <c r="AF10" i="120"/>
  <c r="AF9" i="120"/>
  <c r="AB9" i="120"/>
  <c r="AC9" i="120"/>
  <c r="AD9" i="120"/>
  <c r="AE9" i="120"/>
  <c r="AA9" i="120"/>
  <c r="AV21" i="119" l="1"/>
  <c r="AX47" i="119"/>
  <c r="AX41" i="119"/>
  <c r="AA36" i="119"/>
  <c r="BF28" i="119"/>
  <c r="BF24" i="119"/>
  <c r="BF22" i="119"/>
  <c r="AA28" i="119"/>
  <c r="AX24" i="119"/>
  <c r="AX22" i="119"/>
  <c r="BF16" i="119"/>
  <c r="AA13" i="119"/>
  <c r="BG8" i="119"/>
  <c r="AX9" i="119"/>
  <c r="AP37" i="119"/>
  <c r="AA35" i="119"/>
  <c r="AP33" i="119"/>
  <c r="AP31" i="119"/>
  <c r="AP22" i="119"/>
  <c r="AP16" i="119"/>
  <c r="AP12" i="119"/>
  <c r="AP11" i="119"/>
  <c r="AP9" i="119"/>
  <c r="AN17" i="119"/>
  <c r="AM17" i="119"/>
  <c r="AD18" i="119"/>
  <c r="AC18" i="119"/>
  <c r="AB10" i="119"/>
  <c r="AE11" i="119"/>
  <c r="AH12" i="119"/>
  <c r="AC13" i="119"/>
  <c r="AE13" i="119"/>
  <c r="AF14" i="119"/>
  <c r="AH15" i="119"/>
  <c r="AD16" i="119"/>
  <c r="AF16" i="119"/>
  <c r="AA11" i="119"/>
  <c r="AH9" i="119"/>
  <c r="AA15" i="119"/>
  <c r="BF52" i="119"/>
  <c r="BE52" i="119"/>
  <c r="AX52" i="119"/>
  <c r="AW52" i="119"/>
  <c r="AP52" i="119"/>
  <c r="AO52" i="119"/>
  <c r="AH52" i="119"/>
  <c r="AG52" i="119"/>
  <c r="AF52" i="119"/>
  <c r="AE52" i="119"/>
  <c r="AD52" i="119"/>
  <c r="AC52" i="119"/>
  <c r="AB52" i="119"/>
  <c r="AA52" i="119"/>
  <c r="BF51" i="119"/>
  <c r="BE51" i="119"/>
  <c r="AX51" i="119"/>
  <c r="AW51" i="119"/>
  <c r="AP51" i="119"/>
  <c r="Z51" i="119" s="1"/>
  <c r="AO51" i="119"/>
  <c r="AH51" i="119"/>
  <c r="AG51" i="119"/>
  <c r="AF51" i="119"/>
  <c r="AE51" i="119"/>
  <c r="AD51" i="119"/>
  <c r="AC51" i="119"/>
  <c r="AB51" i="119"/>
  <c r="AA51" i="119"/>
  <c r="BF50" i="119"/>
  <c r="BE50" i="119"/>
  <c r="AX50" i="119"/>
  <c r="AW50" i="119"/>
  <c r="AP50" i="119"/>
  <c r="AO50" i="119"/>
  <c r="AH50" i="119"/>
  <c r="AH48" i="119" s="1"/>
  <c r="AG50" i="119"/>
  <c r="AF50" i="119"/>
  <c r="AE50" i="119"/>
  <c r="AD50" i="119"/>
  <c r="AC50" i="119"/>
  <c r="AB50" i="119"/>
  <c r="AA50" i="119"/>
  <c r="BF49" i="119"/>
  <c r="BE49" i="119"/>
  <c r="AX49" i="119"/>
  <c r="AW49" i="119"/>
  <c r="AP49" i="119"/>
  <c r="AO49" i="119"/>
  <c r="AH49" i="119"/>
  <c r="AG49" i="119"/>
  <c r="AF49" i="119"/>
  <c r="AE49" i="119"/>
  <c r="AD49" i="119"/>
  <c r="AC49" i="119"/>
  <c r="AB49" i="119"/>
  <c r="AA49" i="119"/>
  <c r="BL48" i="119"/>
  <c r="BK48" i="119"/>
  <c r="BJ48" i="119"/>
  <c r="BI48" i="119"/>
  <c r="BH48" i="119"/>
  <c r="BG48" i="119"/>
  <c r="BF48" i="119"/>
  <c r="BD48" i="119"/>
  <c r="BC48" i="119"/>
  <c r="BB48" i="119"/>
  <c r="BA48" i="119"/>
  <c r="AZ48" i="119"/>
  <c r="AY48" i="119"/>
  <c r="AV48" i="119"/>
  <c r="AU48" i="119"/>
  <c r="AT48" i="119"/>
  <c r="AS48" i="119"/>
  <c r="AR48" i="119"/>
  <c r="AQ48" i="119"/>
  <c r="AA48" i="119" s="1"/>
  <c r="AN48" i="119"/>
  <c r="AM48" i="119"/>
  <c r="AL48" i="119"/>
  <c r="AK48" i="119"/>
  <c r="AJ48" i="119"/>
  <c r="AI48" i="119"/>
  <c r="AB48" i="119"/>
  <c r="BF47" i="119"/>
  <c r="BE47" i="119"/>
  <c r="AW47" i="119"/>
  <c r="AP47" i="119"/>
  <c r="AO47" i="119"/>
  <c r="AH47" i="119"/>
  <c r="AG47" i="119"/>
  <c r="AF47" i="119"/>
  <c r="AE47" i="119"/>
  <c r="AD47" i="119"/>
  <c r="AC47" i="119"/>
  <c r="AB47" i="119"/>
  <c r="AA47" i="119"/>
  <c r="BF46" i="119"/>
  <c r="BE46" i="119"/>
  <c r="AX46" i="119"/>
  <c r="AW46" i="119"/>
  <c r="AP46" i="119"/>
  <c r="AO46" i="119"/>
  <c r="AH46" i="119"/>
  <c r="AG46" i="119"/>
  <c r="AF46" i="119"/>
  <c r="AE46" i="119"/>
  <c r="AD46" i="119"/>
  <c r="AC46" i="119"/>
  <c r="AB46" i="119"/>
  <c r="AA46" i="119"/>
  <c r="BF45" i="119"/>
  <c r="BF44" i="119" s="1"/>
  <c r="BE45" i="119"/>
  <c r="AX45" i="119"/>
  <c r="AW45" i="119"/>
  <c r="AP45" i="119"/>
  <c r="AO45" i="119"/>
  <c r="AH45" i="119"/>
  <c r="AG45" i="119"/>
  <c r="AF45" i="119"/>
  <c r="AE45" i="119"/>
  <c r="AD45" i="119"/>
  <c r="AC45" i="119"/>
  <c r="AB45" i="119"/>
  <c r="BL44" i="119"/>
  <c r="BK44" i="119"/>
  <c r="BJ44" i="119"/>
  <c r="BI44" i="119"/>
  <c r="BH44" i="119"/>
  <c r="BG44" i="119"/>
  <c r="BD44" i="119"/>
  <c r="BC44" i="119"/>
  <c r="BB44" i="119"/>
  <c r="BA44" i="119"/>
  <c r="AZ44" i="119"/>
  <c r="AY44" i="119"/>
  <c r="AV44" i="119"/>
  <c r="AU44" i="119"/>
  <c r="AU7" i="119" s="1"/>
  <c r="AT44" i="119"/>
  <c r="AS44" i="119"/>
  <c r="AR44" i="119"/>
  <c r="AQ44" i="119"/>
  <c r="AN44" i="119"/>
  <c r="AM44" i="119"/>
  <c r="AL44" i="119"/>
  <c r="AK44" i="119"/>
  <c r="AJ44" i="119"/>
  <c r="AI44" i="119"/>
  <c r="AB44" i="119"/>
  <c r="BF43" i="119"/>
  <c r="BE43" i="119"/>
  <c r="AX43" i="119"/>
  <c r="AW43" i="119"/>
  <c r="AP43" i="119"/>
  <c r="AO43" i="119"/>
  <c r="AH43" i="119"/>
  <c r="AG43" i="119"/>
  <c r="AF43" i="119"/>
  <c r="AE43" i="119"/>
  <c r="AD43" i="119"/>
  <c r="AC43" i="119"/>
  <c r="AB43" i="119"/>
  <c r="AA43" i="119"/>
  <c r="BF42" i="119"/>
  <c r="BE42" i="119"/>
  <c r="AX42" i="119"/>
  <c r="AW42" i="119"/>
  <c r="AP42" i="119"/>
  <c r="AO42" i="119"/>
  <c r="AH42" i="119"/>
  <c r="AG42" i="119"/>
  <c r="AF42" i="119"/>
  <c r="AE42" i="119"/>
  <c r="AD42" i="119"/>
  <c r="AC42" i="119"/>
  <c r="AB42" i="119"/>
  <c r="AA42" i="119"/>
  <c r="BF41" i="119"/>
  <c r="BE41" i="119"/>
  <c r="AW41" i="119"/>
  <c r="AP41" i="119"/>
  <c r="AO41" i="119"/>
  <c r="AH41" i="119"/>
  <c r="AG41" i="119"/>
  <c r="AF41" i="119"/>
  <c r="AE41" i="119"/>
  <c r="AD41" i="119"/>
  <c r="AC41" i="119"/>
  <c r="AB41" i="119"/>
  <c r="BF40" i="119"/>
  <c r="BE40" i="119"/>
  <c r="AX40" i="119"/>
  <c r="AW40" i="119"/>
  <c r="AP40" i="119"/>
  <c r="AO40" i="119"/>
  <c r="AH40" i="119"/>
  <c r="AG40" i="119"/>
  <c r="AF40" i="119"/>
  <c r="AE40" i="119"/>
  <c r="AD40" i="119"/>
  <c r="AC40" i="119"/>
  <c r="AB40" i="119"/>
  <c r="AA40" i="119"/>
  <c r="BF39" i="119"/>
  <c r="BE39" i="119"/>
  <c r="AX39" i="119"/>
  <c r="AW39" i="119"/>
  <c r="AP39" i="119"/>
  <c r="AO39" i="119"/>
  <c r="AH39" i="119"/>
  <c r="AG39" i="119"/>
  <c r="AF39" i="119"/>
  <c r="AE39" i="119"/>
  <c r="AD39" i="119"/>
  <c r="AC39" i="119"/>
  <c r="AB39" i="119"/>
  <c r="AA39" i="119"/>
  <c r="BL38" i="119"/>
  <c r="BK38" i="119"/>
  <c r="BJ38" i="119"/>
  <c r="BI38" i="119"/>
  <c r="BH38" i="119"/>
  <c r="BG38" i="119"/>
  <c r="BD38" i="119"/>
  <c r="BC38" i="119"/>
  <c r="BB38" i="119"/>
  <c r="BA38" i="119"/>
  <c r="AZ38" i="119"/>
  <c r="AV38" i="119"/>
  <c r="AU38" i="119"/>
  <c r="AT38" i="119"/>
  <c r="AS38" i="119"/>
  <c r="AR38" i="119"/>
  <c r="AQ38" i="119"/>
  <c r="AN38" i="119"/>
  <c r="AM38" i="119"/>
  <c r="AL38" i="119"/>
  <c r="AK38" i="119"/>
  <c r="AJ38" i="119"/>
  <c r="AI38" i="119"/>
  <c r="AB38" i="119"/>
  <c r="BF37" i="119"/>
  <c r="BE37" i="119"/>
  <c r="AX37" i="119"/>
  <c r="AW37" i="119"/>
  <c r="AO37" i="119"/>
  <c r="AH37" i="119"/>
  <c r="AG37" i="119"/>
  <c r="AF37" i="119"/>
  <c r="AE37" i="119"/>
  <c r="AD37" i="119"/>
  <c r="AC37" i="119"/>
  <c r="AB37" i="119"/>
  <c r="AA37" i="119"/>
  <c r="BF36" i="119"/>
  <c r="BF34" i="119" s="1"/>
  <c r="BE36" i="119"/>
  <c r="AX36" i="119"/>
  <c r="AW36" i="119"/>
  <c r="AP36" i="119"/>
  <c r="AO36" i="119"/>
  <c r="AH36" i="119"/>
  <c r="AG36" i="119"/>
  <c r="AF36" i="119"/>
  <c r="AE36" i="119"/>
  <c r="AD36" i="119"/>
  <c r="AC36" i="119"/>
  <c r="AB36" i="119"/>
  <c r="BF35" i="119"/>
  <c r="BE35" i="119"/>
  <c r="AX35" i="119"/>
  <c r="AW35" i="119"/>
  <c r="AP35" i="119"/>
  <c r="AO35" i="119"/>
  <c r="AH35" i="119"/>
  <c r="AG35" i="119"/>
  <c r="AF35" i="119"/>
  <c r="AE35" i="119"/>
  <c r="AD35" i="119"/>
  <c r="AC35" i="119"/>
  <c r="AB35" i="119"/>
  <c r="BL34" i="119"/>
  <c r="BK34" i="119"/>
  <c r="BJ34" i="119"/>
  <c r="BI34" i="119"/>
  <c r="BH34" i="119"/>
  <c r="BG34" i="119"/>
  <c r="BD34" i="119"/>
  <c r="BC34" i="119"/>
  <c r="BB34" i="119"/>
  <c r="BA34" i="119"/>
  <c r="AZ34" i="119"/>
  <c r="AV34" i="119"/>
  <c r="AU34" i="119"/>
  <c r="AT34" i="119"/>
  <c r="AS34" i="119"/>
  <c r="AR34" i="119"/>
  <c r="AN34" i="119"/>
  <c r="AM34" i="119"/>
  <c r="AL34" i="119"/>
  <c r="AK34" i="119"/>
  <c r="AC34" i="119" s="1"/>
  <c r="AJ34" i="119"/>
  <c r="AB34" i="119" s="1"/>
  <c r="AI34" i="119"/>
  <c r="BF33" i="119"/>
  <c r="BE33" i="119"/>
  <c r="AX33" i="119"/>
  <c r="AW33" i="119"/>
  <c r="AO33" i="119"/>
  <c r="AH33" i="119"/>
  <c r="AG33" i="119"/>
  <c r="AF33" i="119"/>
  <c r="AE33" i="119"/>
  <c r="AD33" i="119"/>
  <c r="AC33" i="119"/>
  <c r="AB33" i="119"/>
  <c r="BF32" i="119"/>
  <c r="BF30" i="119" s="1"/>
  <c r="BE32" i="119"/>
  <c r="AX32" i="119"/>
  <c r="AW32" i="119"/>
  <c r="AP32" i="119"/>
  <c r="AO32" i="119"/>
  <c r="AH32" i="119"/>
  <c r="AG32" i="119"/>
  <c r="AF32" i="119"/>
  <c r="AE32" i="119"/>
  <c r="AD32" i="119"/>
  <c r="AC32" i="119"/>
  <c r="AB32" i="119"/>
  <c r="AA32" i="119"/>
  <c r="BF31" i="119"/>
  <c r="BE31" i="119"/>
  <c r="AX31" i="119"/>
  <c r="AW31" i="119"/>
  <c r="AO31" i="119"/>
  <c r="AH31" i="119"/>
  <c r="AG31" i="119"/>
  <c r="AF31" i="119"/>
  <c r="AE31" i="119"/>
  <c r="AD31" i="119"/>
  <c r="AC31" i="119"/>
  <c r="AB31" i="119"/>
  <c r="AA31" i="119"/>
  <c r="BL30" i="119"/>
  <c r="BK30" i="119"/>
  <c r="BJ30" i="119"/>
  <c r="BI30" i="119"/>
  <c r="BH30" i="119"/>
  <c r="BG30" i="119"/>
  <c r="BD30" i="119"/>
  <c r="BC30" i="119"/>
  <c r="BB30" i="119"/>
  <c r="BA30" i="119"/>
  <c r="AZ30" i="119"/>
  <c r="AY30" i="119"/>
  <c r="AV30" i="119"/>
  <c r="AU30" i="119"/>
  <c r="AT30" i="119"/>
  <c r="AD30" i="119" s="1"/>
  <c r="AS30" i="119"/>
  <c r="AR30" i="119"/>
  <c r="AB30" i="119" s="1"/>
  <c r="AN30" i="119"/>
  <c r="AM30" i="119"/>
  <c r="AL30" i="119"/>
  <c r="AK30" i="119"/>
  <c r="AC30" i="119" s="1"/>
  <c r="AJ30" i="119"/>
  <c r="AI30" i="119"/>
  <c r="BF29" i="119"/>
  <c r="BE29" i="119"/>
  <c r="AX29" i="119"/>
  <c r="AW29" i="119"/>
  <c r="AP29" i="119"/>
  <c r="AO29" i="119"/>
  <c r="AH29" i="119"/>
  <c r="AG29" i="119"/>
  <c r="AF29" i="119"/>
  <c r="AE29" i="119"/>
  <c r="AD29" i="119"/>
  <c r="AC29" i="119"/>
  <c r="AB29" i="119"/>
  <c r="AA29" i="119"/>
  <c r="BE28" i="119"/>
  <c r="AX28" i="119"/>
  <c r="AW28" i="119"/>
  <c r="AP28" i="119"/>
  <c r="AO28" i="119"/>
  <c r="AH28" i="119"/>
  <c r="AG28" i="119"/>
  <c r="AF28" i="119"/>
  <c r="AE28" i="119"/>
  <c r="AD28" i="119"/>
  <c r="AC28" i="119"/>
  <c r="AB28" i="119"/>
  <c r="BF27" i="119"/>
  <c r="BE27" i="119"/>
  <c r="AX27" i="119"/>
  <c r="AW27" i="119"/>
  <c r="AP27" i="119"/>
  <c r="AO27" i="119"/>
  <c r="AH27" i="119"/>
  <c r="AG27" i="119"/>
  <c r="AF27" i="119"/>
  <c r="AE27" i="119"/>
  <c r="AD27" i="119"/>
  <c r="AC27" i="119"/>
  <c r="AB27" i="119"/>
  <c r="AA27" i="119"/>
  <c r="BF26" i="119"/>
  <c r="BE26" i="119"/>
  <c r="AX26" i="119"/>
  <c r="AW26" i="119"/>
  <c r="AP26" i="119"/>
  <c r="AO26" i="119"/>
  <c r="AH26" i="119"/>
  <c r="AG26" i="119"/>
  <c r="AF26" i="119"/>
  <c r="AE26" i="119"/>
  <c r="AD26" i="119"/>
  <c r="AC26" i="119"/>
  <c r="AB26" i="119"/>
  <c r="AA26" i="119"/>
  <c r="BF25" i="119"/>
  <c r="BE25" i="119"/>
  <c r="AX25" i="119"/>
  <c r="Z25" i="119" s="1"/>
  <c r="AW25" i="119"/>
  <c r="AP25" i="119"/>
  <c r="AO25" i="119"/>
  <c r="AH25" i="119"/>
  <c r="AG25" i="119"/>
  <c r="AF25" i="119"/>
  <c r="AE25" i="119"/>
  <c r="AD25" i="119"/>
  <c r="AC25" i="119"/>
  <c r="AB25" i="119"/>
  <c r="AA25" i="119"/>
  <c r="BE24" i="119"/>
  <c r="AW24" i="119"/>
  <c r="AP24" i="119"/>
  <c r="AO24" i="119"/>
  <c r="AH24" i="119"/>
  <c r="AG24" i="119"/>
  <c r="AF24" i="119"/>
  <c r="AE24" i="119"/>
  <c r="AD24" i="119"/>
  <c r="AC24" i="119"/>
  <c r="AB24" i="119"/>
  <c r="AA24" i="119"/>
  <c r="BF23" i="119"/>
  <c r="BE23" i="119"/>
  <c r="AX23" i="119"/>
  <c r="AW23" i="119"/>
  <c r="AP23" i="119"/>
  <c r="AO23" i="119"/>
  <c r="AH23" i="119"/>
  <c r="AG23" i="119"/>
  <c r="AF23" i="119"/>
  <c r="AE23" i="119"/>
  <c r="AD23" i="119"/>
  <c r="AC23" i="119"/>
  <c r="AB23" i="119"/>
  <c r="AA23" i="119"/>
  <c r="BE22" i="119"/>
  <c r="AW22" i="119"/>
  <c r="AO22" i="119"/>
  <c r="AH22" i="119"/>
  <c r="AG22" i="119"/>
  <c r="AF22" i="119"/>
  <c r="AE22" i="119"/>
  <c r="AD22" i="119"/>
  <c r="AC22" i="119"/>
  <c r="AB22" i="119"/>
  <c r="BL21" i="119"/>
  <c r="BK21" i="119"/>
  <c r="BJ21" i="119"/>
  <c r="BI21" i="119"/>
  <c r="BH21" i="119"/>
  <c r="BG21" i="119"/>
  <c r="BD21" i="119"/>
  <c r="BD7" i="119" s="1"/>
  <c r="BC21" i="119"/>
  <c r="BB21" i="119"/>
  <c r="BA21" i="119"/>
  <c r="AZ21" i="119"/>
  <c r="AY21" i="119"/>
  <c r="AU21" i="119"/>
  <c r="AT21" i="119"/>
  <c r="AS21" i="119"/>
  <c r="AC21" i="119" s="1"/>
  <c r="AR21" i="119"/>
  <c r="AN21" i="119"/>
  <c r="AM21" i="119"/>
  <c r="AL21" i="119"/>
  <c r="AK21" i="119"/>
  <c r="AJ21" i="119"/>
  <c r="AI21" i="119"/>
  <c r="AE21" i="119"/>
  <c r="BF20" i="119"/>
  <c r="BE20" i="119"/>
  <c r="AX20" i="119"/>
  <c r="AW20" i="119"/>
  <c r="AP20" i="119"/>
  <c r="AO20" i="119"/>
  <c r="AH20" i="119"/>
  <c r="AG20" i="119"/>
  <c r="AF20" i="119"/>
  <c r="AE20" i="119"/>
  <c r="AD20" i="119"/>
  <c r="AC20" i="119"/>
  <c r="AB20" i="119"/>
  <c r="AA20" i="119"/>
  <c r="BF19" i="119"/>
  <c r="BE19" i="119"/>
  <c r="AX19" i="119"/>
  <c r="AW19" i="119"/>
  <c r="AP19" i="119"/>
  <c r="AO19" i="119"/>
  <c r="AH19" i="119"/>
  <c r="AG19" i="119"/>
  <c r="AD19" i="119"/>
  <c r="AC19" i="119"/>
  <c r="AB19" i="119"/>
  <c r="AA19" i="119"/>
  <c r="BF18" i="119"/>
  <c r="BE18" i="119"/>
  <c r="AX18" i="119"/>
  <c r="AW18" i="119"/>
  <c r="AP18" i="119"/>
  <c r="AO18" i="119"/>
  <c r="AG18" i="119"/>
  <c r="AF18" i="119"/>
  <c r="AE18" i="119"/>
  <c r="AB18" i="119"/>
  <c r="AA18" i="119"/>
  <c r="BL17" i="119"/>
  <c r="BK17" i="119"/>
  <c r="BJ17" i="119"/>
  <c r="BI17" i="119"/>
  <c r="BI7" i="119" s="1"/>
  <c r="BH17" i="119"/>
  <c r="BG17" i="119"/>
  <c r="BD17" i="119"/>
  <c r="BC17" i="119"/>
  <c r="BB17" i="119"/>
  <c r="BA17" i="119"/>
  <c r="AZ17" i="119"/>
  <c r="AY17" i="119"/>
  <c r="AV17" i="119"/>
  <c r="AU17" i="119"/>
  <c r="AT17" i="119"/>
  <c r="AS17" i="119"/>
  <c r="AR17" i="119"/>
  <c r="AQ17" i="119"/>
  <c r="AJ17" i="119"/>
  <c r="AI17" i="119"/>
  <c r="BE16" i="119"/>
  <c r="AX16" i="119"/>
  <c r="AW16" i="119"/>
  <c r="AO16" i="119"/>
  <c r="AG16" i="119"/>
  <c r="AE16" i="119"/>
  <c r="AC16" i="119"/>
  <c r="AB16" i="119"/>
  <c r="AA16" i="119"/>
  <c r="BF15" i="119"/>
  <c r="BE15" i="119"/>
  <c r="AX15" i="119"/>
  <c r="AW15" i="119"/>
  <c r="AP15" i="119"/>
  <c r="AO15" i="119"/>
  <c r="AG15" i="119"/>
  <c r="AF15" i="119"/>
  <c r="AE15" i="119"/>
  <c r="AD15" i="119"/>
  <c r="AC15" i="119"/>
  <c r="AB15" i="119"/>
  <c r="BF14" i="119"/>
  <c r="BE14" i="119"/>
  <c r="AX14" i="119"/>
  <c r="AW14" i="119"/>
  <c r="AP14" i="119"/>
  <c r="AO14" i="119"/>
  <c r="AG14" i="119"/>
  <c r="AE14" i="119"/>
  <c r="AD14" i="119"/>
  <c r="AC14" i="119"/>
  <c r="AB14" i="119"/>
  <c r="BF13" i="119"/>
  <c r="BE13" i="119"/>
  <c r="AX13" i="119"/>
  <c r="AW13" i="119"/>
  <c r="AP13" i="119"/>
  <c r="AO13" i="119"/>
  <c r="AG13" i="119"/>
  <c r="AF13" i="119"/>
  <c r="AD13" i="119"/>
  <c r="AB13" i="119"/>
  <c r="BF12" i="119"/>
  <c r="BE12" i="119"/>
  <c r="AX12" i="119"/>
  <c r="AW12" i="119"/>
  <c r="AO12" i="119"/>
  <c r="AG12" i="119"/>
  <c r="AF12" i="119"/>
  <c r="AE12" i="119"/>
  <c r="AD12" i="119"/>
  <c r="AC12" i="119"/>
  <c r="AA12" i="119"/>
  <c r="BF11" i="119"/>
  <c r="BE11" i="119"/>
  <c r="AX11" i="119"/>
  <c r="AW11" i="119"/>
  <c r="AO11" i="119"/>
  <c r="AG11" i="119"/>
  <c r="AF11" i="119"/>
  <c r="AD11" i="119"/>
  <c r="AC11" i="119"/>
  <c r="AB11" i="119"/>
  <c r="BF10" i="119"/>
  <c r="BE10" i="119"/>
  <c r="AX10" i="119"/>
  <c r="AW10" i="119"/>
  <c r="AP10" i="119"/>
  <c r="AO10" i="119"/>
  <c r="AG10" i="119"/>
  <c r="AF10" i="119"/>
  <c r="AE10" i="119"/>
  <c r="AD10" i="119"/>
  <c r="AC10" i="119"/>
  <c r="AA10" i="119"/>
  <c r="BF9" i="119"/>
  <c r="BE9" i="119"/>
  <c r="AW9" i="119"/>
  <c r="AO9" i="119"/>
  <c r="AG9" i="119"/>
  <c r="AF9" i="119"/>
  <c r="AE9" i="119"/>
  <c r="AD9" i="119"/>
  <c r="AC9" i="119"/>
  <c r="AB9" i="119"/>
  <c r="BL8" i="119"/>
  <c r="BL7" i="119" s="1"/>
  <c r="BK8" i="119"/>
  <c r="BJ8" i="119"/>
  <c r="BJ7" i="119" s="1"/>
  <c r="BI8" i="119"/>
  <c r="BH8" i="119"/>
  <c r="BH7" i="119" s="1"/>
  <c r="BD8" i="119"/>
  <c r="BC8" i="119"/>
  <c r="BB8" i="119"/>
  <c r="BA8" i="119"/>
  <c r="AZ8" i="119"/>
  <c r="AV8" i="119"/>
  <c r="AU8" i="119"/>
  <c r="AT8" i="119"/>
  <c r="AS8" i="119"/>
  <c r="AR8" i="119"/>
  <c r="AL8" i="119"/>
  <c r="AJ8" i="119"/>
  <c r="BK7" i="119"/>
  <c r="BF12" i="118"/>
  <c r="BF8" i="118" s="1"/>
  <c r="BF7" i="118" s="1"/>
  <c r="AQ7" i="118"/>
  <c r="AZ7" i="118"/>
  <c r="BI7" i="118"/>
  <c r="AD8" i="118"/>
  <c r="AD7" i="118" s="1"/>
  <c r="AI8" i="118"/>
  <c r="AI7" i="118" s="1"/>
  <c r="AJ8" i="118"/>
  <c r="AJ7" i="118" s="1"/>
  <c r="AK8" i="118"/>
  <c r="AK7" i="118" s="1"/>
  <c r="AL8" i="118"/>
  <c r="AL7" i="118" s="1"/>
  <c r="AM8" i="118"/>
  <c r="AE8" i="118" s="1"/>
  <c r="AE7" i="118" s="1"/>
  <c r="AN8" i="118"/>
  <c r="AF8" i="118" s="1"/>
  <c r="AF7" i="118" s="1"/>
  <c r="AQ8" i="118"/>
  <c r="AR8" i="118"/>
  <c r="AR7" i="118" s="1"/>
  <c r="AS8" i="118"/>
  <c r="AS7" i="118" s="1"/>
  <c r="AT8" i="118"/>
  <c r="AT7" i="118" s="1"/>
  <c r="AU8" i="118"/>
  <c r="AU7" i="118" s="1"/>
  <c r="AV8" i="118"/>
  <c r="AV7" i="118" s="1"/>
  <c r="AY8" i="118"/>
  <c r="AY7" i="118" s="1"/>
  <c r="AZ8" i="118"/>
  <c r="BA8" i="118"/>
  <c r="BA7" i="118" s="1"/>
  <c r="BB8" i="118"/>
  <c r="BB7" i="118" s="1"/>
  <c r="BC8" i="118"/>
  <c r="BC7" i="118" s="1"/>
  <c r="BD8" i="118"/>
  <c r="BD7" i="118" s="1"/>
  <c r="BG8" i="118"/>
  <c r="BG7" i="118" s="1"/>
  <c r="BH8" i="118"/>
  <c r="BH7" i="118" s="1"/>
  <c r="BI8" i="118"/>
  <c r="BJ8" i="118"/>
  <c r="BJ7" i="118" s="1"/>
  <c r="BK8" i="118"/>
  <c r="BK7" i="118" s="1"/>
  <c r="BL8" i="118"/>
  <c r="BL7" i="118" s="1"/>
  <c r="AA9" i="118"/>
  <c r="AB9" i="118"/>
  <c r="AC9" i="118"/>
  <c r="AD9" i="118"/>
  <c r="AE9" i="118"/>
  <c r="AF9" i="118"/>
  <c r="AG9" i="118"/>
  <c r="AH9" i="118"/>
  <c r="AH8" i="118" s="1"/>
  <c r="AO9" i="118"/>
  <c r="AP9" i="118"/>
  <c r="AP8" i="118" s="1"/>
  <c r="AP7" i="118" s="1"/>
  <c r="AW9" i="118"/>
  <c r="AX9" i="118"/>
  <c r="AX8" i="118" s="1"/>
  <c r="AX7" i="118" s="1"/>
  <c r="BE9" i="118"/>
  <c r="BF9" i="118"/>
  <c r="AA10" i="118"/>
  <c r="AB10" i="118"/>
  <c r="AC10" i="118"/>
  <c r="AD10" i="118"/>
  <c r="AE10" i="118"/>
  <c r="AF10" i="118"/>
  <c r="AG10" i="118"/>
  <c r="AH10" i="118"/>
  <c r="Z10" i="118" s="1"/>
  <c r="AO10" i="118"/>
  <c r="AP10" i="118"/>
  <c r="AW10" i="118"/>
  <c r="AX10" i="118"/>
  <c r="BE10" i="118"/>
  <c r="BF10" i="118"/>
  <c r="AA11" i="118"/>
  <c r="AB11" i="118"/>
  <c r="AC11" i="118"/>
  <c r="AD11" i="118"/>
  <c r="AE11" i="118"/>
  <c r="AF11" i="118"/>
  <c r="AG11" i="118"/>
  <c r="AH11" i="118"/>
  <c r="Z11" i="118" s="1"/>
  <c r="AO11" i="118"/>
  <c r="AP11" i="118"/>
  <c r="AW11" i="118"/>
  <c r="AX11" i="118"/>
  <c r="BE11" i="118"/>
  <c r="BF11" i="118"/>
  <c r="AA12" i="118"/>
  <c r="AB12" i="118"/>
  <c r="AC12" i="118"/>
  <c r="AD12" i="118"/>
  <c r="AE12" i="118"/>
  <c r="AF12" i="118"/>
  <c r="AG12" i="118"/>
  <c r="AH12" i="118"/>
  <c r="AO12" i="118"/>
  <c r="AP12" i="118"/>
  <c r="AW12" i="118"/>
  <c r="AX12" i="118"/>
  <c r="BE12" i="118"/>
  <c r="Z39" i="119" l="1"/>
  <c r="AX34" i="119"/>
  <c r="AX30" i="119"/>
  <c r="BA7" i="119"/>
  <c r="Z42" i="119"/>
  <c r="BB7" i="119"/>
  <c r="AD44" i="119"/>
  <c r="BC7" i="119"/>
  <c r="AX48" i="119"/>
  <c r="AC38" i="119"/>
  <c r="AX21" i="119"/>
  <c r="AD21" i="119"/>
  <c r="AZ7" i="119"/>
  <c r="AX17" i="119"/>
  <c r="AX8" i="119"/>
  <c r="AP48" i="119"/>
  <c r="AC48" i="119"/>
  <c r="AD48" i="119"/>
  <c r="AE48" i="119"/>
  <c r="AE44" i="119"/>
  <c r="AC44" i="119"/>
  <c r="AF38" i="119"/>
  <c r="AE38" i="119"/>
  <c r="AF34" i="119"/>
  <c r="AE34" i="119"/>
  <c r="AF30" i="119"/>
  <c r="AS7" i="119"/>
  <c r="AP21" i="119"/>
  <c r="AE17" i="119"/>
  <c r="AT7" i="119"/>
  <c r="AP17" i="119"/>
  <c r="AF21" i="119"/>
  <c r="AD8" i="119"/>
  <c r="AP8" i="119"/>
  <c r="AF48" i="119"/>
  <c r="Z52" i="119"/>
  <c r="AF44" i="119"/>
  <c r="AD38" i="119"/>
  <c r="AH38" i="119"/>
  <c r="AD34" i="119"/>
  <c r="AE30" i="119"/>
  <c r="AH21" i="119"/>
  <c r="AB21" i="119"/>
  <c r="AJ7" i="119"/>
  <c r="AB17" i="119"/>
  <c r="Z20" i="119"/>
  <c r="AX44" i="119"/>
  <c r="AA45" i="119"/>
  <c r="AX38" i="119"/>
  <c r="Z43" i="119"/>
  <c r="BF38" i="119"/>
  <c r="AY38" i="119"/>
  <c r="AA38" i="119" s="1"/>
  <c r="AA41" i="119"/>
  <c r="Z40" i="119"/>
  <c r="AY34" i="119"/>
  <c r="Z32" i="119"/>
  <c r="Z23" i="119"/>
  <c r="Z27" i="119"/>
  <c r="BF21" i="119"/>
  <c r="Z29" i="119"/>
  <c r="Z28" i="119"/>
  <c r="Z24" i="119"/>
  <c r="BF17" i="119"/>
  <c r="AA17" i="119"/>
  <c r="BF8" i="119"/>
  <c r="BG7" i="119"/>
  <c r="AY8" i="119"/>
  <c r="AA44" i="119"/>
  <c r="AP44" i="119"/>
  <c r="Z41" i="119"/>
  <c r="AQ34" i="119"/>
  <c r="Z36" i="119"/>
  <c r="Z37" i="119"/>
  <c r="AQ30" i="119"/>
  <c r="AA30" i="119" s="1"/>
  <c r="AA33" i="119"/>
  <c r="Z33" i="119"/>
  <c r="Z26" i="119"/>
  <c r="AQ21" i="119"/>
  <c r="AA21" i="119"/>
  <c r="AA22" i="119"/>
  <c r="AQ8" i="119"/>
  <c r="Z12" i="119"/>
  <c r="AA9" i="119"/>
  <c r="AH44" i="119"/>
  <c r="Z47" i="119"/>
  <c r="Z35" i="119"/>
  <c r="Z31" i="119"/>
  <c r="AH30" i="119"/>
  <c r="AH18" i="119"/>
  <c r="AH17" i="119" s="1"/>
  <c r="Z19" i="119"/>
  <c r="AK17" i="119"/>
  <c r="AC17" i="119" s="1"/>
  <c r="AL17" i="119"/>
  <c r="AD17" i="119" s="1"/>
  <c r="AE19" i="119"/>
  <c r="AF19" i="119"/>
  <c r="AK8" i="119"/>
  <c r="AK7" i="119" s="1"/>
  <c r="AH11" i="119"/>
  <c r="Z11" i="119" s="1"/>
  <c r="AB12" i="119"/>
  <c r="AH16" i="119"/>
  <c r="Z16" i="119" s="1"/>
  <c r="AM8" i="119"/>
  <c r="AE8" i="119" s="1"/>
  <c r="AH14" i="119"/>
  <c r="Z14" i="119" s="1"/>
  <c r="AN8" i="119"/>
  <c r="AF8" i="119" s="1"/>
  <c r="AH10" i="119"/>
  <c r="Z10" i="119" s="1"/>
  <c r="AH13" i="119"/>
  <c r="Z13" i="119" s="1"/>
  <c r="AB8" i="119"/>
  <c r="AA14" i="119"/>
  <c r="AI8" i="119"/>
  <c r="Z15" i="119"/>
  <c r="Z9" i="119"/>
  <c r="AP30" i="119"/>
  <c r="AP34" i="119"/>
  <c r="AP38" i="119"/>
  <c r="AI7" i="119"/>
  <c r="AR7" i="119"/>
  <c r="AH34" i="119"/>
  <c r="Z22" i="119"/>
  <c r="Z46" i="119"/>
  <c r="Z50" i="119"/>
  <c r="Z45" i="119"/>
  <c r="Z49" i="119"/>
  <c r="AM7" i="119"/>
  <c r="AV7" i="119"/>
  <c r="AF17" i="119"/>
  <c r="Z12" i="118"/>
  <c r="Z8" i="118"/>
  <c r="Z7" i="118" s="1"/>
  <c r="AH7" i="118"/>
  <c r="Z9" i="118"/>
  <c r="AC8" i="118"/>
  <c r="AC7" i="118" s="1"/>
  <c r="AB8" i="118"/>
  <c r="AB7" i="118" s="1"/>
  <c r="AN7" i="118"/>
  <c r="AA8" i="118"/>
  <c r="AA7" i="118" s="1"/>
  <c r="AM7" i="118"/>
  <c r="Z48" i="119" l="1"/>
  <c r="AX7" i="119"/>
  <c r="AD7" i="119"/>
  <c r="Z44" i="119"/>
  <c r="Z21" i="119"/>
  <c r="AQ7" i="119"/>
  <c r="Z17" i="119"/>
  <c r="AB7" i="119"/>
  <c r="AE7" i="119"/>
  <c r="AP7" i="119"/>
  <c r="Z30" i="119"/>
  <c r="Z18" i="119"/>
  <c r="AH8" i="119"/>
  <c r="AC8" i="119"/>
  <c r="AC7" i="119" s="1"/>
  <c r="AY7" i="119"/>
  <c r="BF7" i="119"/>
  <c r="Z8" i="119"/>
  <c r="AA8" i="119"/>
  <c r="AA34" i="119"/>
  <c r="AL7" i="119"/>
  <c r="AF7" i="119"/>
  <c r="AN7" i="119"/>
  <c r="Z38" i="119"/>
  <c r="Z34" i="119"/>
  <c r="AH7" i="119"/>
  <c r="Z7" i="119" l="1"/>
  <c r="AA7" i="119"/>
  <c r="BF57" i="127" l="1"/>
  <c r="BE57" i="127"/>
  <c r="AX57" i="127"/>
  <c r="AW57" i="127"/>
  <c r="AP57" i="127"/>
  <c r="AP55" i="127" s="1"/>
  <c r="AO57" i="127"/>
  <c r="AH57" i="127"/>
  <c r="AG57" i="127"/>
  <c r="AF57" i="127"/>
  <c r="AE57" i="127"/>
  <c r="AD57" i="127"/>
  <c r="AC57" i="127"/>
  <c r="AB57" i="127"/>
  <c r="AA57" i="127"/>
  <c r="BF56" i="127"/>
  <c r="BE56" i="127"/>
  <c r="AX56" i="127"/>
  <c r="AX55" i="127" s="1"/>
  <c r="AW56" i="127"/>
  <c r="AP56" i="127"/>
  <c r="Z56" i="127" s="1"/>
  <c r="AO56" i="127"/>
  <c r="AH56" i="127"/>
  <c r="AG56" i="127"/>
  <c r="AF56" i="127"/>
  <c r="AE56" i="127"/>
  <c r="AD56" i="127"/>
  <c r="AC56" i="127"/>
  <c r="AB56" i="127"/>
  <c r="AA56" i="127"/>
  <c r="BL55" i="127"/>
  <c r="BK55" i="127"/>
  <c r="BJ55" i="127"/>
  <c r="BI55" i="127"/>
  <c r="AC55" i="127" s="1"/>
  <c r="BH55" i="127"/>
  <c r="BG55" i="127"/>
  <c r="BF55" i="127"/>
  <c r="BD55" i="127"/>
  <c r="BC55" i="127"/>
  <c r="BB55" i="127"/>
  <c r="BA55" i="127"/>
  <c r="AZ55" i="127"/>
  <c r="AB55" i="127" s="1"/>
  <c r="AY55" i="127"/>
  <c r="AV55" i="127"/>
  <c r="AF55" i="127" s="1"/>
  <c r="AU55" i="127"/>
  <c r="AT55" i="127"/>
  <c r="AS55" i="127"/>
  <c r="AR55" i="127"/>
  <c r="AQ55" i="127"/>
  <c r="AA55" i="127" s="1"/>
  <c r="AN55" i="127"/>
  <c r="AM55" i="127"/>
  <c r="AE55" i="127" s="1"/>
  <c r="AL55" i="127"/>
  <c r="AK55" i="127"/>
  <c r="AJ55" i="127"/>
  <c r="AI55" i="127"/>
  <c r="AH55" i="127"/>
  <c r="Z55" i="127" s="1"/>
  <c r="AD55" i="127"/>
  <c r="BF54" i="127"/>
  <c r="BF49" i="127" s="1"/>
  <c r="BE54" i="127"/>
  <c r="AX54" i="127"/>
  <c r="AW54" i="127"/>
  <c r="AP54" i="127"/>
  <c r="AO54" i="127"/>
  <c r="AH54" i="127"/>
  <c r="AG54" i="127"/>
  <c r="AF54" i="127"/>
  <c r="AE54" i="127"/>
  <c r="AD54" i="127"/>
  <c r="AC54" i="127"/>
  <c r="AB54" i="127"/>
  <c r="AA54" i="127"/>
  <c r="BF53" i="127"/>
  <c r="BE53" i="127"/>
  <c r="AX53" i="127"/>
  <c r="AW53" i="127"/>
  <c r="AP53" i="127"/>
  <c r="Z53" i="127" s="1"/>
  <c r="AO53" i="127"/>
  <c r="AH53" i="127"/>
  <c r="AG53" i="127"/>
  <c r="AF53" i="127"/>
  <c r="AE53" i="127"/>
  <c r="AD53" i="127"/>
  <c r="AC53" i="127"/>
  <c r="AB53" i="127"/>
  <c r="AA53" i="127"/>
  <c r="BF52" i="127"/>
  <c r="BE52" i="127"/>
  <c r="AX52" i="127"/>
  <c r="Z52" i="127" s="1"/>
  <c r="AW52" i="127"/>
  <c r="AP52" i="127"/>
  <c r="AO52" i="127"/>
  <c r="AH52" i="127"/>
  <c r="AG52" i="127"/>
  <c r="AF52" i="127"/>
  <c r="AE52" i="127"/>
  <c r="AD52" i="127"/>
  <c r="AC52" i="127"/>
  <c r="AB52" i="127"/>
  <c r="AA52" i="127"/>
  <c r="BF51" i="127"/>
  <c r="BE51" i="127"/>
  <c r="AX51" i="127"/>
  <c r="AW51" i="127"/>
  <c r="AP51" i="127"/>
  <c r="AO51" i="127"/>
  <c r="AH51" i="127"/>
  <c r="AH49" i="127" s="1"/>
  <c r="Z49" i="127" s="1"/>
  <c r="AG51" i="127"/>
  <c r="AF51" i="127"/>
  <c r="AE51" i="127"/>
  <c r="AD51" i="127"/>
  <c r="AC51" i="127"/>
  <c r="AB51" i="127"/>
  <c r="AA51" i="127"/>
  <c r="Z51" i="127"/>
  <c r="BF50" i="127"/>
  <c r="BE50" i="127"/>
  <c r="AX50" i="127"/>
  <c r="AW50" i="127"/>
  <c r="AP50" i="127"/>
  <c r="AP49" i="127" s="1"/>
  <c r="AO50" i="127"/>
  <c r="AH50" i="127"/>
  <c r="AG50" i="127"/>
  <c r="AF50" i="127"/>
  <c r="AE50" i="127"/>
  <c r="AD50" i="127"/>
  <c r="AC50" i="127"/>
  <c r="AB50" i="127"/>
  <c r="AA50" i="127"/>
  <c r="BL49" i="127"/>
  <c r="BL7" i="127" s="1"/>
  <c r="BK49" i="127"/>
  <c r="BJ49" i="127"/>
  <c r="BI49" i="127"/>
  <c r="BH49" i="127"/>
  <c r="BG49" i="127"/>
  <c r="BG7" i="127" s="1"/>
  <c r="BD49" i="127"/>
  <c r="BC49" i="127"/>
  <c r="BC7" i="127" s="1"/>
  <c r="BB49" i="127"/>
  <c r="BA49" i="127"/>
  <c r="AZ49" i="127"/>
  <c r="AY49" i="127"/>
  <c r="AX49" i="127"/>
  <c r="AV49" i="127"/>
  <c r="AU49" i="127"/>
  <c r="AT49" i="127"/>
  <c r="AD49" i="127" s="1"/>
  <c r="AS49" i="127"/>
  <c r="AR49" i="127"/>
  <c r="AQ49" i="127"/>
  <c r="AN49" i="127"/>
  <c r="AF49" i="127" s="1"/>
  <c r="AM49" i="127"/>
  <c r="AL49" i="127"/>
  <c r="AK49" i="127"/>
  <c r="AC49" i="127" s="1"/>
  <c r="AJ49" i="127"/>
  <c r="AI49" i="127"/>
  <c r="AB49" i="127"/>
  <c r="BF48" i="127"/>
  <c r="BE48" i="127"/>
  <c r="AX48" i="127"/>
  <c r="Z48" i="127" s="1"/>
  <c r="AW48" i="127"/>
  <c r="AP48" i="127"/>
  <c r="AO48" i="127"/>
  <c r="AH48" i="127"/>
  <c r="AG48" i="127"/>
  <c r="AF48" i="127"/>
  <c r="AE48" i="127"/>
  <c r="AD48" i="127"/>
  <c r="AC48" i="127"/>
  <c r="AB48" i="127"/>
  <c r="AA48" i="127"/>
  <c r="BF47" i="127"/>
  <c r="BE47" i="127"/>
  <c r="AX47" i="127"/>
  <c r="AW47" i="127"/>
  <c r="AP47" i="127"/>
  <c r="AO47" i="127"/>
  <c r="AH47" i="127"/>
  <c r="AG47" i="127"/>
  <c r="AF47" i="127"/>
  <c r="AE47" i="127"/>
  <c r="AD47" i="127"/>
  <c r="AC47" i="127"/>
  <c r="AB47" i="127"/>
  <c r="AA47" i="127"/>
  <c r="Z47" i="127"/>
  <c r="BF46" i="127"/>
  <c r="BE46" i="127"/>
  <c r="AX46" i="127"/>
  <c r="AW46" i="127"/>
  <c r="AP46" i="127"/>
  <c r="Z46" i="127" s="1"/>
  <c r="AO46" i="127"/>
  <c r="AH46" i="127"/>
  <c r="AG46" i="127"/>
  <c r="AF46" i="127"/>
  <c r="AE46" i="127"/>
  <c r="AD46" i="127"/>
  <c r="AC46" i="127"/>
  <c r="AB46" i="127"/>
  <c r="AA46" i="127"/>
  <c r="BF45" i="127"/>
  <c r="BF43" i="127" s="1"/>
  <c r="BE45" i="127"/>
  <c r="AX45" i="127"/>
  <c r="AW45" i="127"/>
  <c r="AP45" i="127"/>
  <c r="AO45" i="127"/>
  <c r="AH45" i="127"/>
  <c r="AG45" i="127"/>
  <c r="AF45" i="127"/>
  <c r="AE45" i="127"/>
  <c r="AD45" i="127"/>
  <c r="AC45" i="127"/>
  <c r="AB45" i="127"/>
  <c r="AA45" i="127"/>
  <c r="BF44" i="127"/>
  <c r="BE44" i="127"/>
  <c r="AX44" i="127"/>
  <c r="AW44" i="127"/>
  <c r="AP44" i="127"/>
  <c r="AO44" i="127"/>
  <c r="AH44" i="127"/>
  <c r="Z44" i="127" s="1"/>
  <c r="AG44" i="127"/>
  <c r="AF44" i="127"/>
  <c r="AE44" i="127"/>
  <c r="AD44" i="127"/>
  <c r="AC44" i="127"/>
  <c r="AB44" i="127"/>
  <c r="AA44" i="127"/>
  <c r="BL43" i="127"/>
  <c r="BK43" i="127"/>
  <c r="BJ43" i="127"/>
  <c r="BJ7" i="127" s="1"/>
  <c r="BI43" i="127"/>
  <c r="BH43" i="127"/>
  <c r="BG43" i="127"/>
  <c r="BD43" i="127"/>
  <c r="BD7" i="127" s="1"/>
  <c r="BC43" i="127"/>
  <c r="BB43" i="127"/>
  <c r="BA43" i="127"/>
  <c r="BA7" i="127" s="1"/>
  <c r="AZ43" i="127"/>
  <c r="AY43" i="127"/>
  <c r="AV43" i="127"/>
  <c r="AU43" i="127"/>
  <c r="AU7" i="127" s="1"/>
  <c r="AT43" i="127"/>
  <c r="AS43" i="127"/>
  <c r="AR43" i="127"/>
  <c r="AR7" i="127" s="1"/>
  <c r="AQ43" i="127"/>
  <c r="AN43" i="127"/>
  <c r="AM43" i="127"/>
  <c r="AL43" i="127"/>
  <c r="AD43" i="127" s="1"/>
  <c r="AK43" i="127"/>
  <c r="AJ43" i="127"/>
  <c r="AI43" i="127"/>
  <c r="AI7" i="127" s="1"/>
  <c r="BF42" i="127"/>
  <c r="BE42" i="127"/>
  <c r="AX42" i="127"/>
  <c r="AW42" i="127"/>
  <c r="AP42" i="127"/>
  <c r="Z42" i="127" s="1"/>
  <c r="AO42" i="127"/>
  <c r="AH42" i="127"/>
  <c r="AG42" i="127"/>
  <c r="AF42" i="127"/>
  <c r="AE42" i="127"/>
  <c r="AD42" i="127"/>
  <c r="AC42" i="127"/>
  <c r="AB42" i="127"/>
  <c r="AA42" i="127"/>
  <c r="BF41" i="127"/>
  <c r="Z41" i="127" s="1"/>
  <c r="BE41" i="127"/>
  <c r="AX41" i="127"/>
  <c r="AW41" i="127"/>
  <c r="AP41" i="127"/>
  <c r="AO41" i="127"/>
  <c r="AH41" i="127"/>
  <c r="AG41" i="127"/>
  <c r="AF41" i="127"/>
  <c r="AE41" i="127"/>
  <c r="AD41" i="127"/>
  <c r="AC41" i="127"/>
  <c r="AB41" i="127"/>
  <c r="AA41" i="127"/>
  <c r="BF40" i="127"/>
  <c r="BE40" i="127"/>
  <c r="AX40" i="127"/>
  <c r="AW40" i="127"/>
  <c r="AP40" i="127"/>
  <c r="AO40" i="127"/>
  <c r="AH40" i="127"/>
  <c r="AH37" i="127" s="1"/>
  <c r="AG40" i="127"/>
  <c r="AF40" i="127"/>
  <c r="AE40" i="127"/>
  <c r="AD40" i="127"/>
  <c r="AC40" i="127"/>
  <c r="AB40" i="127"/>
  <c r="AA40" i="127"/>
  <c r="BF39" i="127"/>
  <c r="BE39" i="127"/>
  <c r="AX39" i="127"/>
  <c r="Z39" i="127" s="1"/>
  <c r="AW39" i="127"/>
  <c r="AP39" i="127"/>
  <c r="AO39" i="127"/>
  <c r="AH39" i="127"/>
  <c r="AG39" i="127"/>
  <c r="AF39" i="127"/>
  <c r="AE39" i="127"/>
  <c r="AD39" i="127"/>
  <c r="AC39" i="127"/>
  <c r="AB39" i="127"/>
  <c r="AA39" i="127"/>
  <c r="BF38" i="127"/>
  <c r="BF37" i="127" s="1"/>
  <c r="BE38" i="127"/>
  <c r="AX38" i="127"/>
  <c r="AW38" i="127"/>
  <c r="AP38" i="127"/>
  <c r="AO38" i="127"/>
  <c r="AH38" i="127"/>
  <c r="AG38" i="127"/>
  <c r="AF38" i="127"/>
  <c r="AE38" i="127"/>
  <c r="AD38" i="127"/>
  <c r="AC38" i="127"/>
  <c r="AB38" i="127"/>
  <c r="AA38" i="127"/>
  <c r="BL37" i="127"/>
  <c r="BK37" i="127"/>
  <c r="AE37" i="127" s="1"/>
  <c r="BJ37" i="127"/>
  <c r="BI37" i="127"/>
  <c r="BH37" i="127"/>
  <c r="BH7" i="127" s="1"/>
  <c r="BG37" i="127"/>
  <c r="BD37" i="127"/>
  <c r="BC37" i="127"/>
  <c r="BB37" i="127"/>
  <c r="AD37" i="127" s="1"/>
  <c r="BA37" i="127"/>
  <c r="AZ37" i="127"/>
  <c r="AY37" i="127"/>
  <c r="AY7" i="127" s="1"/>
  <c r="AV37" i="127"/>
  <c r="AU37" i="127"/>
  <c r="AT37" i="127"/>
  <c r="AS37" i="127"/>
  <c r="AC37" i="127" s="1"/>
  <c r="AR37" i="127"/>
  <c r="AQ37" i="127"/>
  <c r="AP37" i="127"/>
  <c r="AN37" i="127"/>
  <c r="AM37" i="127"/>
  <c r="AL37" i="127"/>
  <c r="AK37" i="127"/>
  <c r="AJ37" i="127"/>
  <c r="AB37" i="127" s="1"/>
  <c r="AI37" i="127"/>
  <c r="AF37" i="127"/>
  <c r="BF36" i="127"/>
  <c r="BE36" i="127"/>
  <c r="AX36" i="127"/>
  <c r="AW36" i="127"/>
  <c r="AP36" i="127"/>
  <c r="AO36" i="127"/>
  <c r="AH36" i="127"/>
  <c r="Z36" i="127" s="1"/>
  <c r="AG36" i="127"/>
  <c r="AF36" i="127"/>
  <c r="AE36" i="127"/>
  <c r="AD36" i="127"/>
  <c r="AC36" i="127"/>
  <c r="AB36" i="127"/>
  <c r="AA36" i="127"/>
  <c r="BF35" i="127"/>
  <c r="BE35" i="127"/>
  <c r="AX35" i="127"/>
  <c r="AW35" i="127"/>
  <c r="AP35" i="127"/>
  <c r="Z35" i="127" s="1"/>
  <c r="AO35" i="127"/>
  <c r="AH35" i="127"/>
  <c r="AG35" i="127"/>
  <c r="AF35" i="127"/>
  <c r="AE35" i="127"/>
  <c r="AD35" i="127"/>
  <c r="AC35" i="127"/>
  <c r="AB35" i="127"/>
  <c r="AA35" i="127"/>
  <c r="BF34" i="127"/>
  <c r="Z34" i="127" s="1"/>
  <c r="BE34" i="127"/>
  <c r="AX34" i="127"/>
  <c r="AW34" i="127"/>
  <c r="AP34" i="127"/>
  <c r="AO34" i="127"/>
  <c r="AH34" i="127"/>
  <c r="AG34" i="127"/>
  <c r="AF34" i="127"/>
  <c r="AE34" i="127"/>
  <c r="AD34" i="127"/>
  <c r="AC34" i="127"/>
  <c r="AB34" i="127"/>
  <c r="AA34" i="127"/>
  <c r="BF33" i="127"/>
  <c r="BE33" i="127"/>
  <c r="AX33" i="127"/>
  <c r="AW33" i="127"/>
  <c r="AP33" i="127"/>
  <c r="Z33" i="127" s="1"/>
  <c r="AO33" i="127"/>
  <c r="AH33" i="127"/>
  <c r="AG33" i="127"/>
  <c r="AF33" i="127"/>
  <c r="AE33" i="127"/>
  <c r="AD33" i="127"/>
  <c r="AC33" i="127"/>
  <c r="AB33" i="127"/>
  <c r="AA33" i="127"/>
  <c r="BF32" i="127"/>
  <c r="BE32" i="127"/>
  <c r="AX32" i="127"/>
  <c r="Z32" i="127" s="1"/>
  <c r="AW32" i="127"/>
  <c r="AP32" i="127"/>
  <c r="AO32" i="127"/>
  <c r="AH32" i="127"/>
  <c r="AG32" i="127"/>
  <c r="AF32" i="127"/>
  <c r="AE32" i="127"/>
  <c r="AD32" i="127"/>
  <c r="AC32" i="127"/>
  <c r="AB32" i="127"/>
  <c r="AA32" i="127"/>
  <c r="BF31" i="127"/>
  <c r="BE31" i="127"/>
  <c r="AX31" i="127"/>
  <c r="AW31" i="127"/>
  <c r="AP31" i="127"/>
  <c r="AO31" i="127"/>
  <c r="AH31" i="127"/>
  <c r="AH23" i="127" s="1"/>
  <c r="AG31" i="127"/>
  <c r="AF31" i="127"/>
  <c r="AE31" i="127"/>
  <c r="AD31" i="127"/>
  <c r="AC31" i="127"/>
  <c r="AB31" i="127"/>
  <c r="AA31" i="127"/>
  <c r="BF30" i="127"/>
  <c r="BE30" i="127"/>
  <c r="AX30" i="127"/>
  <c r="AW30" i="127"/>
  <c r="AP30" i="127"/>
  <c r="Z30" i="127" s="1"/>
  <c r="AO30" i="127"/>
  <c r="AH30" i="127"/>
  <c r="AG30" i="127"/>
  <c r="AF30" i="127"/>
  <c r="AE30" i="127"/>
  <c r="AD30" i="127"/>
  <c r="AC30" i="127"/>
  <c r="AB30" i="127"/>
  <c r="AA30" i="127"/>
  <c r="BF29" i="127"/>
  <c r="Z29" i="127" s="1"/>
  <c r="BE29" i="127"/>
  <c r="AX29" i="127"/>
  <c r="AW29" i="127"/>
  <c r="AP29" i="127"/>
  <c r="AO29" i="127"/>
  <c r="AH29" i="127"/>
  <c r="AG29" i="127"/>
  <c r="AF29" i="127"/>
  <c r="AE29" i="127"/>
  <c r="AD29" i="127"/>
  <c r="AC29" i="127"/>
  <c r="AB29" i="127"/>
  <c r="AA29" i="127"/>
  <c r="BF28" i="127"/>
  <c r="BE28" i="127"/>
  <c r="AX28" i="127"/>
  <c r="AW28" i="127"/>
  <c r="AP28" i="127"/>
  <c r="AO28" i="127"/>
  <c r="AH28" i="127"/>
  <c r="Z28" i="127" s="1"/>
  <c r="AG28" i="127"/>
  <c r="AF28" i="127"/>
  <c r="AE28" i="127"/>
  <c r="AD28" i="127"/>
  <c r="AC28" i="127"/>
  <c r="AB28" i="127"/>
  <c r="AA28" i="127"/>
  <c r="BF27" i="127"/>
  <c r="BE27" i="127"/>
  <c r="AX27" i="127"/>
  <c r="Z27" i="127" s="1"/>
  <c r="AW27" i="127"/>
  <c r="AP27" i="127"/>
  <c r="AO27" i="127"/>
  <c r="AH27" i="127"/>
  <c r="AG27" i="127"/>
  <c r="AF27" i="127"/>
  <c r="AE27" i="127"/>
  <c r="AD27" i="127"/>
  <c r="AC27" i="127"/>
  <c r="AB27" i="127"/>
  <c r="AA27" i="127"/>
  <c r="BF26" i="127"/>
  <c r="Z26" i="127" s="1"/>
  <c r="BE26" i="127"/>
  <c r="AX26" i="127"/>
  <c r="AW26" i="127"/>
  <c r="AP26" i="127"/>
  <c r="AO26" i="127"/>
  <c r="AH26" i="127"/>
  <c r="AG26" i="127"/>
  <c r="AF26" i="127"/>
  <c r="AE26" i="127"/>
  <c r="AD26" i="127"/>
  <c r="AC26" i="127"/>
  <c r="AB26" i="127"/>
  <c r="AA26" i="127"/>
  <c r="BF25" i="127"/>
  <c r="BE25" i="127"/>
  <c r="AX25" i="127"/>
  <c r="AW25" i="127"/>
  <c r="AP25" i="127"/>
  <c r="AP23" i="127" s="1"/>
  <c r="AO25" i="127"/>
  <c r="AH25" i="127"/>
  <c r="AG25" i="127"/>
  <c r="AF25" i="127"/>
  <c r="AE25" i="127"/>
  <c r="AD25" i="127"/>
  <c r="AC25" i="127"/>
  <c r="AB25" i="127"/>
  <c r="AA25" i="127"/>
  <c r="BF24" i="127"/>
  <c r="BE24" i="127"/>
  <c r="AX24" i="127"/>
  <c r="AX23" i="127" s="1"/>
  <c r="AW24" i="127"/>
  <c r="AP24" i="127"/>
  <c r="AO24" i="127"/>
  <c r="AH24" i="127"/>
  <c r="AG24" i="127"/>
  <c r="AF24" i="127"/>
  <c r="AE24" i="127"/>
  <c r="AD24" i="127"/>
  <c r="AC24" i="127"/>
  <c r="AB24" i="127"/>
  <c r="AA24" i="127"/>
  <c r="BL23" i="127"/>
  <c r="BK23" i="127"/>
  <c r="BJ23" i="127"/>
  <c r="BI23" i="127"/>
  <c r="AC23" i="127" s="1"/>
  <c r="BH23" i="127"/>
  <c r="BG23" i="127"/>
  <c r="BF23" i="127"/>
  <c r="BD23" i="127"/>
  <c r="BC23" i="127"/>
  <c r="BB23" i="127"/>
  <c r="BA23" i="127"/>
  <c r="AZ23" i="127"/>
  <c r="AB23" i="127" s="1"/>
  <c r="AY23" i="127"/>
  <c r="AV23" i="127"/>
  <c r="AF23" i="127" s="1"/>
  <c r="AU23" i="127"/>
  <c r="AT23" i="127"/>
  <c r="AS23" i="127"/>
  <c r="AR23" i="127"/>
  <c r="AQ23" i="127"/>
  <c r="AA23" i="127" s="1"/>
  <c r="AN23" i="127"/>
  <c r="AM23" i="127"/>
  <c r="AE23" i="127" s="1"/>
  <c r="AL23" i="127"/>
  <c r="AK23" i="127"/>
  <c r="AJ23" i="127"/>
  <c r="AI23" i="127"/>
  <c r="AD23" i="127"/>
  <c r="BF22" i="127"/>
  <c r="Z22" i="127" s="1"/>
  <c r="BE22" i="127"/>
  <c r="AX22" i="127"/>
  <c r="AW22" i="127"/>
  <c r="AP22" i="127"/>
  <c r="AO22" i="127"/>
  <c r="AH22" i="127"/>
  <c r="AG22" i="127"/>
  <c r="AF22" i="127"/>
  <c r="AE22" i="127"/>
  <c r="AD22" i="127"/>
  <c r="AC22" i="127"/>
  <c r="AB22" i="127"/>
  <c r="AA22" i="127"/>
  <c r="BF21" i="127"/>
  <c r="BE21" i="127"/>
  <c r="AX21" i="127"/>
  <c r="AW21" i="127"/>
  <c r="AP21" i="127"/>
  <c r="Z21" i="127" s="1"/>
  <c r="AO21" i="127"/>
  <c r="AH21" i="127"/>
  <c r="AG21" i="127"/>
  <c r="AF21" i="127"/>
  <c r="AE21" i="127"/>
  <c r="AD21" i="127"/>
  <c r="AC21" i="127"/>
  <c r="AB21" i="127"/>
  <c r="AA21" i="127"/>
  <c r="BF20" i="127"/>
  <c r="BE20" i="127"/>
  <c r="AX20" i="127"/>
  <c r="Z20" i="127" s="1"/>
  <c r="AW20" i="127"/>
  <c r="AP20" i="127"/>
  <c r="AO20" i="127"/>
  <c r="AH20" i="127"/>
  <c r="AG20" i="127"/>
  <c r="AF20" i="127"/>
  <c r="AE20" i="127"/>
  <c r="AD20" i="127"/>
  <c r="AC20" i="127"/>
  <c r="AB20" i="127"/>
  <c r="AA20" i="127"/>
  <c r="BF19" i="127"/>
  <c r="BE19" i="127"/>
  <c r="AX19" i="127"/>
  <c r="AW19" i="127"/>
  <c r="AP19" i="127"/>
  <c r="AO19" i="127"/>
  <c r="AH19" i="127"/>
  <c r="Z19" i="127" s="1"/>
  <c r="AG19" i="127"/>
  <c r="AF19" i="127"/>
  <c r="AE19" i="127"/>
  <c r="AD19" i="127"/>
  <c r="AC19" i="127"/>
  <c r="AB19" i="127"/>
  <c r="AA19" i="127"/>
  <c r="BF18" i="127"/>
  <c r="BE18" i="127"/>
  <c r="AX18" i="127"/>
  <c r="AW18" i="127"/>
  <c r="AP18" i="127"/>
  <c r="Z18" i="127" s="1"/>
  <c r="AO18" i="127"/>
  <c r="AH18" i="127"/>
  <c r="AG18" i="127"/>
  <c r="AF18" i="127"/>
  <c r="AE18" i="127"/>
  <c r="AD18" i="127"/>
  <c r="AC18" i="127"/>
  <c r="AB18" i="127"/>
  <c r="AA18" i="127"/>
  <c r="BF17" i="127"/>
  <c r="Z17" i="127" s="1"/>
  <c r="BE17" i="127"/>
  <c r="AX17" i="127"/>
  <c r="AW17" i="127"/>
  <c r="AP17" i="127"/>
  <c r="AO17" i="127"/>
  <c r="AH17" i="127"/>
  <c r="AG17" i="127"/>
  <c r="AF17" i="127"/>
  <c r="AE17" i="127"/>
  <c r="AD17" i="127"/>
  <c r="AC17" i="127"/>
  <c r="AB17" i="127"/>
  <c r="AA17" i="127"/>
  <c r="BF16" i="127"/>
  <c r="BE16" i="127"/>
  <c r="AX16" i="127"/>
  <c r="AW16" i="127"/>
  <c r="AP16" i="127"/>
  <c r="AO16" i="127"/>
  <c r="AH16" i="127"/>
  <c r="AG16" i="127"/>
  <c r="AF16" i="127"/>
  <c r="AE16" i="127"/>
  <c r="AD16" i="127"/>
  <c r="AC16" i="127"/>
  <c r="AB16" i="127"/>
  <c r="AA16" i="127"/>
  <c r="Z16" i="127"/>
  <c r="BF15" i="127"/>
  <c r="BE15" i="127"/>
  <c r="AX15" i="127"/>
  <c r="Z15" i="127" s="1"/>
  <c r="AW15" i="127"/>
  <c r="AP15" i="127"/>
  <c r="AO15" i="127"/>
  <c r="AH15" i="127"/>
  <c r="AG15" i="127"/>
  <c r="AF15" i="127"/>
  <c r="AE15" i="127"/>
  <c r="AD15" i="127"/>
  <c r="AC15" i="127"/>
  <c r="AB15" i="127"/>
  <c r="AA15" i="127"/>
  <c r="BF14" i="127"/>
  <c r="Z14" i="127" s="1"/>
  <c r="BE14" i="127"/>
  <c r="AX14" i="127"/>
  <c r="AW14" i="127"/>
  <c r="AP14" i="127"/>
  <c r="AO14" i="127"/>
  <c r="AH14" i="127"/>
  <c r="AG14" i="127"/>
  <c r="AF14" i="127"/>
  <c r="AE14" i="127"/>
  <c r="AD14" i="127"/>
  <c r="AC14" i="127"/>
  <c r="AB14" i="127"/>
  <c r="AA14" i="127"/>
  <c r="BF13" i="127"/>
  <c r="BE13" i="127"/>
  <c r="AX13" i="127"/>
  <c r="AW13" i="127"/>
  <c r="AP13" i="127"/>
  <c r="Z13" i="127" s="1"/>
  <c r="AO13" i="127"/>
  <c r="AH13" i="127"/>
  <c r="AG13" i="127"/>
  <c r="AF13" i="127"/>
  <c r="AE13" i="127"/>
  <c r="AD13" i="127"/>
  <c r="AC13" i="127"/>
  <c r="AB13" i="127"/>
  <c r="AA13" i="127"/>
  <c r="BF12" i="127"/>
  <c r="BE12" i="127"/>
  <c r="AX12" i="127"/>
  <c r="AX8" i="127" s="1"/>
  <c r="AW12" i="127"/>
  <c r="AP12" i="127"/>
  <c r="AO12" i="127"/>
  <c r="AH12" i="127"/>
  <c r="AG12" i="127"/>
  <c r="AF12" i="127"/>
  <c r="AE12" i="127"/>
  <c r="AD12" i="127"/>
  <c r="AC12" i="127"/>
  <c r="AB12" i="127"/>
  <c r="AA12" i="127"/>
  <c r="BF11" i="127"/>
  <c r="BE11" i="127"/>
  <c r="AX11" i="127"/>
  <c r="AW11" i="127"/>
  <c r="AP11" i="127"/>
  <c r="AO11" i="127"/>
  <c r="AH11" i="127"/>
  <c r="AH8" i="127" s="1"/>
  <c r="AG11" i="127"/>
  <c r="AF11" i="127"/>
  <c r="AE11" i="127"/>
  <c r="AD11" i="127"/>
  <c r="AC11" i="127"/>
  <c r="AB11" i="127"/>
  <c r="AA11" i="127"/>
  <c r="Z11" i="127"/>
  <c r="BF10" i="127"/>
  <c r="BE10" i="127"/>
  <c r="AX10" i="127"/>
  <c r="AW10" i="127"/>
  <c r="AP10" i="127"/>
  <c r="Z10" i="127" s="1"/>
  <c r="AO10" i="127"/>
  <c r="AH10" i="127"/>
  <c r="AG10" i="127"/>
  <c r="AF10" i="127"/>
  <c r="AE10" i="127"/>
  <c r="AD10" i="127"/>
  <c r="AC10" i="127"/>
  <c r="AB10" i="127"/>
  <c r="AA10" i="127"/>
  <c r="BF9" i="127"/>
  <c r="Z9" i="127" s="1"/>
  <c r="BE9" i="127"/>
  <c r="AX9" i="127"/>
  <c r="AW9" i="127"/>
  <c r="AP9" i="127"/>
  <c r="AO9" i="127"/>
  <c r="AH9" i="127"/>
  <c r="AG9" i="127"/>
  <c r="AF9" i="127"/>
  <c r="AE9" i="127"/>
  <c r="AD9" i="127"/>
  <c r="AC9" i="127"/>
  <c r="AB9" i="127"/>
  <c r="AA9" i="127"/>
  <c r="BL8" i="127"/>
  <c r="BK8" i="127"/>
  <c r="BK7" i="127" s="1"/>
  <c r="BJ8" i="127"/>
  <c r="BI8" i="127"/>
  <c r="BH8" i="127"/>
  <c r="BG8" i="127"/>
  <c r="BD8" i="127"/>
  <c r="BC8" i="127"/>
  <c r="BB8" i="127"/>
  <c r="AD8" i="127" s="1"/>
  <c r="AD7" i="127" s="1"/>
  <c r="BA8" i="127"/>
  <c r="AZ8" i="127"/>
  <c r="AY8" i="127"/>
  <c r="AV8" i="127"/>
  <c r="AF8" i="127" s="1"/>
  <c r="AU8" i="127"/>
  <c r="AT8" i="127"/>
  <c r="AS8" i="127"/>
  <c r="AC8" i="127" s="1"/>
  <c r="AR8" i="127"/>
  <c r="AQ8" i="127"/>
  <c r="AN8" i="127"/>
  <c r="AM8" i="127"/>
  <c r="AE8" i="127" s="1"/>
  <c r="AL8" i="127"/>
  <c r="AK8" i="127"/>
  <c r="AJ8" i="127"/>
  <c r="AB8" i="127" s="1"/>
  <c r="AI8" i="127"/>
  <c r="AA8" i="127"/>
  <c r="BI7" i="127"/>
  <c r="AZ7" i="127"/>
  <c r="AV7" i="127"/>
  <c r="AQ7" i="127"/>
  <c r="AM7" i="127"/>
  <c r="X2" i="127"/>
  <c r="AL2" i="127" s="1"/>
  <c r="BB2" i="127" s="1"/>
  <c r="O2" i="127"/>
  <c r="Z23" i="127" l="1"/>
  <c r="Z8" i="127"/>
  <c r="AJ7" i="127"/>
  <c r="AS7" i="127"/>
  <c r="BB7" i="127"/>
  <c r="AP8" i="127"/>
  <c r="Z38" i="127"/>
  <c r="AE43" i="127"/>
  <c r="AE7" i="127" s="1"/>
  <c r="AX43" i="127"/>
  <c r="Z54" i="127"/>
  <c r="AA37" i="127"/>
  <c r="AE49" i="127"/>
  <c r="AK7" i="127"/>
  <c r="AT7" i="127"/>
  <c r="Z25" i="127"/>
  <c r="AF43" i="127"/>
  <c r="AF7" i="127" s="1"/>
  <c r="AP43" i="127"/>
  <c r="Z57" i="127"/>
  <c r="Z31" i="127"/>
  <c r="BF8" i="127"/>
  <c r="BF7" i="127" s="1"/>
  <c r="Z40" i="127"/>
  <c r="AL7" i="127"/>
  <c r="Z12" i="127"/>
  <c r="Z24" i="127"/>
  <c r="AX37" i="127"/>
  <c r="AX7" i="127" s="1"/>
  <c r="AH43" i="127"/>
  <c r="AA49" i="127"/>
  <c r="AN7" i="127"/>
  <c r="AA43" i="127"/>
  <c r="AA7" i="127" s="1"/>
  <c r="Z50" i="127"/>
  <c r="AB43" i="127"/>
  <c r="AB7" i="127" s="1"/>
  <c r="Z45" i="127"/>
  <c r="AC43" i="127"/>
  <c r="AC7" i="127" s="1"/>
  <c r="AP7" i="127" l="1"/>
  <c r="Z37" i="127"/>
  <c r="Z7" i="127" s="1"/>
  <c r="Z43" i="127"/>
  <c r="AH7" i="127"/>
  <c r="Y38" i="90" l="1"/>
  <c r="Y78" i="90" l="1"/>
  <c r="Y77" i="90"/>
  <c r="Y76" i="90"/>
  <c r="Y75" i="90"/>
  <c r="Y74" i="90"/>
  <c r="Y73" i="90"/>
  <c r="Y72" i="90"/>
  <c r="Y71" i="90"/>
  <c r="Y70" i="90"/>
  <c r="Y69" i="90"/>
  <c r="Y68" i="90"/>
  <c r="Y67" i="90"/>
  <c r="Y66" i="90"/>
  <c r="Y65" i="90"/>
  <c r="Y64" i="90"/>
  <c r="Y63" i="90"/>
  <c r="Y62" i="90"/>
  <c r="Y61" i="90"/>
  <c r="Y60" i="90"/>
  <c r="Y59" i="90"/>
  <c r="Y58" i="90"/>
  <c r="Y57" i="90"/>
  <c r="Y56" i="90"/>
  <c r="Y55" i="90"/>
  <c r="Y54" i="90"/>
  <c r="Y53" i="90"/>
  <c r="Y51" i="90"/>
  <c r="Y50" i="90"/>
  <c r="Y49" i="90"/>
  <c r="Y48" i="90"/>
  <c r="Y47" i="90"/>
  <c r="Y46" i="90"/>
  <c r="Y45" i="90"/>
  <c r="Y44" i="90"/>
  <c r="Y43" i="90"/>
  <c r="Y42" i="90"/>
  <c r="Y41" i="90"/>
  <c r="Y40" i="90"/>
  <c r="Y39" i="90"/>
  <c r="Y37" i="90"/>
  <c r="Y36" i="90"/>
  <c r="Y35" i="90"/>
  <c r="Y34" i="90"/>
  <c r="Y33" i="90"/>
  <c r="Y32" i="90"/>
  <c r="Y31" i="90"/>
  <c r="Y30" i="90"/>
  <c r="Y29" i="90"/>
  <c r="Y28" i="90"/>
  <c r="Y27" i="90"/>
  <c r="Y26" i="90"/>
  <c r="Y25" i="90"/>
  <c r="Y24" i="90"/>
  <c r="Y23" i="90"/>
  <c r="Y22" i="90"/>
  <c r="Y21" i="90"/>
  <c r="Y20" i="90"/>
  <c r="Y19" i="90"/>
  <c r="Y18" i="90"/>
  <c r="Y17" i="90"/>
  <c r="Y16" i="90"/>
  <c r="Y15" i="90"/>
  <c r="Y14" i="90"/>
  <c r="Y13" i="90"/>
  <c r="Y12" i="90"/>
  <c r="Y11" i="90"/>
  <c r="Y10" i="90"/>
  <c r="Y9" i="90"/>
  <c r="Y8" i="90"/>
  <c r="Y7" i="90"/>
  <c r="BF92" i="126" l="1"/>
  <c r="BE92" i="126"/>
  <c r="AX92" i="126"/>
  <c r="AW92" i="126"/>
  <c r="AP92" i="126"/>
  <c r="Z92" i="126" s="1"/>
  <c r="AO92" i="126"/>
  <c r="AH92" i="126"/>
  <c r="AG92" i="126"/>
  <c r="AF92" i="126"/>
  <c r="AE92" i="126"/>
  <c r="AD92" i="126"/>
  <c r="AC92" i="126"/>
  <c r="AB92" i="126"/>
  <c r="AA92" i="126"/>
  <c r="BF91" i="126"/>
  <c r="BE91" i="126"/>
  <c r="AX91" i="126"/>
  <c r="AX86" i="126" s="1"/>
  <c r="AW91" i="126"/>
  <c r="AP91" i="126"/>
  <c r="Z91" i="126" s="1"/>
  <c r="AO91" i="126"/>
  <c r="AH91" i="126"/>
  <c r="AG91" i="126"/>
  <c r="AF91" i="126"/>
  <c r="AE91" i="126"/>
  <c r="AD91" i="126"/>
  <c r="AC91" i="126"/>
  <c r="AB91" i="126"/>
  <c r="AA91" i="126"/>
  <c r="BF90" i="126"/>
  <c r="BE90" i="126"/>
  <c r="AX90" i="126"/>
  <c r="AW90" i="126"/>
  <c r="AP90" i="126"/>
  <c r="AO90" i="126"/>
  <c r="AH90" i="126"/>
  <c r="AG90" i="126"/>
  <c r="AF90" i="126"/>
  <c r="AE90" i="126"/>
  <c r="AD90" i="126"/>
  <c r="AC90" i="126"/>
  <c r="AB90" i="126"/>
  <c r="AA90" i="126"/>
  <c r="Z90" i="126"/>
  <c r="BF89" i="126"/>
  <c r="BE89" i="126"/>
  <c r="AX89" i="126"/>
  <c r="AW89" i="126"/>
  <c r="AP89" i="126"/>
  <c r="Z89" i="126" s="1"/>
  <c r="AO89" i="126"/>
  <c r="AH89" i="126"/>
  <c r="AG89" i="126"/>
  <c r="AF89" i="126"/>
  <c r="AE89" i="126"/>
  <c r="AD89" i="126"/>
  <c r="AC89" i="126"/>
  <c r="AB89" i="126"/>
  <c r="AA89" i="126"/>
  <c r="BF88" i="126"/>
  <c r="BE88" i="126"/>
  <c r="AX88" i="126"/>
  <c r="AW88" i="126"/>
  <c r="AP88" i="126"/>
  <c r="Z88" i="126" s="1"/>
  <c r="AO88" i="126"/>
  <c r="AH88" i="126"/>
  <c r="AG88" i="126"/>
  <c r="AF88" i="126"/>
  <c r="AE88" i="126"/>
  <c r="AD88" i="126"/>
  <c r="AC88" i="126"/>
  <c r="AB88" i="126"/>
  <c r="AA88" i="126"/>
  <c r="BF87" i="126"/>
  <c r="BF86" i="126" s="1"/>
  <c r="BE87" i="126"/>
  <c r="AX87" i="126"/>
  <c r="AW87" i="126"/>
  <c r="AP87" i="126"/>
  <c r="AP86" i="126" s="1"/>
  <c r="AO87" i="126"/>
  <c r="AH87" i="126"/>
  <c r="AH86" i="126" s="1"/>
  <c r="AG87" i="126"/>
  <c r="AF87" i="126"/>
  <c r="AE87" i="126"/>
  <c r="AD87" i="126"/>
  <c r="AC87" i="126"/>
  <c r="AB87" i="126"/>
  <c r="AA87" i="126"/>
  <c r="Z87" i="126"/>
  <c r="BL86" i="126"/>
  <c r="BK86" i="126"/>
  <c r="BJ86" i="126"/>
  <c r="BI86" i="126"/>
  <c r="BH86" i="126"/>
  <c r="BG86" i="126"/>
  <c r="BD86" i="126"/>
  <c r="BC86" i="126"/>
  <c r="BB86" i="126"/>
  <c r="BA86" i="126"/>
  <c r="AZ86" i="126"/>
  <c r="AY86" i="126"/>
  <c r="AV86" i="126"/>
  <c r="AU86" i="126"/>
  <c r="AE86" i="126" s="1"/>
  <c r="AT86" i="126"/>
  <c r="AS86" i="126"/>
  <c r="AR86" i="126"/>
  <c r="AQ86" i="126"/>
  <c r="AN86" i="126"/>
  <c r="AF86" i="126" s="1"/>
  <c r="AM86" i="126"/>
  <c r="AL86" i="126"/>
  <c r="AD86" i="126" s="1"/>
  <c r="AK86" i="126"/>
  <c r="AJ86" i="126"/>
  <c r="AB86" i="126" s="1"/>
  <c r="AI86" i="126"/>
  <c r="AC86" i="126"/>
  <c r="AA86" i="126"/>
  <c r="BF85" i="126"/>
  <c r="BE85" i="126"/>
  <c r="AX85" i="126"/>
  <c r="AW85" i="126"/>
  <c r="AP85" i="126"/>
  <c r="Z85" i="126" s="1"/>
  <c r="AO85" i="126"/>
  <c r="AH85" i="126"/>
  <c r="AG85" i="126"/>
  <c r="AF85" i="126"/>
  <c r="AE85" i="126"/>
  <c r="AD85" i="126"/>
  <c r="AC85" i="126"/>
  <c r="AB85" i="126"/>
  <c r="AA85" i="126"/>
  <c r="BF84" i="126"/>
  <c r="BE84" i="126"/>
  <c r="AX84" i="126"/>
  <c r="AW84" i="126"/>
  <c r="AP84" i="126"/>
  <c r="Z84" i="126" s="1"/>
  <c r="AO84" i="126"/>
  <c r="AH84" i="126"/>
  <c r="AG84" i="126"/>
  <c r="AF84" i="126"/>
  <c r="AE84" i="126"/>
  <c r="AD84" i="126"/>
  <c r="AC84" i="126"/>
  <c r="AB84" i="126"/>
  <c r="AA84" i="126"/>
  <c r="BF83" i="126"/>
  <c r="BF81" i="126" s="1"/>
  <c r="BE83" i="126"/>
  <c r="AX83" i="126"/>
  <c r="AW83" i="126"/>
  <c r="AP83" i="126"/>
  <c r="AO83" i="126"/>
  <c r="AH83" i="126"/>
  <c r="AH81" i="126" s="1"/>
  <c r="AG83" i="126"/>
  <c r="AF83" i="126"/>
  <c r="AE83" i="126"/>
  <c r="AD83" i="126"/>
  <c r="AC83" i="126"/>
  <c r="AB83" i="126"/>
  <c r="AA83" i="126"/>
  <c r="Z83" i="126"/>
  <c r="BF82" i="126"/>
  <c r="BE82" i="126"/>
  <c r="AX82" i="126"/>
  <c r="Z82" i="126" s="1"/>
  <c r="AW82" i="126"/>
  <c r="AP82" i="126"/>
  <c r="AO82" i="126"/>
  <c r="AH82" i="126"/>
  <c r="AG82" i="126"/>
  <c r="AF82" i="126"/>
  <c r="AE82" i="126"/>
  <c r="AD82" i="126"/>
  <c r="AC82" i="126"/>
  <c r="AB82" i="126"/>
  <c r="AA82" i="126"/>
  <c r="BL81" i="126"/>
  <c r="AF81" i="126" s="1"/>
  <c r="BK81" i="126"/>
  <c r="BJ81" i="126"/>
  <c r="BI81" i="126"/>
  <c r="BH81" i="126"/>
  <c r="BG81" i="126"/>
  <c r="BD81" i="126"/>
  <c r="BC81" i="126"/>
  <c r="BB81" i="126"/>
  <c r="BA81" i="126"/>
  <c r="AZ81" i="126"/>
  <c r="AY81" i="126"/>
  <c r="AV81" i="126"/>
  <c r="AU81" i="126"/>
  <c r="AT81" i="126"/>
  <c r="AD81" i="126" s="1"/>
  <c r="AS81" i="126"/>
  <c r="AR81" i="126"/>
  <c r="AQ81" i="126"/>
  <c r="AN81" i="126"/>
  <c r="AM81" i="126"/>
  <c r="AE81" i="126" s="1"/>
  <c r="AL81" i="126"/>
  <c r="AK81" i="126"/>
  <c r="AC81" i="126" s="1"/>
  <c r="AJ81" i="126"/>
  <c r="AI81" i="126"/>
  <c r="AA81" i="126" s="1"/>
  <c r="AB81" i="126"/>
  <c r="BF80" i="126"/>
  <c r="BE80" i="126"/>
  <c r="AX80" i="126"/>
  <c r="AW80" i="126"/>
  <c r="AP80" i="126"/>
  <c r="Z80" i="126" s="1"/>
  <c r="AO80" i="126"/>
  <c r="AH80" i="126"/>
  <c r="AG80" i="126"/>
  <c r="AF80" i="126"/>
  <c r="AE80" i="126"/>
  <c r="AD80" i="126"/>
  <c r="AC80" i="126"/>
  <c r="AB80" i="126"/>
  <c r="AA80" i="126"/>
  <c r="BF79" i="126"/>
  <c r="BE79" i="126"/>
  <c r="AX79" i="126"/>
  <c r="AW79" i="126"/>
  <c r="AP79" i="126"/>
  <c r="AO79" i="126"/>
  <c r="AH79" i="126"/>
  <c r="AH76" i="126" s="1"/>
  <c r="AG79" i="126"/>
  <c r="AF79" i="126"/>
  <c r="AE79" i="126"/>
  <c r="AD79" i="126"/>
  <c r="AC79" i="126"/>
  <c r="AB79" i="126"/>
  <c r="AA79" i="126"/>
  <c r="BF78" i="126"/>
  <c r="BE78" i="126"/>
  <c r="AX78" i="126"/>
  <c r="Z78" i="126" s="1"/>
  <c r="AW78" i="126"/>
  <c r="AP78" i="126"/>
  <c r="AO78" i="126"/>
  <c r="AH78" i="126"/>
  <c r="AG78" i="126"/>
  <c r="AF78" i="126"/>
  <c r="AE78" i="126"/>
  <c r="AD78" i="126"/>
  <c r="AC78" i="126"/>
  <c r="AB78" i="126"/>
  <c r="AA78" i="126"/>
  <c r="BF77" i="126"/>
  <c r="BF76" i="126" s="1"/>
  <c r="BE77" i="126"/>
  <c r="AX77" i="126"/>
  <c r="AX76" i="126" s="1"/>
  <c r="AW77" i="126"/>
  <c r="AP77" i="126"/>
  <c r="Z77" i="126" s="1"/>
  <c r="AO77" i="126"/>
  <c r="AH77" i="126"/>
  <c r="AG77" i="126"/>
  <c r="AF77" i="126"/>
  <c r="AE77" i="126"/>
  <c r="AD77" i="126"/>
  <c r="AC77" i="126"/>
  <c r="AB77" i="126"/>
  <c r="AA77" i="126"/>
  <c r="BL76" i="126"/>
  <c r="BK76" i="126"/>
  <c r="AE76" i="126" s="1"/>
  <c r="BJ76" i="126"/>
  <c r="BI76" i="126"/>
  <c r="BH76" i="126"/>
  <c r="BG76" i="126"/>
  <c r="BD76" i="126"/>
  <c r="BC76" i="126"/>
  <c r="BB76" i="126"/>
  <c r="BA76" i="126"/>
  <c r="AZ76" i="126"/>
  <c r="AY76" i="126"/>
  <c r="AV76" i="126"/>
  <c r="AU76" i="126"/>
  <c r="AT76" i="126"/>
  <c r="AS76" i="126"/>
  <c r="AC76" i="126" s="1"/>
  <c r="AR76" i="126"/>
  <c r="AQ76" i="126"/>
  <c r="AP76" i="126"/>
  <c r="AN76" i="126"/>
  <c r="AM76" i="126"/>
  <c r="AL76" i="126"/>
  <c r="AD76" i="126" s="1"/>
  <c r="AK76" i="126"/>
  <c r="AJ76" i="126"/>
  <c r="AB76" i="126" s="1"/>
  <c r="AI76" i="126"/>
  <c r="AF76" i="126"/>
  <c r="AA76" i="126"/>
  <c r="BF75" i="126"/>
  <c r="BE75" i="126"/>
  <c r="AX75" i="126"/>
  <c r="AW75" i="126"/>
  <c r="AP75" i="126"/>
  <c r="AO75" i="126"/>
  <c r="AH75" i="126"/>
  <c r="Z75" i="126" s="1"/>
  <c r="AG75" i="126"/>
  <c r="AF75" i="126"/>
  <c r="AE75" i="126"/>
  <c r="AD75" i="126"/>
  <c r="AC75" i="126"/>
  <c r="AB75" i="126"/>
  <c r="AA75" i="126"/>
  <c r="BF74" i="126"/>
  <c r="BE74" i="126"/>
  <c r="AX74" i="126"/>
  <c r="Z74" i="126" s="1"/>
  <c r="AW74" i="126"/>
  <c r="AP74" i="126"/>
  <c r="AO74" i="126"/>
  <c r="AH74" i="126"/>
  <c r="AG74" i="126"/>
  <c r="AF74" i="126"/>
  <c r="AE74" i="126"/>
  <c r="AD74" i="126"/>
  <c r="AC74" i="126"/>
  <c r="AB74" i="126"/>
  <c r="AA74" i="126"/>
  <c r="BF73" i="126"/>
  <c r="BE73" i="126"/>
  <c r="AX73" i="126"/>
  <c r="AW73" i="126"/>
  <c r="AP73" i="126"/>
  <c r="Z73" i="126" s="1"/>
  <c r="AO73" i="126"/>
  <c r="AH73" i="126"/>
  <c r="AG73" i="126"/>
  <c r="AF73" i="126"/>
  <c r="AE73" i="126"/>
  <c r="AD73" i="126"/>
  <c r="AC73" i="126"/>
  <c r="AB73" i="126"/>
  <c r="AA73" i="126"/>
  <c r="BF72" i="126"/>
  <c r="BE72" i="126"/>
  <c r="AX72" i="126"/>
  <c r="AW72" i="126"/>
  <c r="AP72" i="126"/>
  <c r="Z72" i="126" s="1"/>
  <c r="AO72" i="126"/>
  <c r="AH72" i="126"/>
  <c r="AG72" i="126"/>
  <c r="AF72" i="126"/>
  <c r="AE72" i="126"/>
  <c r="AD72" i="126"/>
  <c r="AC72" i="126"/>
  <c r="AB72" i="126"/>
  <c r="AA72" i="126"/>
  <c r="BF71" i="126"/>
  <c r="BE71" i="126"/>
  <c r="AX71" i="126"/>
  <c r="AW71" i="126"/>
  <c r="AP71" i="126"/>
  <c r="Z71" i="126" s="1"/>
  <c r="AO71" i="126"/>
  <c r="AH71" i="126"/>
  <c r="AG71" i="126"/>
  <c r="AF71" i="126"/>
  <c r="AE71" i="126"/>
  <c r="AD71" i="126"/>
  <c r="AC71" i="126"/>
  <c r="AB71" i="126"/>
  <c r="AA71" i="126"/>
  <c r="BF70" i="126"/>
  <c r="BE70" i="126"/>
  <c r="AX70" i="126"/>
  <c r="AW70" i="126"/>
  <c r="AP70" i="126"/>
  <c r="AO70" i="126"/>
  <c r="AH70" i="126"/>
  <c r="AG70" i="126"/>
  <c r="AF70" i="126"/>
  <c r="AE70" i="126"/>
  <c r="AD70" i="126"/>
  <c r="AC70" i="126"/>
  <c r="AB70" i="126"/>
  <c r="AA70" i="126"/>
  <c r="Z70" i="126"/>
  <c r="BF69" i="126"/>
  <c r="BE69" i="126"/>
  <c r="AX69" i="126"/>
  <c r="AW69" i="126"/>
  <c r="AP69" i="126"/>
  <c r="Z69" i="126" s="1"/>
  <c r="AO69" i="126"/>
  <c r="AH69" i="126"/>
  <c r="AG69" i="126"/>
  <c r="AF69" i="126"/>
  <c r="AE69" i="126"/>
  <c r="AD69" i="126"/>
  <c r="AC69" i="126"/>
  <c r="AB69" i="126"/>
  <c r="AA69" i="126"/>
  <c r="BF68" i="126"/>
  <c r="BE68" i="126"/>
  <c r="AX68" i="126"/>
  <c r="AW68" i="126"/>
  <c r="AP68" i="126"/>
  <c r="Z68" i="126" s="1"/>
  <c r="AO68" i="126"/>
  <c r="AH68" i="126"/>
  <c r="AG68" i="126"/>
  <c r="AF68" i="126"/>
  <c r="AE68" i="126"/>
  <c r="AD68" i="126"/>
  <c r="AC68" i="126"/>
  <c r="AB68" i="126"/>
  <c r="AA68" i="126"/>
  <c r="BF67" i="126"/>
  <c r="BF65" i="126" s="1"/>
  <c r="BE67" i="126"/>
  <c r="AX67" i="126"/>
  <c r="AW67" i="126"/>
  <c r="AP67" i="126"/>
  <c r="AO67" i="126"/>
  <c r="AH67" i="126"/>
  <c r="AH65" i="126" s="1"/>
  <c r="AG67" i="126"/>
  <c r="AF67" i="126"/>
  <c r="AE67" i="126"/>
  <c r="AD67" i="126"/>
  <c r="AC67" i="126"/>
  <c r="AB67" i="126"/>
  <c r="AA67" i="126"/>
  <c r="BF66" i="126"/>
  <c r="BE66" i="126"/>
  <c r="AX66" i="126"/>
  <c r="Z66" i="126" s="1"/>
  <c r="AW66" i="126"/>
  <c r="AP66" i="126"/>
  <c r="AO66" i="126"/>
  <c r="AH66" i="126"/>
  <c r="AG66" i="126"/>
  <c r="AF66" i="126"/>
  <c r="AE66" i="126"/>
  <c r="AD66" i="126"/>
  <c r="AC66" i="126"/>
  <c r="AB66" i="126"/>
  <c r="AA66" i="126"/>
  <c r="BL65" i="126"/>
  <c r="AF65" i="126" s="1"/>
  <c r="BK65" i="126"/>
  <c r="BJ65" i="126"/>
  <c r="BI65" i="126"/>
  <c r="BH65" i="126"/>
  <c r="BG65" i="126"/>
  <c r="BD65" i="126"/>
  <c r="BC65" i="126"/>
  <c r="BB65" i="126"/>
  <c r="BA65" i="126"/>
  <c r="AZ65" i="126"/>
  <c r="AY65" i="126"/>
  <c r="AV65" i="126"/>
  <c r="AU65" i="126"/>
  <c r="AT65" i="126"/>
  <c r="AD65" i="126" s="1"/>
  <c r="AS65" i="126"/>
  <c r="AR65" i="126"/>
  <c r="AQ65" i="126"/>
  <c r="AN65" i="126"/>
  <c r="AM65" i="126"/>
  <c r="AE65" i="126" s="1"/>
  <c r="AL65" i="126"/>
  <c r="AK65" i="126"/>
  <c r="AC65" i="126" s="1"/>
  <c r="AJ65" i="126"/>
  <c r="AI65" i="126"/>
  <c r="AA65" i="126" s="1"/>
  <c r="AB65" i="126"/>
  <c r="BF64" i="126"/>
  <c r="BE64" i="126"/>
  <c r="AX64" i="126"/>
  <c r="AW64" i="126"/>
  <c r="AP64" i="126"/>
  <c r="Z64" i="126" s="1"/>
  <c r="AO64" i="126"/>
  <c r="AH64" i="126"/>
  <c r="AG64" i="126"/>
  <c r="AF64" i="126"/>
  <c r="AE64" i="126"/>
  <c r="AD64" i="126"/>
  <c r="AC64" i="126"/>
  <c r="AB64" i="126"/>
  <c r="AA64" i="126"/>
  <c r="BF63" i="126"/>
  <c r="BE63" i="126"/>
  <c r="AX63" i="126"/>
  <c r="AW63" i="126"/>
  <c r="AP63" i="126"/>
  <c r="AO63" i="126"/>
  <c r="AH63" i="126"/>
  <c r="Z63" i="126" s="1"/>
  <c r="AG63" i="126"/>
  <c r="AF63" i="126"/>
  <c r="AE63" i="126"/>
  <c r="AD63" i="126"/>
  <c r="AC63" i="126"/>
  <c r="AB63" i="126"/>
  <c r="AA63" i="126"/>
  <c r="BF62" i="126"/>
  <c r="BE62" i="126"/>
  <c r="AX62" i="126"/>
  <c r="Z62" i="126" s="1"/>
  <c r="AW62" i="126"/>
  <c r="AP62" i="126"/>
  <c r="AO62" i="126"/>
  <c r="AH62" i="126"/>
  <c r="AG62" i="126"/>
  <c r="AF62" i="126"/>
  <c r="AE62" i="126"/>
  <c r="AD62" i="126"/>
  <c r="AC62" i="126"/>
  <c r="AB62" i="126"/>
  <c r="AA62" i="126"/>
  <c r="BF61" i="126"/>
  <c r="BF57" i="126" s="1"/>
  <c r="BE61" i="126"/>
  <c r="AX61" i="126"/>
  <c r="AW61" i="126"/>
  <c r="AP61" i="126"/>
  <c r="Z61" i="126" s="1"/>
  <c r="AO61" i="126"/>
  <c r="AH61" i="126"/>
  <c r="AG61" i="126"/>
  <c r="AF61" i="126"/>
  <c r="AE61" i="126"/>
  <c r="AD61" i="126"/>
  <c r="AC61" i="126"/>
  <c r="AB61" i="126"/>
  <c r="AA61" i="126"/>
  <c r="BF60" i="126"/>
  <c r="BE60" i="126"/>
  <c r="AX60" i="126"/>
  <c r="AW60" i="126"/>
  <c r="AP60" i="126"/>
  <c r="Z60" i="126" s="1"/>
  <c r="AO60" i="126"/>
  <c r="AH60" i="126"/>
  <c r="AG60" i="126"/>
  <c r="AF60" i="126"/>
  <c r="AE60" i="126"/>
  <c r="AD60" i="126"/>
  <c r="AC60" i="126"/>
  <c r="AB60" i="126"/>
  <c r="AA60" i="126"/>
  <c r="BF59" i="126"/>
  <c r="BE59" i="126"/>
  <c r="AX59" i="126"/>
  <c r="AW59" i="126"/>
  <c r="AP59" i="126"/>
  <c r="Z59" i="126" s="1"/>
  <c r="AO59" i="126"/>
  <c r="AH59" i="126"/>
  <c r="AG59" i="126"/>
  <c r="AF59" i="126"/>
  <c r="AE59" i="126"/>
  <c r="AD59" i="126"/>
  <c r="AC59" i="126"/>
  <c r="AB59" i="126"/>
  <c r="AA59" i="126"/>
  <c r="BF58" i="126"/>
  <c r="BE58" i="126"/>
  <c r="AX58" i="126"/>
  <c r="AX57" i="126" s="1"/>
  <c r="AW58" i="126"/>
  <c r="AP58" i="126"/>
  <c r="AO58" i="126"/>
  <c r="AH58" i="126"/>
  <c r="AH57" i="126" s="1"/>
  <c r="AG58" i="126"/>
  <c r="AF58" i="126"/>
  <c r="AE58" i="126"/>
  <c r="AD58" i="126"/>
  <c r="AC58" i="126"/>
  <c r="AB58" i="126"/>
  <c r="AA58" i="126"/>
  <c r="Z58" i="126"/>
  <c r="BL57" i="126"/>
  <c r="BK57" i="126"/>
  <c r="BJ57" i="126"/>
  <c r="BI57" i="126"/>
  <c r="BH57" i="126"/>
  <c r="AB57" i="126" s="1"/>
  <c r="BG57" i="126"/>
  <c r="BD57" i="126"/>
  <c r="BC57" i="126"/>
  <c r="BB57" i="126"/>
  <c r="BA57" i="126"/>
  <c r="AZ57" i="126"/>
  <c r="AY57" i="126"/>
  <c r="AV57" i="126"/>
  <c r="AU57" i="126"/>
  <c r="AT57" i="126"/>
  <c r="AS57" i="126"/>
  <c r="AR57" i="126"/>
  <c r="AQ57" i="126"/>
  <c r="AP57" i="126"/>
  <c r="AN57" i="126"/>
  <c r="AM57" i="126"/>
  <c r="AE57" i="126" s="1"/>
  <c r="AL57" i="126"/>
  <c r="AK57" i="126"/>
  <c r="AJ57" i="126"/>
  <c r="AI57" i="126"/>
  <c r="AA57" i="126" s="1"/>
  <c r="AF57" i="126"/>
  <c r="AD57" i="126"/>
  <c r="AC57" i="126"/>
  <c r="BF56" i="126"/>
  <c r="BE56" i="126"/>
  <c r="AX56" i="126"/>
  <c r="AW56" i="126"/>
  <c r="AP56" i="126"/>
  <c r="Z56" i="126" s="1"/>
  <c r="AO56" i="126"/>
  <c r="AH56" i="126"/>
  <c r="AG56" i="126"/>
  <c r="AF56" i="126"/>
  <c r="AE56" i="126"/>
  <c r="AD56" i="126"/>
  <c r="AC56" i="126"/>
  <c r="AB56" i="126"/>
  <c r="AA56" i="126"/>
  <c r="BF55" i="126"/>
  <c r="BE55" i="126"/>
  <c r="AX55" i="126"/>
  <c r="AX49" i="126" s="1"/>
  <c r="AW55" i="126"/>
  <c r="AP55" i="126"/>
  <c r="Z55" i="126" s="1"/>
  <c r="AO55" i="126"/>
  <c r="AH55" i="126"/>
  <c r="AG55" i="126"/>
  <c r="AF55" i="126"/>
  <c r="AE55" i="126"/>
  <c r="AD55" i="126"/>
  <c r="AC55" i="126"/>
  <c r="AB55" i="126"/>
  <c r="AA55" i="126"/>
  <c r="BF54" i="126"/>
  <c r="BE54" i="126"/>
  <c r="AX54" i="126"/>
  <c r="AW54" i="126"/>
  <c r="AP54" i="126"/>
  <c r="AO54" i="126"/>
  <c r="AH54" i="126"/>
  <c r="AG54" i="126"/>
  <c r="AF54" i="126"/>
  <c r="AE54" i="126"/>
  <c r="AD54" i="126"/>
  <c r="AC54" i="126"/>
  <c r="AB54" i="126"/>
  <c r="AA54" i="126"/>
  <c r="Z54" i="126"/>
  <c r="BF53" i="126"/>
  <c r="BE53" i="126"/>
  <c r="AX53" i="126"/>
  <c r="AW53" i="126"/>
  <c r="AP53" i="126"/>
  <c r="Z53" i="126" s="1"/>
  <c r="AO53" i="126"/>
  <c r="AH53" i="126"/>
  <c r="AG53" i="126"/>
  <c r="AF53" i="126"/>
  <c r="AE53" i="126"/>
  <c r="AD53" i="126"/>
  <c r="AC53" i="126"/>
  <c r="AB53" i="126"/>
  <c r="AA53" i="126"/>
  <c r="BF52" i="126"/>
  <c r="BE52" i="126"/>
  <c r="AX52" i="126"/>
  <c r="AW52" i="126"/>
  <c r="AP52" i="126"/>
  <c r="Z52" i="126" s="1"/>
  <c r="AO52" i="126"/>
  <c r="AH52" i="126"/>
  <c r="AG52" i="126"/>
  <c r="AF52" i="126"/>
  <c r="AE52" i="126"/>
  <c r="AD52" i="126"/>
  <c r="AC52" i="126"/>
  <c r="AB52" i="126"/>
  <c r="AA52" i="126"/>
  <c r="BF51" i="126"/>
  <c r="BF49" i="126" s="1"/>
  <c r="BE51" i="126"/>
  <c r="AX51" i="126"/>
  <c r="AW51" i="126"/>
  <c r="AP51" i="126"/>
  <c r="AO51" i="126"/>
  <c r="AH51" i="126"/>
  <c r="Z51" i="126" s="1"/>
  <c r="AG51" i="126"/>
  <c r="AF51" i="126"/>
  <c r="AE51" i="126"/>
  <c r="AD51" i="126"/>
  <c r="AC51" i="126"/>
  <c r="AB51" i="126"/>
  <c r="AA51" i="126"/>
  <c r="BF50" i="126"/>
  <c r="BE50" i="126"/>
  <c r="AX50" i="126"/>
  <c r="AW50" i="126"/>
  <c r="AP50" i="126"/>
  <c r="Z50" i="126" s="1"/>
  <c r="AO50" i="126"/>
  <c r="AH50" i="126"/>
  <c r="AG50" i="126"/>
  <c r="AF50" i="126"/>
  <c r="AE50" i="126"/>
  <c r="AD50" i="126"/>
  <c r="AC50" i="126"/>
  <c r="AB50" i="126"/>
  <c r="AA50" i="126"/>
  <c r="BL49" i="126"/>
  <c r="BK49" i="126"/>
  <c r="BJ49" i="126"/>
  <c r="BI49" i="126"/>
  <c r="BH49" i="126"/>
  <c r="BG49" i="126"/>
  <c r="BD49" i="126"/>
  <c r="BC49" i="126"/>
  <c r="AE49" i="126" s="1"/>
  <c r="BB49" i="126"/>
  <c r="BA49" i="126"/>
  <c r="AZ49" i="126"/>
  <c r="AY49" i="126"/>
  <c r="AV49" i="126"/>
  <c r="AU49" i="126"/>
  <c r="AT49" i="126"/>
  <c r="AD49" i="126" s="1"/>
  <c r="AS49" i="126"/>
  <c r="AR49" i="126"/>
  <c r="AQ49" i="126"/>
  <c r="AN49" i="126"/>
  <c r="AF49" i="126" s="1"/>
  <c r="AM49" i="126"/>
  <c r="AL49" i="126"/>
  <c r="AK49" i="126"/>
  <c r="AC49" i="126" s="1"/>
  <c r="AJ49" i="126"/>
  <c r="AI49" i="126"/>
  <c r="AA49" i="126" s="1"/>
  <c r="AB49" i="126"/>
  <c r="BF48" i="126"/>
  <c r="BE48" i="126"/>
  <c r="AX48" i="126"/>
  <c r="AW48" i="126"/>
  <c r="AP48" i="126"/>
  <c r="Z48" i="126" s="1"/>
  <c r="AO48" i="126"/>
  <c r="AH48" i="126"/>
  <c r="AG48" i="126"/>
  <c r="AF48" i="126"/>
  <c r="AE48" i="126"/>
  <c r="AD48" i="126"/>
  <c r="AC48" i="126"/>
  <c r="AB48" i="126"/>
  <c r="AA48" i="126"/>
  <c r="BF47" i="126"/>
  <c r="BE47" i="126"/>
  <c r="AX47" i="126"/>
  <c r="AW47" i="126"/>
  <c r="AP47" i="126"/>
  <c r="AO47" i="126"/>
  <c r="AH47" i="126"/>
  <c r="AG47" i="126"/>
  <c r="AF47" i="126"/>
  <c r="AE47" i="126"/>
  <c r="AD47" i="126"/>
  <c r="AC47" i="126"/>
  <c r="AB47" i="126"/>
  <c r="AA47" i="126"/>
  <c r="Z47" i="126"/>
  <c r="BF46" i="126"/>
  <c r="BE46" i="126"/>
  <c r="AX46" i="126"/>
  <c r="AW46" i="126"/>
  <c r="AP46" i="126"/>
  <c r="Z46" i="126" s="1"/>
  <c r="AO46" i="126"/>
  <c r="AH46" i="126"/>
  <c r="AG46" i="126"/>
  <c r="AF46" i="126"/>
  <c r="AE46" i="126"/>
  <c r="AD46" i="126"/>
  <c r="AC46" i="126"/>
  <c r="AB46" i="126"/>
  <c r="AA46" i="126"/>
  <c r="BF45" i="126"/>
  <c r="BE45" i="126"/>
  <c r="AX45" i="126"/>
  <c r="AW45" i="126"/>
  <c r="AP45" i="126"/>
  <c r="Z45" i="126" s="1"/>
  <c r="AO45" i="126"/>
  <c r="AH45" i="126"/>
  <c r="AG45" i="126"/>
  <c r="AF45" i="126"/>
  <c r="AE45" i="126"/>
  <c r="AD45" i="126"/>
  <c r="AC45" i="126"/>
  <c r="AB45" i="126"/>
  <c r="AA45" i="126"/>
  <c r="BF44" i="126"/>
  <c r="BE44" i="126"/>
  <c r="AX44" i="126"/>
  <c r="AW44" i="126"/>
  <c r="AP44" i="126"/>
  <c r="AO44" i="126"/>
  <c r="AH44" i="126"/>
  <c r="AG44" i="126"/>
  <c r="AF44" i="126"/>
  <c r="AE44" i="126"/>
  <c r="AD44" i="126"/>
  <c r="AC44" i="126"/>
  <c r="AB44" i="126"/>
  <c r="AA44" i="126"/>
  <c r="Z44" i="126"/>
  <c r="BF43" i="126"/>
  <c r="BE43" i="126"/>
  <c r="AX43" i="126"/>
  <c r="AW43" i="126"/>
  <c r="AP43" i="126"/>
  <c r="Z43" i="126" s="1"/>
  <c r="AO43" i="126"/>
  <c r="AH43" i="126"/>
  <c r="AG43" i="126"/>
  <c r="AF43" i="126"/>
  <c r="AE43" i="126"/>
  <c r="AD43" i="126"/>
  <c r="AC43" i="126"/>
  <c r="AB43" i="126"/>
  <c r="AA43" i="126"/>
  <c r="BF42" i="126"/>
  <c r="Z42" i="126" s="1"/>
  <c r="BE42" i="126"/>
  <c r="AX42" i="126"/>
  <c r="AW42" i="126"/>
  <c r="AP42" i="126"/>
  <c r="AO42" i="126"/>
  <c r="AH42" i="126"/>
  <c r="AG42" i="126"/>
  <c r="AF42" i="126"/>
  <c r="AE42" i="126"/>
  <c r="AD42" i="126"/>
  <c r="AC42" i="126"/>
  <c r="AB42" i="126"/>
  <c r="AA42" i="126"/>
  <c r="BF41" i="126"/>
  <c r="BE41" i="126"/>
  <c r="AX41" i="126"/>
  <c r="AW41" i="126"/>
  <c r="AP41" i="126"/>
  <c r="Z41" i="126" s="1"/>
  <c r="AO41" i="126"/>
  <c r="AH41" i="126"/>
  <c r="AG41" i="126"/>
  <c r="AF41" i="126"/>
  <c r="AE41" i="126"/>
  <c r="AD41" i="126"/>
  <c r="AC41" i="126"/>
  <c r="AB41" i="126"/>
  <c r="AA41" i="126"/>
  <c r="BF40" i="126"/>
  <c r="BE40" i="126"/>
  <c r="AX40" i="126"/>
  <c r="Z40" i="126" s="1"/>
  <c r="AW40" i="126"/>
  <c r="AP40" i="126"/>
  <c r="AO40" i="126"/>
  <c r="AH40" i="126"/>
  <c r="AG40" i="126"/>
  <c r="AF40" i="126"/>
  <c r="AE40" i="126"/>
  <c r="AD40" i="126"/>
  <c r="AC40" i="126"/>
  <c r="AB40" i="126"/>
  <c r="AA40" i="126"/>
  <c r="BF39" i="126"/>
  <c r="BE39" i="126"/>
  <c r="AX39" i="126"/>
  <c r="AW39" i="126"/>
  <c r="AP39" i="126"/>
  <c r="AO39" i="126"/>
  <c r="AH39" i="126"/>
  <c r="Z39" i="126" s="1"/>
  <c r="AG39" i="126"/>
  <c r="AF39" i="126"/>
  <c r="AE39" i="126"/>
  <c r="AD39" i="126"/>
  <c r="AC39" i="126"/>
  <c r="AB39" i="126"/>
  <c r="AA39" i="126"/>
  <c r="BF38" i="126"/>
  <c r="BE38" i="126"/>
  <c r="AX38" i="126"/>
  <c r="AW38" i="126"/>
  <c r="AP38" i="126"/>
  <c r="Z38" i="126" s="1"/>
  <c r="AO38" i="126"/>
  <c r="AH38" i="126"/>
  <c r="AG38" i="126"/>
  <c r="AF38" i="126"/>
  <c r="AE38" i="126"/>
  <c r="AD38" i="126"/>
  <c r="AC38" i="126"/>
  <c r="AB38" i="126"/>
  <c r="AA38" i="126"/>
  <c r="BF37" i="126"/>
  <c r="BE37" i="126"/>
  <c r="AX37" i="126"/>
  <c r="AW37" i="126"/>
  <c r="AP37" i="126"/>
  <c r="Z37" i="126" s="1"/>
  <c r="AO37" i="126"/>
  <c r="AH37" i="126"/>
  <c r="AG37" i="126"/>
  <c r="AF37" i="126"/>
  <c r="AE37" i="126"/>
  <c r="AD37" i="126"/>
  <c r="AC37" i="126"/>
  <c r="AB37" i="126"/>
  <c r="AA37" i="126"/>
  <c r="BF36" i="126"/>
  <c r="BE36" i="126"/>
  <c r="AX36" i="126"/>
  <c r="AW36" i="126"/>
  <c r="AP36" i="126"/>
  <c r="AO36" i="126"/>
  <c r="AH36" i="126"/>
  <c r="AG36" i="126"/>
  <c r="AF36" i="126"/>
  <c r="AE36" i="126"/>
  <c r="AD36" i="126"/>
  <c r="AC36" i="126"/>
  <c r="AB36" i="126"/>
  <c r="AA36" i="126"/>
  <c r="Z36" i="126"/>
  <c r="BF35" i="126"/>
  <c r="BE35" i="126"/>
  <c r="AX35" i="126"/>
  <c r="AW35" i="126"/>
  <c r="AP35" i="126"/>
  <c r="Z35" i="126" s="1"/>
  <c r="AO35" i="126"/>
  <c r="AH35" i="126"/>
  <c r="AG35" i="126"/>
  <c r="AF35" i="126"/>
  <c r="AE35" i="126"/>
  <c r="AD35" i="126"/>
  <c r="AC35" i="126"/>
  <c r="AB35" i="126"/>
  <c r="AA35" i="126"/>
  <c r="BF34" i="126"/>
  <c r="Z34" i="126" s="1"/>
  <c r="BE34" i="126"/>
  <c r="AX34" i="126"/>
  <c r="AW34" i="126"/>
  <c r="AP34" i="126"/>
  <c r="AO34" i="126"/>
  <c r="AH34" i="126"/>
  <c r="AG34" i="126"/>
  <c r="AF34" i="126"/>
  <c r="AE34" i="126"/>
  <c r="AD34" i="126"/>
  <c r="AC34" i="126"/>
  <c r="AB34" i="126"/>
  <c r="AA34" i="126"/>
  <c r="BF33" i="126"/>
  <c r="BE33" i="126"/>
  <c r="AX33" i="126"/>
  <c r="AW33" i="126"/>
  <c r="AP33" i="126"/>
  <c r="Z33" i="126" s="1"/>
  <c r="AO33" i="126"/>
  <c r="AH33" i="126"/>
  <c r="AG33" i="126"/>
  <c r="AF33" i="126"/>
  <c r="AE33" i="126"/>
  <c r="AD33" i="126"/>
  <c r="AC33" i="126"/>
  <c r="AB33" i="126"/>
  <c r="AA33" i="126"/>
  <c r="BF32" i="126"/>
  <c r="BE32" i="126"/>
  <c r="AX32" i="126"/>
  <c r="Z32" i="126" s="1"/>
  <c r="AW32" i="126"/>
  <c r="AP32" i="126"/>
  <c r="AO32" i="126"/>
  <c r="AH32" i="126"/>
  <c r="AG32" i="126"/>
  <c r="AF32" i="126"/>
  <c r="AE32" i="126"/>
  <c r="AD32" i="126"/>
  <c r="AC32" i="126"/>
  <c r="AB32" i="126"/>
  <c r="AA32" i="126"/>
  <c r="BF31" i="126"/>
  <c r="BE31" i="126"/>
  <c r="AX31" i="126"/>
  <c r="AW31" i="126"/>
  <c r="AP31" i="126"/>
  <c r="AO31" i="126"/>
  <c r="AH31" i="126"/>
  <c r="AG31" i="126"/>
  <c r="AF31" i="126"/>
  <c r="AE31" i="126"/>
  <c r="AD31" i="126"/>
  <c r="AC31" i="126"/>
  <c r="AB31" i="126"/>
  <c r="AA31" i="126"/>
  <c r="Z31" i="126"/>
  <c r="BF30" i="126"/>
  <c r="BE30" i="126"/>
  <c r="AX30" i="126"/>
  <c r="AW30" i="126"/>
  <c r="AP30" i="126"/>
  <c r="Z30" i="126" s="1"/>
  <c r="AO30" i="126"/>
  <c r="AH30" i="126"/>
  <c r="AG30" i="126"/>
  <c r="AF30" i="126"/>
  <c r="AE30" i="126"/>
  <c r="AD30" i="126"/>
  <c r="AC30" i="126"/>
  <c r="AB30" i="126"/>
  <c r="AA30" i="126"/>
  <c r="BF29" i="126"/>
  <c r="BF25" i="126" s="1"/>
  <c r="BE29" i="126"/>
  <c r="AX29" i="126"/>
  <c r="AW29" i="126"/>
  <c r="AP29" i="126"/>
  <c r="Z29" i="126" s="1"/>
  <c r="AO29" i="126"/>
  <c r="AH29" i="126"/>
  <c r="AG29" i="126"/>
  <c r="AF29" i="126"/>
  <c r="AE29" i="126"/>
  <c r="AD29" i="126"/>
  <c r="AC29" i="126"/>
  <c r="AB29" i="126"/>
  <c r="AA29" i="126"/>
  <c r="BF28" i="126"/>
  <c r="BE28" i="126"/>
  <c r="AX28" i="126"/>
  <c r="AW28" i="126"/>
  <c r="AP28" i="126"/>
  <c r="AO28" i="126"/>
  <c r="AH28" i="126"/>
  <c r="AH25" i="126" s="1"/>
  <c r="AG28" i="126"/>
  <c r="AF28" i="126"/>
  <c r="AE28" i="126"/>
  <c r="AD28" i="126"/>
  <c r="AC28" i="126"/>
  <c r="AB28" i="126"/>
  <c r="AA28" i="126"/>
  <c r="Z28" i="126"/>
  <c r="BF27" i="126"/>
  <c r="BE27" i="126"/>
  <c r="AX27" i="126"/>
  <c r="AX25" i="126" s="1"/>
  <c r="AW27" i="126"/>
  <c r="AP27" i="126"/>
  <c r="Z27" i="126" s="1"/>
  <c r="AO27" i="126"/>
  <c r="AH27" i="126"/>
  <c r="AG27" i="126"/>
  <c r="AF27" i="126"/>
  <c r="AE27" i="126"/>
  <c r="AD27" i="126"/>
  <c r="AC27" i="126"/>
  <c r="AB27" i="126"/>
  <c r="AA27" i="126"/>
  <c r="BF26" i="126"/>
  <c r="BE26" i="126"/>
  <c r="AX26" i="126"/>
  <c r="AW26" i="126"/>
  <c r="AP26" i="126"/>
  <c r="Z26" i="126" s="1"/>
  <c r="AO26" i="126"/>
  <c r="AH26" i="126"/>
  <c r="AG26" i="126"/>
  <c r="AF26" i="126"/>
  <c r="AE26" i="126"/>
  <c r="AD26" i="126"/>
  <c r="AC26" i="126"/>
  <c r="AB26" i="126"/>
  <c r="AA26" i="126"/>
  <c r="BL25" i="126"/>
  <c r="BK25" i="126"/>
  <c r="BJ25" i="126"/>
  <c r="BI25" i="126"/>
  <c r="BH25" i="126"/>
  <c r="BG25" i="126"/>
  <c r="BD25" i="126"/>
  <c r="BC25" i="126"/>
  <c r="BB25" i="126"/>
  <c r="BA25" i="126"/>
  <c r="AZ25" i="126"/>
  <c r="AY25" i="126"/>
  <c r="AA25" i="126" s="1"/>
  <c r="AV25" i="126"/>
  <c r="AU25" i="126"/>
  <c r="AT25" i="126"/>
  <c r="AS25" i="126"/>
  <c r="AC25" i="126" s="1"/>
  <c r="AR25" i="126"/>
  <c r="AQ25" i="126"/>
  <c r="AP25" i="126"/>
  <c r="AN25" i="126"/>
  <c r="AM25" i="126"/>
  <c r="AE25" i="126" s="1"/>
  <c r="AL25" i="126"/>
  <c r="AK25" i="126"/>
  <c r="AJ25" i="126"/>
  <c r="AB25" i="126" s="1"/>
  <c r="AI25" i="126"/>
  <c r="AF25" i="126"/>
  <c r="AD25" i="126"/>
  <c r="BF24" i="126"/>
  <c r="BE24" i="126"/>
  <c r="AX24" i="126"/>
  <c r="AW24" i="126"/>
  <c r="AP24" i="126"/>
  <c r="AO24" i="126"/>
  <c r="AH24" i="126"/>
  <c r="AG24" i="126"/>
  <c r="AF24" i="126"/>
  <c r="AE24" i="126"/>
  <c r="AD24" i="126"/>
  <c r="AC24" i="126"/>
  <c r="AB24" i="126"/>
  <c r="AA24" i="126"/>
  <c r="Z24" i="126"/>
  <c r="BF23" i="126"/>
  <c r="BE23" i="126"/>
  <c r="AX23" i="126"/>
  <c r="AW23" i="126"/>
  <c r="AP23" i="126"/>
  <c r="Z23" i="126" s="1"/>
  <c r="AO23" i="126"/>
  <c r="AH23" i="126"/>
  <c r="AG23" i="126"/>
  <c r="AF23" i="126"/>
  <c r="AE23" i="126"/>
  <c r="AD23" i="126"/>
  <c r="AC23" i="126"/>
  <c r="AB23" i="126"/>
  <c r="AA23" i="126"/>
  <c r="BF22" i="126"/>
  <c r="BE22" i="126"/>
  <c r="AX22" i="126"/>
  <c r="AW22" i="126"/>
  <c r="AP22" i="126"/>
  <c r="Z22" i="126" s="1"/>
  <c r="AO22" i="126"/>
  <c r="AH22" i="126"/>
  <c r="AG22" i="126"/>
  <c r="AF22" i="126"/>
  <c r="AE22" i="126"/>
  <c r="AD22" i="126"/>
  <c r="AC22" i="126"/>
  <c r="AB22" i="126"/>
  <c r="AA22" i="126"/>
  <c r="BF21" i="126"/>
  <c r="BE21" i="126"/>
  <c r="AX21" i="126"/>
  <c r="AW21" i="126"/>
  <c r="AP21" i="126"/>
  <c r="Z21" i="126" s="1"/>
  <c r="AO21" i="126"/>
  <c r="AH21" i="126"/>
  <c r="AG21" i="126"/>
  <c r="AF21" i="126"/>
  <c r="AE21" i="126"/>
  <c r="AD21" i="126"/>
  <c r="AC21" i="126"/>
  <c r="AB21" i="126"/>
  <c r="AA21" i="126"/>
  <c r="BF20" i="126"/>
  <c r="BE20" i="126"/>
  <c r="AX20" i="126"/>
  <c r="Z20" i="126" s="1"/>
  <c r="AW20" i="126"/>
  <c r="AP20" i="126"/>
  <c r="AO20" i="126"/>
  <c r="AH20" i="126"/>
  <c r="AG20" i="126"/>
  <c r="AF20" i="126"/>
  <c r="AE20" i="126"/>
  <c r="AD20" i="126"/>
  <c r="AC20" i="126"/>
  <c r="AB20" i="126"/>
  <c r="AA20" i="126"/>
  <c r="BF19" i="126"/>
  <c r="BE19" i="126"/>
  <c r="AX19" i="126"/>
  <c r="AW19" i="126"/>
  <c r="AP19" i="126"/>
  <c r="AO19" i="126"/>
  <c r="AH19" i="126"/>
  <c r="Z19" i="126" s="1"/>
  <c r="AG19" i="126"/>
  <c r="AF19" i="126"/>
  <c r="AE19" i="126"/>
  <c r="AD19" i="126"/>
  <c r="AC19" i="126"/>
  <c r="AB19" i="126"/>
  <c r="AA19" i="126"/>
  <c r="BF18" i="126"/>
  <c r="BE18" i="126"/>
  <c r="AX18" i="126"/>
  <c r="AW18" i="126"/>
  <c r="AP18" i="126"/>
  <c r="Z18" i="126" s="1"/>
  <c r="AO18" i="126"/>
  <c r="AH18" i="126"/>
  <c r="AG18" i="126"/>
  <c r="AF18" i="126"/>
  <c r="AE18" i="126"/>
  <c r="AD18" i="126"/>
  <c r="AC18" i="126"/>
  <c r="AB18" i="126"/>
  <c r="AA18" i="126"/>
  <c r="BF17" i="126"/>
  <c r="BE17" i="126"/>
  <c r="AX17" i="126"/>
  <c r="Z17" i="126" s="1"/>
  <c r="AW17" i="126"/>
  <c r="AP17" i="126"/>
  <c r="AO17" i="126"/>
  <c r="AH17" i="126"/>
  <c r="AG17" i="126"/>
  <c r="AF17" i="126"/>
  <c r="AE17" i="126"/>
  <c r="AD17" i="126"/>
  <c r="AC17" i="126"/>
  <c r="AB17" i="126"/>
  <c r="AA17" i="126"/>
  <c r="BF16" i="126"/>
  <c r="BE16" i="126"/>
  <c r="AX16" i="126"/>
  <c r="AW16" i="126"/>
  <c r="AP16" i="126"/>
  <c r="AO16" i="126"/>
  <c r="AH16" i="126"/>
  <c r="AG16" i="126"/>
  <c r="AF16" i="126"/>
  <c r="AE16" i="126"/>
  <c r="AD16" i="126"/>
  <c r="AC16" i="126"/>
  <c r="AB16" i="126"/>
  <c r="AA16" i="126"/>
  <c r="Z16" i="126"/>
  <c r="BF15" i="126"/>
  <c r="BE15" i="126"/>
  <c r="AX15" i="126"/>
  <c r="AW15" i="126"/>
  <c r="AP15" i="126"/>
  <c r="Z15" i="126" s="1"/>
  <c r="AO15" i="126"/>
  <c r="AH15" i="126"/>
  <c r="AG15" i="126"/>
  <c r="AF15" i="126"/>
  <c r="AE15" i="126"/>
  <c r="AD15" i="126"/>
  <c r="AC15" i="126"/>
  <c r="AB15" i="126"/>
  <c r="AA15" i="126"/>
  <c r="BF14" i="126"/>
  <c r="BE14" i="126"/>
  <c r="AX14" i="126"/>
  <c r="AW14" i="126"/>
  <c r="AP14" i="126"/>
  <c r="Z14" i="126" s="1"/>
  <c r="AO14" i="126"/>
  <c r="AH14" i="126"/>
  <c r="AG14" i="126"/>
  <c r="AF14" i="126"/>
  <c r="AE14" i="126"/>
  <c r="AD14" i="126"/>
  <c r="AC14" i="126"/>
  <c r="AB14" i="126"/>
  <c r="AA14" i="126"/>
  <c r="BF13" i="126"/>
  <c r="BE13" i="126"/>
  <c r="AX13" i="126"/>
  <c r="AW13" i="126"/>
  <c r="AP13" i="126"/>
  <c r="Z13" i="126" s="1"/>
  <c r="AO13" i="126"/>
  <c r="AH13" i="126"/>
  <c r="AG13" i="126"/>
  <c r="AF13" i="126"/>
  <c r="AE13" i="126"/>
  <c r="AD13" i="126"/>
  <c r="AC13" i="126"/>
  <c r="AB13" i="126"/>
  <c r="AA13" i="126"/>
  <c r="BF12" i="126"/>
  <c r="BE12" i="126"/>
  <c r="AX12" i="126"/>
  <c r="Z12" i="126" s="1"/>
  <c r="AW12" i="126"/>
  <c r="AP12" i="126"/>
  <c r="AO12" i="126"/>
  <c r="AH12" i="126"/>
  <c r="AG12" i="126"/>
  <c r="AF12" i="126"/>
  <c r="AE12" i="126"/>
  <c r="AD12" i="126"/>
  <c r="AC12" i="126"/>
  <c r="AB12" i="126"/>
  <c r="AA12" i="126"/>
  <c r="BF11" i="126"/>
  <c r="BF8" i="126" s="1"/>
  <c r="BF7" i="126" s="1"/>
  <c r="BE11" i="126"/>
  <c r="AX11" i="126"/>
  <c r="AW11" i="126"/>
  <c r="AP11" i="126"/>
  <c r="AO11" i="126"/>
  <c r="AH11" i="126"/>
  <c r="AG11" i="126"/>
  <c r="AF11" i="126"/>
  <c r="AE11" i="126"/>
  <c r="AD11" i="126"/>
  <c r="AC11" i="126"/>
  <c r="AB11" i="126"/>
  <c r="AA11" i="126"/>
  <c r="Z11" i="126"/>
  <c r="BF10" i="126"/>
  <c r="BE10" i="126"/>
  <c r="AX10" i="126"/>
  <c r="AW10" i="126"/>
  <c r="AP10" i="126"/>
  <c r="Z10" i="126" s="1"/>
  <c r="AO10" i="126"/>
  <c r="AG10" i="126"/>
  <c r="AF10" i="126"/>
  <c r="AE10" i="126"/>
  <c r="AD10" i="126"/>
  <c r="AC10" i="126"/>
  <c r="AB10" i="126"/>
  <c r="AA10" i="126"/>
  <c r="BF9" i="126"/>
  <c r="BE9" i="126"/>
  <c r="AX9" i="126"/>
  <c r="AW9" i="126"/>
  <c r="AP9" i="126"/>
  <c r="AO9" i="126"/>
  <c r="AH9" i="126"/>
  <c r="AH8" i="126" s="1"/>
  <c r="AG9" i="126"/>
  <c r="AF9" i="126"/>
  <c r="AE9" i="126"/>
  <c r="AD9" i="126"/>
  <c r="AC9" i="126"/>
  <c r="AB9" i="126"/>
  <c r="AA9" i="126"/>
  <c r="BL8" i="126"/>
  <c r="BK8" i="126"/>
  <c r="BJ8" i="126"/>
  <c r="BJ7" i="126" s="1"/>
  <c r="BI8" i="126"/>
  <c r="BH8" i="126"/>
  <c r="BH7" i="126" s="1"/>
  <c r="BG8" i="126"/>
  <c r="BD8" i="126"/>
  <c r="BC8" i="126"/>
  <c r="BB8" i="126"/>
  <c r="BA8" i="126"/>
  <c r="BA7" i="126" s="1"/>
  <c r="AZ8" i="126"/>
  <c r="AY8" i="126"/>
  <c r="AY7" i="126" s="1"/>
  <c r="AV8" i="126"/>
  <c r="AU8" i="126"/>
  <c r="AE8" i="126" s="1"/>
  <c r="AE7" i="126" s="1"/>
  <c r="AT8" i="126"/>
  <c r="AS8" i="126"/>
  <c r="AR8" i="126"/>
  <c r="AR7" i="126" s="1"/>
  <c r="AQ8" i="126"/>
  <c r="AN8" i="126"/>
  <c r="AM8" i="126"/>
  <c r="AL8" i="126"/>
  <c r="AD8" i="126" s="1"/>
  <c r="AD7" i="126" s="1"/>
  <c r="AK8" i="126"/>
  <c r="AJ8" i="126"/>
  <c r="AI8" i="126"/>
  <c r="AA8" i="126" s="1"/>
  <c r="AA7" i="126" s="1"/>
  <c r="AF8" i="126"/>
  <c r="AF7" i="126" s="1"/>
  <c r="BL7" i="126"/>
  <c r="BK7" i="126"/>
  <c r="BI7" i="126"/>
  <c r="BG7" i="126"/>
  <c r="BD7" i="126"/>
  <c r="BC7" i="126"/>
  <c r="BB7" i="126"/>
  <c r="AZ7" i="126"/>
  <c r="AV7" i="126"/>
  <c r="AU7" i="126"/>
  <c r="AT7" i="126"/>
  <c r="AS7" i="126"/>
  <c r="AQ7" i="126"/>
  <c r="AN7" i="126"/>
  <c r="AM7" i="126"/>
  <c r="AL7" i="126"/>
  <c r="AK7" i="126"/>
  <c r="AJ7" i="126"/>
  <c r="X2" i="126"/>
  <c r="AL2" i="126" s="1"/>
  <c r="BB2" i="126" s="1"/>
  <c r="O2" i="126"/>
  <c r="Z76" i="126" l="1"/>
  <c r="Z57" i="126"/>
  <c r="Z86" i="126"/>
  <c r="AH7" i="126"/>
  <c r="Z25" i="126"/>
  <c r="Z67" i="126"/>
  <c r="Z79" i="126"/>
  <c r="AB8" i="126"/>
  <c r="AB7" i="126" s="1"/>
  <c r="AX65" i="126"/>
  <c r="AX81" i="126"/>
  <c r="AC8" i="126"/>
  <c r="AC7" i="126" s="1"/>
  <c r="AP49" i="126"/>
  <c r="AP65" i="126"/>
  <c r="Z65" i="126" s="1"/>
  <c r="AP81" i="126"/>
  <c r="Z81" i="126" s="1"/>
  <c r="Z9" i="126"/>
  <c r="AI7" i="126"/>
  <c r="AX8" i="126"/>
  <c r="AX7" i="126" s="1"/>
  <c r="AH49" i="126"/>
  <c r="AP8" i="126"/>
  <c r="AP7" i="126" s="1"/>
  <c r="Z8" i="126" l="1"/>
  <c r="Z49" i="126"/>
  <c r="Z7" i="126" l="1"/>
  <c r="AH30" i="125" l="1"/>
  <c r="AL2" i="125"/>
  <c r="BB2" i="125" s="1"/>
  <c r="X2" i="125"/>
  <c r="O2" i="125"/>
  <c r="Z30" i="125" l="1"/>
  <c r="AH7" i="125"/>
  <c r="BF47" i="124"/>
  <c r="BE47" i="124"/>
  <c r="AX47" i="124"/>
  <c r="AW47" i="124"/>
  <c r="AP47" i="124"/>
  <c r="AO47" i="124"/>
  <c r="AH47" i="124"/>
  <c r="AG47" i="124"/>
  <c r="AF47" i="124"/>
  <c r="AE47" i="124"/>
  <c r="AD47" i="124"/>
  <c r="AC47" i="124"/>
  <c r="AB47" i="124"/>
  <c r="AA47" i="124"/>
  <c r="Z47" i="124"/>
  <c r="BF46" i="124"/>
  <c r="BE46" i="124"/>
  <c r="AX46" i="124"/>
  <c r="AW46" i="124"/>
  <c r="AP46" i="124"/>
  <c r="Z46" i="124" s="1"/>
  <c r="AO46" i="124"/>
  <c r="AH46" i="124"/>
  <c r="AG46" i="124"/>
  <c r="AF46" i="124"/>
  <c r="AE46" i="124"/>
  <c r="AD46" i="124"/>
  <c r="AC46" i="124"/>
  <c r="AB46" i="124"/>
  <c r="AA46" i="124"/>
  <c r="BF45" i="124"/>
  <c r="BE45" i="124"/>
  <c r="AX45" i="124"/>
  <c r="AW45" i="124"/>
  <c r="AP45" i="124"/>
  <c r="AO45" i="124"/>
  <c r="AH45" i="124"/>
  <c r="AG45" i="124"/>
  <c r="AF45" i="124"/>
  <c r="AE45" i="124"/>
  <c r="AD45" i="124"/>
  <c r="AC45" i="124"/>
  <c r="AB45" i="124"/>
  <c r="AA45" i="124"/>
  <c r="Z45" i="124"/>
  <c r="BF44" i="124"/>
  <c r="BE44" i="124"/>
  <c r="AX44" i="124"/>
  <c r="Z44" i="124" s="1"/>
  <c r="AW44" i="124"/>
  <c r="AP44" i="124"/>
  <c r="AO44" i="124"/>
  <c r="AH44" i="124"/>
  <c r="AG44" i="124"/>
  <c r="AF44" i="124"/>
  <c r="AE44" i="124"/>
  <c r="AD44" i="124"/>
  <c r="AC44" i="124"/>
  <c r="AB44" i="124"/>
  <c r="AA44" i="124"/>
  <c r="BF43" i="124"/>
  <c r="BE43" i="124"/>
  <c r="AX43" i="124"/>
  <c r="AW43" i="124"/>
  <c r="AP43" i="124"/>
  <c r="AO43" i="124"/>
  <c r="AH43" i="124"/>
  <c r="AG43" i="124"/>
  <c r="AF43" i="124"/>
  <c r="AE43" i="124"/>
  <c r="AD43" i="124"/>
  <c r="AC43" i="124"/>
  <c r="AB43" i="124"/>
  <c r="AA43" i="124"/>
  <c r="Z43" i="124"/>
  <c r="BF42" i="124"/>
  <c r="BE42" i="124"/>
  <c r="AX42" i="124"/>
  <c r="AW42" i="124"/>
  <c r="AP42" i="124"/>
  <c r="Z42" i="124" s="1"/>
  <c r="AO42" i="124"/>
  <c r="AH42" i="124"/>
  <c r="AG42" i="124"/>
  <c r="AF42" i="124"/>
  <c r="AE42" i="124"/>
  <c r="AD42" i="124"/>
  <c r="AC42" i="124"/>
  <c r="AB42" i="124"/>
  <c r="AA42" i="124"/>
  <c r="BF41" i="124"/>
  <c r="BE41" i="124"/>
  <c r="AX41" i="124"/>
  <c r="AW41" i="124"/>
  <c r="AP41" i="124"/>
  <c r="AO41" i="124"/>
  <c r="AH41" i="124"/>
  <c r="AG41" i="124"/>
  <c r="AF41" i="124"/>
  <c r="AE41" i="124"/>
  <c r="AD41" i="124"/>
  <c r="AC41" i="124"/>
  <c r="AB41" i="124"/>
  <c r="AA41" i="124"/>
  <c r="Z41" i="124"/>
  <c r="BF40" i="124"/>
  <c r="BF38" i="124" s="1"/>
  <c r="BE40" i="124"/>
  <c r="AX40" i="124"/>
  <c r="AX38" i="124" s="1"/>
  <c r="AW40" i="124"/>
  <c r="AP40" i="124"/>
  <c r="AO40" i="124"/>
  <c r="AH40" i="124"/>
  <c r="AH38" i="124" s="1"/>
  <c r="AG40" i="124"/>
  <c r="AF40" i="124"/>
  <c r="AE40" i="124"/>
  <c r="AD40" i="124"/>
  <c r="AC40" i="124"/>
  <c r="AB40" i="124"/>
  <c r="AA40" i="124"/>
  <c r="BF39" i="124"/>
  <c r="BE39" i="124"/>
  <c r="AX39" i="124"/>
  <c r="AW39" i="124"/>
  <c r="AP39" i="124"/>
  <c r="AO39" i="124"/>
  <c r="AH39" i="124"/>
  <c r="AG39" i="124"/>
  <c r="AF39" i="124"/>
  <c r="AE39" i="124"/>
  <c r="AD39" i="124"/>
  <c r="AC39" i="124"/>
  <c r="AB39" i="124"/>
  <c r="AA39" i="124"/>
  <c r="Z39" i="124"/>
  <c r="BL38" i="124"/>
  <c r="AF38" i="124" s="1"/>
  <c r="BK38" i="124"/>
  <c r="BJ38" i="124"/>
  <c r="BI38" i="124"/>
  <c r="BH38" i="124"/>
  <c r="BG38" i="124"/>
  <c r="BD38" i="124"/>
  <c r="BC38" i="124"/>
  <c r="BB38" i="124"/>
  <c r="BA38" i="124"/>
  <c r="AZ38" i="124"/>
  <c r="AY38" i="124"/>
  <c r="AV38" i="124"/>
  <c r="AU38" i="124"/>
  <c r="AT38" i="124"/>
  <c r="AD38" i="124" s="1"/>
  <c r="AS38" i="124"/>
  <c r="AR38" i="124"/>
  <c r="AQ38" i="124"/>
  <c r="AN38" i="124"/>
  <c r="AM38" i="124"/>
  <c r="AE38" i="124" s="1"/>
  <c r="AL38" i="124"/>
  <c r="AK38" i="124"/>
  <c r="AC38" i="124" s="1"/>
  <c r="AJ38" i="124"/>
  <c r="AI38" i="124"/>
  <c r="AA38" i="124" s="1"/>
  <c r="AB38" i="124"/>
  <c r="BF37" i="124"/>
  <c r="BE37" i="124"/>
  <c r="AX37" i="124"/>
  <c r="AW37" i="124"/>
  <c r="AP37" i="124"/>
  <c r="AO37" i="124"/>
  <c r="AH37" i="124"/>
  <c r="AG37" i="124"/>
  <c r="AF37" i="124"/>
  <c r="AE37" i="124"/>
  <c r="AD37" i="124"/>
  <c r="AC37" i="124"/>
  <c r="AB37" i="124"/>
  <c r="AA37" i="124"/>
  <c r="Z37" i="124"/>
  <c r="BF36" i="124"/>
  <c r="BE36" i="124"/>
  <c r="AX36" i="124"/>
  <c r="AW36" i="124"/>
  <c r="AP36" i="124"/>
  <c r="AO36" i="124"/>
  <c r="AH36" i="124"/>
  <c r="AH33" i="124" s="1"/>
  <c r="AG36" i="124"/>
  <c r="AF36" i="124"/>
  <c r="AE36" i="124"/>
  <c r="AD36" i="124"/>
  <c r="AC36" i="124"/>
  <c r="AB36" i="124"/>
  <c r="AA36" i="124"/>
  <c r="Z36" i="124"/>
  <c r="BF35" i="124"/>
  <c r="BE35" i="124"/>
  <c r="AX35" i="124"/>
  <c r="AW35" i="124"/>
  <c r="AP35" i="124"/>
  <c r="AO35" i="124"/>
  <c r="AH35" i="124"/>
  <c r="AG35" i="124"/>
  <c r="AF35" i="124"/>
  <c r="AE35" i="124"/>
  <c r="AD35" i="124"/>
  <c r="AC35" i="124"/>
  <c r="AB35" i="124"/>
  <c r="AA35" i="124"/>
  <c r="Z35" i="124"/>
  <c r="BF34" i="124"/>
  <c r="BF33" i="124" s="1"/>
  <c r="BE34" i="124"/>
  <c r="AX34" i="124"/>
  <c r="AW34" i="124"/>
  <c r="AP34" i="124"/>
  <c r="AP33" i="124" s="1"/>
  <c r="AO34" i="124"/>
  <c r="AH34" i="124"/>
  <c r="AG34" i="124"/>
  <c r="AF34" i="124"/>
  <c r="AE34" i="124"/>
  <c r="AD34" i="124"/>
  <c r="AC34" i="124"/>
  <c r="AB34" i="124"/>
  <c r="AA34" i="124"/>
  <c r="BL33" i="124"/>
  <c r="BK33" i="124"/>
  <c r="BK7" i="124" s="1"/>
  <c r="BJ33" i="124"/>
  <c r="BI33" i="124"/>
  <c r="BH33" i="124"/>
  <c r="BG33" i="124"/>
  <c r="BD33" i="124"/>
  <c r="BC33" i="124"/>
  <c r="BB33" i="124"/>
  <c r="BB7" i="124" s="1"/>
  <c r="BA33" i="124"/>
  <c r="AZ33" i="124"/>
  <c r="AY33" i="124"/>
  <c r="AX33" i="124"/>
  <c r="AV33" i="124"/>
  <c r="AU33" i="124"/>
  <c r="AT33" i="124"/>
  <c r="AS33" i="124"/>
  <c r="AS7" i="124" s="1"/>
  <c r="AR33" i="124"/>
  <c r="AQ33" i="124"/>
  <c r="AN33" i="124"/>
  <c r="AF33" i="124" s="1"/>
  <c r="AM33" i="124"/>
  <c r="AL33" i="124"/>
  <c r="AD33" i="124" s="1"/>
  <c r="AK33" i="124"/>
  <c r="AJ33" i="124"/>
  <c r="AJ7" i="124" s="1"/>
  <c r="AI33" i="124"/>
  <c r="AA33" i="124"/>
  <c r="BF32" i="124"/>
  <c r="BE32" i="124"/>
  <c r="AX32" i="124"/>
  <c r="AW32" i="124"/>
  <c r="AP32" i="124"/>
  <c r="AO32" i="124"/>
  <c r="AH32" i="124"/>
  <c r="AH28" i="124" s="1"/>
  <c r="AG32" i="124"/>
  <c r="AF32" i="124"/>
  <c r="AE32" i="124"/>
  <c r="AD32" i="124"/>
  <c r="AC32" i="124"/>
  <c r="AB32" i="124"/>
  <c r="AA32" i="124"/>
  <c r="Z32" i="124"/>
  <c r="BF31" i="124"/>
  <c r="BE31" i="124"/>
  <c r="AX31" i="124"/>
  <c r="AW31" i="124"/>
  <c r="AP31" i="124"/>
  <c r="AO31" i="124"/>
  <c r="AH31" i="124"/>
  <c r="AG31" i="124"/>
  <c r="AF31" i="124"/>
  <c r="AE31" i="124"/>
  <c r="AD31" i="124"/>
  <c r="AC31" i="124"/>
  <c r="AB31" i="124"/>
  <c r="AA31" i="124"/>
  <c r="Z31" i="124"/>
  <c r="BF30" i="124"/>
  <c r="BF28" i="124" s="1"/>
  <c r="BE30" i="124"/>
  <c r="AX30" i="124"/>
  <c r="AX28" i="124" s="1"/>
  <c r="AW30" i="124"/>
  <c r="AP30" i="124"/>
  <c r="Z30" i="124" s="1"/>
  <c r="AO30" i="124"/>
  <c r="AH30" i="124"/>
  <c r="AG30" i="124"/>
  <c r="AF30" i="124"/>
  <c r="AE30" i="124"/>
  <c r="AD30" i="124"/>
  <c r="AC30" i="124"/>
  <c r="AB30" i="124"/>
  <c r="AA30" i="124"/>
  <c r="BF29" i="124"/>
  <c r="BE29" i="124"/>
  <c r="AX29" i="124"/>
  <c r="AW29" i="124"/>
  <c r="AP29" i="124"/>
  <c r="AO29" i="124"/>
  <c r="AH29" i="124"/>
  <c r="AG29" i="124"/>
  <c r="AF29" i="124"/>
  <c r="AE29" i="124"/>
  <c r="AD29" i="124"/>
  <c r="AC29" i="124"/>
  <c r="AB29" i="124"/>
  <c r="AA29" i="124"/>
  <c r="Z29" i="124"/>
  <c r="BL28" i="124"/>
  <c r="BK28" i="124"/>
  <c r="BJ28" i="124"/>
  <c r="AD28" i="124" s="1"/>
  <c r="BI28" i="124"/>
  <c r="BH28" i="124"/>
  <c r="BG28" i="124"/>
  <c r="BD28" i="124"/>
  <c r="BC28" i="124"/>
  <c r="BB28" i="124"/>
  <c r="BA28" i="124"/>
  <c r="AZ28" i="124"/>
  <c r="AY28" i="124"/>
  <c r="AV28" i="124"/>
  <c r="AU28" i="124"/>
  <c r="AT28" i="124"/>
  <c r="AS28" i="124"/>
  <c r="AR28" i="124"/>
  <c r="AB28" i="124" s="1"/>
  <c r="AQ28" i="124"/>
  <c r="AP28" i="124"/>
  <c r="AN28" i="124"/>
  <c r="AM28" i="124"/>
  <c r="AE28" i="124" s="1"/>
  <c r="AL28" i="124"/>
  <c r="AK28" i="124"/>
  <c r="AC28" i="124" s="1"/>
  <c r="AJ28" i="124"/>
  <c r="AI28" i="124"/>
  <c r="AA28" i="124" s="1"/>
  <c r="AF28" i="124"/>
  <c r="BF27" i="124"/>
  <c r="BE27" i="124"/>
  <c r="AX27" i="124"/>
  <c r="AW27" i="124"/>
  <c r="AP27" i="124"/>
  <c r="AO27" i="124"/>
  <c r="AH27" i="124"/>
  <c r="AG27" i="124"/>
  <c r="AF27" i="124"/>
  <c r="AE27" i="124"/>
  <c r="AD27" i="124"/>
  <c r="AC27" i="124"/>
  <c r="AB27" i="124"/>
  <c r="AA27" i="124"/>
  <c r="Z27" i="124"/>
  <c r="BF26" i="124"/>
  <c r="BE26" i="124"/>
  <c r="AX26" i="124"/>
  <c r="AW26" i="124"/>
  <c r="AP26" i="124"/>
  <c r="Z26" i="124" s="1"/>
  <c r="AO26" i="124"/>
  <c r="AH26" i="124"/>
  <c r="AG26" i="124"/>
  <c r="AF26" i="124"/>
  <c r="AE26" i="124"/>
  <c r="AD26" i="124"/>
  <c r="AC26" i="124"/>
  <c r="AB26" i="124"/>
  <c r="AA26" i="124"/>
  <c r="BF25" i="124"/>
  <c r="BE25" i="124"/>
  <c r="AX25" i="124"/>
  <c r="AW25" i="124"/>
  <c r="AP25" i="124"/>
  <c r="AO25" i="124"/>
  <c r="AH25" i="124"/>
  <c r="AG25" i="124"/>
  <c r="AF25" i="124"/>
  <c r="AE25" i="124"/>
  <c r="AD25" i="124"/>
  <c r="AC25" i="124"/>
  <c r="AB25" i="124"/>
  <c r="AA25" i="124"/>
  <c r="Z25" i="124"/>
  <c r="BF24" i="124"/>
  <c r="BE24" i="124"/>
  <c r="AX24" i="124"/>
  <c r="Z24" i="124" s="1"/>
  <c r="AW24" i="124"/>
  <c r="AP24" i="124"/>
  <c r="AO24" i="124"/>
  <c r="AH24" i="124"/>
  <c r="AG24" i="124"/>
  <c r="AF24" i="124"/>
  <c r="AE24" i="124"/>
  <c r="AD24" i="124"/>
  <c r="AC24" i="124"/>
  <c r="AB24" i="124"/>
  <c r="AA24" i="124"/>
  <c r="BF23" i="124"/>
  <c r="BE23" i="124"/>
  <c r="AX23" i="124"/>
  <c r="AW23" i="124"/>
  <c r="AP23" i="124"/>
  <c r="AO23" i="124"/>
  <c r="AH23" i="124"/>
  <c r="AG23" i="124"/>
  <c r="AF23" i="124"/>
  <c r="AE23" i="124"/>
  <c r="AD23" i="124"/>
  <c r="AC23" i="124"/>
  <c r="AB23" i="124"/>
  <c r="AA23" i="124"/>
  <c r="Z23" i="124"/>
  <c r="BF22" i="124"/>
  <c r="BF21" i="124" s="1"/>
  <c r="BE22" i="124"/>
  <c r="AX22" i="124"/>
  <c r="AW22" i="124"/>
  <c r="AP22" i="124"/>
  <c r="Z22" i="124" s="1"/>
  <c r="AO22" i="124"/>
  <c r="AH22" i="124"/>
  <c r="AH21" i="124" s="1"/>
  <c r="AG22" i="124"/>
  <c r="AF22" i="124"/>
  <c r="AE22" i="124"/>
  <c r="AD22" i="124"/>
  <c r="AC22" i="124"/>
  <c r="AB22" i="124"/>
  <c r="AA22" i="124"/>
  <c r="BL21" i="124"/>
  <c r="BK21" i="124"/>
  <c r="BJ21" i="124"/>
  <c r="BI21" i="124"/>
  <c r="BH21" i="124"/>
  <c r="BG21" i="124"/>
  <c r="AA21" i="124" s="1"/>
  <c r="BD21" i="124"/>
  <c r="BC21" i="124"/>
  <c r="BB21" i="124"/>
  <c r="BA21" i="124"/>
  <c r="AZ21" i="124"/>
  <c r="AY21" i="124"/>
  <c r="AX21" i="124"/>
  <c r="AV21" i="124"/>
  <c r="AU21" i="124"/>
  <c r="AT21" i="124"/>
  <c r="AS21" i="124"/>
  <c r="AR21" i="124"/>
  <c r="AQ21" i="124"/>
  <c r="AN21" i="124"/>
  <c r="AN7" i="124" s="1"/>
  <c r="AM21" i="124"/>
  <c r="AL21" i="124"/>
  <c r="AD21" i="124" s="1"/>
  <c r="AK21" i="124"/>
  <c r="AJ21" i="124"/>
  <c r="AB21" i="124" s="1"/>
  <c r="AI21" i="124"/>
  <c r="AE21" i="124"/>
  <c r="AC21" i="124"/>
  <c r="BF20" i="124"/>
  <c r="BE20" i="124"/>
  <c r="AX20" i="124"/>
  <c r="AX16" i="124" s="1"/>
  <c r="AW20" i="124"/>
  <c r="AP20" i="124"/>
  <c r="Z20" i="124" s="1"/>
  <c r="AO20" i="124"/>
  <c r="AH20" i="124"/>
  <c r="AG20" i="124"/>
  <c r="AF20" i="124"/>
  <c r="AE20" i="124"/>
  <c r="AD20" i="124"/>
  <c r="AC20" i="124"/>
  <c r="AB20" i="124"/>
  <c r="AA20" i="124"/>
  <c r="BF19" i="124"/>
  <c r="BE19" i="124"/>
  <c r="AX19" i="124"/>
  <c r="AW19" i="124"/>
  <c r="AP19" i="124"/>
  <c r="AO19" i="124"/>
  <c r="AH19" i="124"/>
  <c r="AG19" i="124"/>
  <c r="AF19" i="124"/>
  <c r="AE19" i="124"/>
  <c r="AD19" i="124"/>
  <c r="AC19" i="124"/>
  <c r="AB19" i="124"/>
  <c r="AA19" i="124"/>
  <c r="Z19" i="124"/>
  <c r="BF18" i="124"/>
  <c r="BE18" i="124"/>
  <c r="AX18" i="124"/>
  <c r="AW18" i="124"/>
  <c r="AP18" i="124"/>
  <c r="Z18" i="124" s="1"/>
  <c r="AO18" i="124"/>
  <c r="AH18" i="124"/>
  <c r="AH16" i="124" s="1"/>
  <c r="AG18" i="124"/>
  <c r="AF18" i="124"/>
  <c r="AE18" i="124"/>
  <c r="AD18" i="124"/>
  <c r="AC18" i="124"/>
  <c r="AB18" i="124"/>
  <c r="AA18" i="124"/>
  <c r="BF17" i="124"/>
  <c r="BE17" i="124"/>
  <c r="AX17" i="124"/>
  <c r="AW17" i="124"/>
  <c r="AP17" i="124"/>
  <c r="Z17" i="124" s="1"/>
  <c r="AO17" i="124"/>
  <c r="AH17" i="124"/>
  <c r="AG17" i="124"/>
  <c r="AF17" i="124"/>
  <c r="AE17" i="124"/>
  <c r="AD17" i="124"/>
  <c r="AC17" i="124"/>
  <c r="AB17" i="124"/>
  <c r="AA17" i="124"/>
  <c r="BL16" i="124"/>
  <c r="BK16" i="124"/>
  <c r="BJ16" i="124"/>
  <c r="BI16" i="124"/>
  <c r="BH16" i="124"/>
  <c r="BG16" i="124"/>
  <c r="BF16" i="124"/>
  <c r="BD16" i="124"/>
  <c r="BC16" i="124"/>
  <c r="BB16" i="124"/>
  <c r="BA16" i="124"/>
  <c r="AZ16" i="124"/>
  <c r="AY16" i="124"/>
  <c r="AV16" i="124"/>
  <c r="AF16" i="124" s="1"/>
  <c r="AU16" i="124"/>
  <c r="AT16" i="124"/>
  <c r="AS16" i="124"/>
  <c r="AR16" i="124"/>
  <c r="AQ16" i="124"/>
  <c r="AN16" i="124"/>
  <c r="AM16" i="124"/>
  <c r="AE16" i="124" s="1"/>
  <c r="AL16" i="124"/>
  <c r="AK16" i="124"/>
  <c r="AC16" i="124" s="1"/>
  <c r="AJ16" i="124"/>
  <c r="AI16" i="124"/>
  <c r="AA16" i="124" s="1"/>
  <c r="AD16" i="124"/>
  <c r="AB16" i="124"/>
  <c r="BF15" i="124"/>
  <c r="BE15" i="124"/>
  <c r="AX15" i="124"/>
  <c r="AW15" i="124"/>
  <c r="AP15" i="124"/>
  <c r="AO15" i="124"/>
  <c r="AH15" i="124"/>
  <c r="AG15" i="124"/>
  <c r="AF15" i="124"/>
  <c r="AE15" i="124"/>
  <c r="AD15" i="124"/>
  <c r="AC15" i="124"/>
  <c r="AB15" i="124"/>
  <c r="AA15" i="124"/>
  <c r="Z15" i="124"/>
  <c r="BF14" i="124"/>
  <c r="BE14" i="124"/>
  <c r="AX14" i="124"/>
  <c r="AW14" i="124"/>
  <c r="AP14" i="124"/>
  <c r="Z14" i="124" s="1"/>
  <c r="AO14" i="124"/>
  <c r="AH14" i="124"/>
  <c r="AG14" i="124"/>
  <c r="AF14" i="124"/>
  <c r="AE14" i="124"/>
  <c r="AD14" i="124"/>
  <c r="AC14" i="124"/>
  <c r="AB14" i="124"/>
  <c r="AA14" i="124"/>
  <c r="BF13" i="124"/>
  <c r="BE13" i="124"/>
  <c r="AX13" i="124"/>
  <c r="AW13" i="124"/>
  <c r="AP13" i="124"/>
  <c r="Z13" i="124" s="1"/>
  <c r="AO13" i="124"/>
  <c r="AH13" i="124"/>
  <c r="AG13" i="124"/>
  <c r="AF13" i="124"/>
  <c r="AE13" i="124"/>
  <c r="AD13" i="124"/>
  <c r="AC13" i="124"/>
  <c r="AB13" i="124"/>
  <c r="AA13" i="124"/>
  <c r="BF12" i="124"/>
  <c r="BE12" i="124"/>
  <c r="AX12" i="124"/>
  <c r="AW12" i="124"/>
  <c r="AP12" i="124"/>
  <c r="AO12" i="124"/>
  <c r="AH12" i="124"/>
  <c r="Z12" i="124" s="1"/>
  <c r="AG12" i="124"/>
  <c r="AF12" i="124"/>
  <c r="AE12" i="124"/>
  <c r="AD12" i="124"/>
  <c r="AC12" i="124"/>
  <c r="AB12" i="124"/>
  <c r="AA12" i="124"/>
  <c r="BF11" i="124"/>
  <c r="BE11" i="124"/>
  <c r="AX11" i="124"/>
  <c r="AW11" i="124"/>
  <c r="AP11" i="124"/>
  <c r="AO11" i="124"/>
  <c r="AH11" i="124"/>
  <c r="AG11" i="124"/>
  <c r="AF11" i="124"/>
  <c r="AE11" i="124"/>
  <c r="AD11" i="124"/>
  <c r="AC11" i="124"/>
  <c r="AB11" i="124"/>
  <c r="AA11" i="124"/>
  <c r="Z11" i="124"/>
  <c r="BF10" i="124"/>
  <c r="BF8" i="124" s="1"/>
  <c r="BE10" i="124"/>
  <c r="AX10" i="124"/>
  <c r="AX8" i="124" s="1"/>
  <c r="AW10" i="124"/>
  <c r="AP10" i="124"/>
  <c r="Z10" i="124" s="1"/>
  <c r="AO10" i="124"/>
  <c r="AH10" i="124"/>
  <c r="AH8" i="124" s="1"/>
  <c r="AG10" i="124"/>
  <c r="AF10" i="124"/>
  <c r="AE10" i="124"/>
  <c r="AD10" i="124"/>
  <c r="AC10" i="124"/>
  <c r="AB10" i="124"/>
  <c r="AA10" i="124"/>
  <c r="BF9" i="124"/>
  <c r="BE9" i="124"/>
  <c r="AX9" i="124"/>
  <c r="AW9" i="124"/>
  <c r="AP9" i="124"/>
  <c r="Z9" i="124" s="1"/>
  <c r="AO9" i="124"/>
  <c r="AH9" i="124"/>
  <c r="AG9" i="124"/>
  <c r="AF9" i="124"/>
  <c r="AE9" i="124"/>
  <c r="AD9" i="124"/>
  <c r="AC9" i="124"/>
  <c r="AB9" i="124"/>
  <c r="AA9" i="124"/>
  <c r="BL8" i="124"/>
  <c r="BL7" i="124" s="1"/>
  <c r="BK8" i="124"/>
  <c r="BJ8" i="124"/>
  <c r="BJ7" i="124" s="1"/>
  <c r="BI8" i="124"/>
  <c r="BH8" i="124"/>
  <c r="BH7" i="124" s="1"/>
  <c r="BG8" i="124"/>
  <c r="BD8" i="124"/>
  <c r="BC8" i="124"/>
  <c r="BC7" i="124" s="1"/>
  <c r="BB8" i="124"/>
  <c r="BA8" i="124"/>
  <c r="BA7" i="124" s="1"/>
  <c r="AZ8" i="124"/>
  <c r="AY8" i="124"/>
  <c r="AY7" i="124" s="1"/>
  <c r="AV8" i="124"/>
  <c r="AV7" i="124" s="1"/>
  <c r="AU8" i="124"/>
  <c r="AT8" i="124"/>
  <c r="AT7" i="124" s="1"/>
  <c r="AS8" i="124"/>
  <c r="AR8" i="124"/>
  <c r="AR7" i="124" s="1"/>
  <c r="AQ8" i="124"/>
  <c r="AN8" i="124"/>
  <c r="AM8" i="124"/>
  <c r="AE8" i="124" s="1"/>
  <c r="AL8" i="124"/>
  <c r="AK8" i="124"/>
  <c r="AK7" i="124" s="1"/>
  <c r="AJ8" i="124"/>
  <c r="AI8" i="124"/>
  <c r="AI7" i="124" s="1"/>
  <c r="AF8" i="124"/>
  <c r="BI7" i="124"/>
  <c r="BD7" i="124"/>
  <c r="AZ7" i="124"/>
  <c r="AU7" i="124"/>
  <c r="AQ7" i="124"/>
  <c r="AL7" i="124"/>
  <c r="X2" i="124"/>
  <c r="AL2" i="124" s="1"/>
  <c r="BB2" i="124" s="1"/>
  <c r="O2" i="124"/>
  <c r="Z33" i="124" l="1"/>
  <c r="AF7" i="124"/>
  <c r="Z28" i="124"/>
  <c r="AX7" i="124"/>
  <c r="Z21" i="124"/>
  <c r="AH7" i="124"/>
  <c r="Z8" i="124"/>
  <c r="BF7" i="124"/>
  <c r="AE7" i="124"/>
  <c r="Z40" i="124"/>
  <c r="AM7" i="124"/>
  <c r="AA8" i="124"/>
  <c r="AA7" i="124" s="1"/>
  <c r="AF21" i="124"/>
  <c r="AP21" i="124"/>
  <c r="AB33" i="124"/>
  <c r="AB8" i="124"/>
  <c r="AB7" i="124" s="1"/>
  <c r="AP16" i="124"/>
  <c r="Z16" i="124" s="1"/>
  <c r="AC33" i="124"/>
  <c r="Z34" i="124"/>
  <c r="BG7" i="124"/>
  <c r="AC8" i="124"/>
  <c r="AD8" i="124"/>
  <c r="AD7" i="124" s="1"/>
  <c r="AE33" i="124"/>
  <c r="AP38" i="124"/>
  <c r="Z38" i="124" s="1"/>
  <c r="AP8" i="124"/>
  <c r="AC7" i="124" l="1"/>
  <c r="Z7" i="124"/>
  <c r="AP7" i="124"/>
  <c r="O2" i="123" l="1"/>
  <c r="X2" i="123"/>
  <c r="AL2" i="123"/>
  <c r="BB2" i="123" s="1"/>
  <c r="AA8" i="123"/>
  <c r="AB8" i="123"/>
  <c r="AI8" i="123"/>
  <c r="AI7" i="123" s="1"/>
  <c r="AJ8" i="123"/>
  <c r="AJ7" i="123" s="1"/>
  <c r="AK8" i="123"/>
  <c r="AC8" i="123" s="1"/>
  <c r="AL8" i="123"/>
  <c r="AD8" i="123" s="1"/>
  <c r="AM8" i="123"/>
  <c r="AE8" i="123" s="1"/>
  <c r="AN8" i="123"/>
  <c r="AF8" i="123" s="1"/>
  <c r="AQ8" i="123"/>
  <c r="AR8" i="123"/>
  <c r="AR7" i="123" s="1"/>
  <c r="AS8" i="123"/>
  <c r="AS7" i="123" s="1"/>
  <c r="AT8" i="123"/>
  <c r="AT7" i="123" s="1"/>
  <c r="AU8" i="123"/>
  <c r="AU7" i="123" s="1"/>
  <c r="AV8" i="123"/>
  <c r="AY8" i="123"/>
  <c r="AZ8" i="123"/>
  <c r="BA8" i="123"/>
  <c r="BA7" i="123" s="1"/>
  <c r="BB8" i="123"/>
  <c r="BB7" i="123" s="1"/>
  <c r="BC8" i="123"/>
  <c r="BC7" i="123" s="1"/>
  <c r="BD8" i="123"/>
  <c r="BD7" i="123" s="1"/>
  <c r="BG8" i="123"/>
  <c r="BH8" i="123"/>
  <c r="BI8" i="123"/>
  <c r="BJ8" i="123"/>
  <c r="BJ7" i="123" s="1"/>
  <c r="BK8" i="123"/>
  <c r="BK7" i="123" s="1"/>
  <c r="BL8" i="123"/>
  <c r="BL7" i="123" s="1"/>
  <c r="AA9" i="123"/>
  <c r="AB9" i="123"/>
  <c r="AC9" i="123"/>
  <c r="AD9" i="123"/>
  <c r="AE9" i="123"/>
  <c r="AF9" i="123"/>
  <c r="AG9" i="123"/>
  <c r="AH9" i="123"/>
  <c r="Z9" i="123" s="1"/>
  <c r="AO9" i="123"/>
  <c r="AP9" i="123"/>
  <c r="AP8" i="123" s="1"/>
  <c r="AW9" i="123"/>
  <c r="AX9" i="123"/>
  <c r="AX8" i="123" s="1"/>
  <c r="BE9" i="123"/>
  <c r="BF9" i="123"/>
  <c r="BF8" i="123" s="1"/>
  <c r="AA10" i="123"/>
  <c r="AB10" i="123"/>
  <c r="AC10" i="123"/>
  <c r="AD10" i="123"/>
  <c r="AE10" i="123"/>
  <c r="AF10" i="123"/>
  <c r="AG10" i="123"/>
  <c r="AH10" i="123"/>
  <c r="Z10" i="123" s="1"/>
  <c r="AO10" i="123"/>
  <c r="AP10" i="123"/>
  <c r="AW10" i="123"/>
  <c r="AX10" i="123"/>
  <c r="BE10" i="123"/>
  <c r="BF10" i="123"/>
  <c r="AA11" i="123"/>
  <c r="AB11" i="123"/>
  <c r="AC11" i="123"/>
  <c r="AD11" i="123"/>
  <c r="AE11" i="123"/>
  <c r="AF11" i="123"/>
  <c r="AG11" i="123"/>
  <c r="AH11" i="123"/>
  <c r="Z11" i="123" s="1"/>
  <c r="AO11" i="123"/>
  <c r="AP11" i="123"/>
  <c r="AW11" i="123"/>
  <c r="AX11" i="123"/>
  <c r="BE11" i="123"/>
  <c r="BF11" i="123"/>
  <c r="AA12" i="123"/>
  <c r="AB12" i="123"/>
  <c r="AC12" i="123"/>
  <c r="AD12" i="123"/>
  <c r="AE12" i="123"/>
  <c r="AF12" i="123"/>
  <c r="AG12" i="123"/>
  <c r="AH12" i="123"/>
  <c r="Z12" i="123" s="1"/>
  <c r="AO12" i="123"/>
  <c r="AP12" i="123"/>
  <c r="AW12" i="123"/>
  <c r="AX12" i="123"/>
  <c r="BE12" i="123"/>
  <c r="BF12" i="123"/>
  <c r="AA13" i="123"/>
  <c r="AB13" i="123"/>
  <c r="AC13" i="123"/>
  <c r="AD13" i="123"/>
  <c r="AE13" i="123"/>
  <c r="AF13" i="123"/>
  <c r="AG13" i="123"/>
  <c r="AH13" i="123"/>
  <c r="Z13" i="123" s="1"/>
  <c r="AO13" i="123"/>
  <c r="AP13" i="123"/>
  <c r="AW13" i="123"/>
  <c r="AX13" i="123"/>
  <c r="BE13" i="123"/>
  <c r="BF13" i="123"/>
  <c r="AA14" i="123"/>
  <c r="AB14" i="123"/>
  <c r="AC14" i="123"/>
  <c r="AD14" i="123"/>
  <c r="AE14" i="123"/>
  <c r="AF14" i="123"/>
  <c r="AG14" i="123"/>
  <c r="AH14" i="123"/>
  <c r="Z14" i="123" s="1"/>
  <c r="AO14" i="123"/>
  <c r="AP14" i="123"/>
  <c r="AW14" i="123"/>
  <c r="AX14" i="123"/>
  <c r="BE14" i="123"/>
  <c r="BF14" i="123"/>
  <c r="AD15" i="123"/>
  <c r="AE15" i="123"/>
  <c r="AI15" i="123"/>
  <c r="AA15" i="123" s="1"/>
  <c r="AJ15" i="123"/>
  <c r="AK15" i="123"/>
  <c r="AC15" i="123" s="1"/>
  <c r="AL15" i="123"/>
  <c r="AM15" i="123"/>
  <c r="AM7" i="123" s="1"/>
  <c r="AN15" i="123"/>
  <c r="AF15" i="123" s="1"/>
  <c r="AQ15" i="123"/>
  <c r="AQ7" i="123" s="1"/>
  <c r="AR15" i="123"/>
  <c r="AS15" i="123"/>
  <c r="AT15" i="123"/>
  <c r="AU15" i="123"/>
  <c r="AV15" i="123"/>
  <c r="AV7" i="123" s="1"/>
  <c r="AY15" i="123"/>
  <c r="AY7" i="123" s="1"/>
  <c r="AZ15" i="123"/>
  <c r="AZ7" i="123" s="1"/>
  <c r="BA15" i="123"/>
  <c r="BB15" i="123"/>
  <c r="BC15" i="123"/>
  <c r="BD15" i="123"/>
  <c r="BG15" i="123"/>
  <c r="BG7" i="123" s="1"/>
  <c r="BH15" i="123"/>
  <c r="BH7" i="123" s="1"/>
  <c r="BI15" i="123"/>
  <c r="BI7" i="123" s="1"/>
  <c r="BJ15" i="123"/>
  <c r="BK15" i="123"/>
  <c r="BL15" i="123"/>
  <c r="AA16" i="123"/>
  <c r="AB16" i="123"/>
  <c r="AC16" i="123"/>
  <c r="AD16" i="123"/>
  <c r="AE16" i="123"/>
  <c r="AF16" i="123"/>
  <c r="AG16" i="123"/>
  <c r="AH16" i="123"/>
  <c r="Z16" i="123" s="1"/>
  <c r="AO16" i="123"/>
  <c r="AP16" i="123"/>
  <c r="AP15" i="123" s="1"/>
  <c r="AW16" i="123"/>
  <c r="AX16" i="123"/>
  <c r="BE16" i="123"/>
  <c r="BF16" i="123"/>
  <c r="AA17" i="123"/>
  <c r="AB17" i="123"/>
  <c r="AC17" i="123"/>
  <c r="AD17" i="123"/>
  <c r="AE17" i="123"/>
  <c r="AF17" i="123"/>
  <c r="AG17" i="123"/>
  <c r="AH17" i="123"/>
  <c r="Z17" i="123" s="1"/>
  <c r="AO17" i="123"/>
  <c r="AP17" i="123"/>
  <c r="AW17" i="123"/>
  <c r="AX17" i="123"/>
  <c r="BE17" i="123"/>
  <c r="BF17" i="123"/>
  <c r="AA18" i="123"/>
  <c r="AB18" i="123"/>
  <c r="AC18" i="123"/>
  <c r="AD18" i="123"/>
  <c r="AE18" i="123"/>
  <c r="AF18" i="123"/>
  <c r="AG18" i="123"/>
  <c r="AH18" i="123"/>
  <c r="Z18" i="123" s="1"/>
  <c r="AO18" i="123"/>
  <c r="AP18" i="123"/>
  <c r="AW18" i="123"/>
  <c r="AX18" i="123"/>
  <c r="AX15" i="123" s="1"/>
  <c r="BE18" i="123"/>
  <c r="BF18" i="123"/>
  <c r="AA19" i="123"/>
  <c r="AB19" i="123"/>
  <c r="AC19" i="123"/>
  <c r="AD19" i="123"/>
  <c r="AE19" i="123"/>
  <c r="AF19" i="123"/>
  <c r="AG19" i="123"/>
  <c r="AH19" i="123"/>
  <c r="Z19" i="123" s="1"/>
  <c r="AO19" i="123"/>
  <c r="AP19" i="123"/>
  <c r="AW19" i="123"/>
  <c r="AX19" i="123"/>
  <c r="BE19" i="123"/>
  <c r="BF19" i="123"/>
  <c r="AA20" i="123"/>
  <c r="AB20" i="123"/>
  <c r="AC20" i="123"/>
  <c r="AD20" i="123"/>
  <c r="AE20" i="123"/>
  <c r="AF20" i="123"/>
  <c r="AG20" i="123"/>
  <c r="AH20" i="123"/>
  <c r="AH15" i="123" s="1"/>
  <c r="AO20" i="123"/>
  <c r="AP20" i="123"/>
  <c r="AW20" i="123"/>
  <c r="AX20" i="123"/>
  <c r="BE20" i="123"/>
  <c r="BF20" i="123"/>
  <c r="BF15" i="123" s="1"/>
  <c r="AA21" i="123"/>
  <c r="AB21" i="123"/>
  <c r="AC21" i="123"/>
  <c r="AD21" i="123"/>
  <c r="AE21" i="123"/>
  <c r="AF21" i="123"/>
  <c r="AG21" i="123"/>
  <c r="AH21" i="123"/>
  <c r="Z21" i="123" s="1"/>
  <c r="AO21" i="123"/>
  <c r="AP21" i="123"/>
  <c r="AW21" i="123"/>
  <c r="AX21" i="123"/>
  <c r="BE21" i="123"/>
  <c r="BF21" i="123"/>
  <c r="AA22" i="123"/>
  <c r="AB22" i="123"/>
  <c r="AC22" i="123"/>
  <c r="AD22" i="123"/>
  <c r="AE22" i="123"/>
  <c r="AF22" i="123"/>
  <c r="AG22" i="123"/>
  <c r="AH22" i="123"/>
  <c r="Z22" i="123" s="1"/>
  <c r="AO22" i="123"/>
  <c r="AP22" i="123"/>
  <c r="AW22" i="123"/>
  <c r="AX22" i="123"/>
  <c r="BE22" i="123"/>
  <c r="BF22" i="123"/>
  <c r="AA23" i="123"/>
  <c r="AI23" i="123"/>
  <c r="AJ23" i="123"/>
  <c r="AB23" i="123" s="1"/>
  <c r="AK23" i="123"/>
  <c r="AC23" i="123" s="1"/>
  <c r="AL23" i="123"/>
  <c r="AD23" i="123" s="1"/>
  <c r="AM23" i="123"/>
  <c r="AN23" i="123"/>
  <c r="AQ23" i="123"/>
  <c r="AR23" i="123"/>
  <c r="AS23" i="123"/>
  <c r="AT23" i="123"/>
  <c r="AU23" i="123"/>
  <c r="AE23" i="123" s="1"/>
  <c r="AV23" i="123"/>
  <c r="AY23" i="123"/>
  <c r="AZ23" i="123"/>
  <c r="BA23" i="123"/>
  <c r="BB23" i="123"/>
  <c r="BC23" i="123"/>
  <c r="BD23" i="123"/>
  <c r="AF23" i="123" s="1"/>
  <c r="BG23" i="123"/>
  <c r="BH23" i="123"/>
  <c r="BI23" i="123"/>
  <c r="BJ23" i="123"/>
  <c r="BK23" i="123"/>
  <c r="BL23" i="123"/>
  <c r="AA24" i="123"/>
  <c r="AB24" i="123"/>
  <c r="AC24" i="123"/>
  <c r="AD24" i="123"/>
  <c r="AE24" i="123"/>
  <c r="AF24" i="123"/>
  <c r="AG24" i="123"/>
  <c r="AH24" i="123"/>
  <c r="Z24" i="123" s="1"/>
  <c r="AO24" i="123"/>
  <c r="AP24" i="123"/>
  <c r="AP23" i="123" s="1"/>
  <c r="AW24" i="123"/>
  <c r="AX24" i="123"/>
  <c r="AX23" i="123" s="1"/>
  <c r="BE24" i="123"/>
  <c r="BF24" i="123"/>
  <c r="BF23" i="123" s="1"/>
  <c r="AA25" i="123"/>
  <c r="AB25" i="123"/>
  <c r="AC25" i="123"/>
  <c r="AD25" i="123"/>
  <c r="AE25" i="123"/>
  <c r="AF25" i="123"/>
  <c r="AG25" i="123"/>
  <c r="AH25" i="123"/>
  <c r="Z25" i="123" s="1"/>
  <c r="AO25" i="123"/>
  <c r="AP25" i="123"/>
  <c r="AW25" i="123"/>
  <c r="AX25" i="123"/>
  <c r="BE25" i="123"/>
  <c r="BF25" i="123"/>
  <c r="Z26" i="123"/>
  <c r="AA26" i="123"/>
  <c r="AB26" i="123"/>
  <c r="AC26" i="123"/>
  <c r="AD26" i="123"/>
  <c r="AE26" i="123"/>
  <c r="AF26" i="123"/>
  <c r="AG26" i="123"/>
  <c r="AH26" i="123"/>
  <c r="AO26" i="123"/>
  <c r="AP26" i="123"/>
  <c r="AW26" i="123"/>
  <c r="AX26" i="123"/>
  <c r="BE26" i="123"/>
  <c r="BF26" i="123"/>
  <c r="AA27" i="123"/>
  <c r="AB27" i="123"/>
  <c r="AC27" i="123"/>
  <c r="AD27" i="123"/>
  <c r="AE27" i="123"/>
  <c r="AF27" i="123"/>
  <c r="AG27" i="123"/>
  <c r="AH27" i="123"/>
  <c r="Z27" i="123" s="1"/>
  <c r="AO27" i="123"/>
  <c r="AP27" i="123"/>
  <c r="AW27" i="123"/>
  <c r="AX27" i="123"/>
  <c r="BE27" i="123"/>
  <c r="BF27" i="123"/>
  <c r="AA28" i="123"/>
  <c r="AB28" i="123"/>
  <c r="AC28" i="123"/>
  <c r="AD28" i="123"/>
  <c r="AE28" i="123"/>
  <c r="AF28" i="123"/>
  <c r="AG28" i="123"/>
  <c r="AH28" i="123"/>
  <c r="Z28" i="123" s="1"/>
  <c r="AO28" i="123"/>
  <c r="AP28" i="123"/>
  <c r="AW28" i="123"/>
  <c r="AX28" i="123"/>
  <c r="BE28" i="123"/>
  <c r="BF28" i="123"/>
  <c r="AA29" i="123"/>
  <c r="AB29" i="123"/>
  <c r="AC29" i="123"/>
  <c r="AD29" i="123"/>
  <c r="AE29" i="123"/>
  <c r="AF29" i="123"/>
  <c r="AG29" i="123"/>
  <c r="AH29" i="123"/>
  <c r="Z29" i="123" s="1"/>
  <c r="AO29" i="123"/>
  <c r="AP29" i="123"/>
  <c r="AW29" i="123"/>
  <c r="AX29" i="123"/>
  <c r="BE29" i="123"/>
  <c r="BF29" i="123"/>
  <c r="AA30" i="123"/>
  <c r="AB30" i="123"/>
  <c r="AC30" i="123"/>
  <c r="AD30" i="123"/>
  <c r="AE30" i="123"/>
  <c r="AF30" i="123"/>
  <c r="AG30" i="123"/>
  <c r="AH30" i="123"/>
  <c r="Z30" i="123" s="1"/>
  <c r="AO30" i="123"/>
  <c r="AP30" i="123"/>
  <c r="AW30" i="123"/>
  <c r="AX30" i="123"/>
  <c r="BE30" i="123"/>
  <c r="BF30" i="123"/>
  <c r="AA31" i="123"/>
  <c r="AB31" i="123"/>
  <c r="AC31" i="123"/>
  <c r="AD31" i="123"/>
  <c r="AE31" i="123"/>
  <c r="AF31" i="123"/>
  <c r="AG31" i="123"/>
  <c r="AH31" i="123"/>
  <c r="Z31" i="123" s="1"/>
  <c r="AO31" i="123"/>
  <c r="AP31" i="123"/>
  <c r="AW31" i="123"/>
  <c r="AX31" i="123"/>
  <c r="BE31" i="123"/>
  <c r="BF31" i="123"/>
  <c r="AE32" i="123"/>
  <c r="AF32" i="123"/>
  <c r="AI32" i="123"/>
  <c r="AA32" i="123" s="1"/>
  <c r="AJ32" i="123"/>
  <c r="AK32" i="123"/>
  <c r="AL32" i="123"/>
  <c r="AD32" i="123" s="1"/>
  <c r="AM32" i="123"/>
  <c r="AN32" i="123"/>
  <c r="AP32" i="123"/>
  <c r="AQ32" i="123"/>
  <c r="AR32" i="123"/>
  <c r="AB32" i="123" s="1"/>
  <c r="AS32" i="123"/>
  <c r="AT32" i="123"/>
  <c r="AU32" i="123"/>
  <c r="AV32" i="123"/>
  <c r="AY32" i="123"/>
  <c r="AZ32" i="123"/>
  <c r="BA32" i="123"/>
  <c r="AC32" i="123" s="1"/>
  <c r="BB32" i="123"/>
  <c r="BC32" i="123"/>
  <c r="BD32" i="123"/>
  <c r="BG32" i="123"/>
  <c r="BH32" i="123"/>
  <c r="BI32" i="123"/>
  <c r="BJ32" i="123"/>
  <c r="BK32" i="123"/>
  <c r="BL32" i="123"/>
  <c r="AA33" i="123"/>
  <c r="AB33" i="123"/>
  <c r="AC33" i="123"/>
  <c r="AD33" i="123"/>
  <c r="AE33" i="123"/>
  <c r="AF33" i="123"/>
  <c r="AG33" i="123"/>
  <c r="AH33" i="123"/>
  <c r="Z33" i="123" s="1"/>
  <c r="AO33" i="123"/>
  <c r="AP33" i="123"/>
  <c r="AW33" i="123"/>
  <c r="AX33" i="123"/>
  <c r="BE33" i="123"/>
  <c r="BF33" i="123"/>
  <c r="AA34" i="123"/>
  <c r="AB34" i="123"/>
  <c r="AC34" i="123"/>
  <c r="AD34" i="123"/>
  <c r="AE34" i="123"/>
  <c r="AF34" i="123"/>
  <c r="AG34" i="123"/>
  <c r="AH34" i="123"/>
  <c r="Z34" i="123" s="1"/>
  <c r="AO34" i="123"/>
  <c r="AP34" i="123"/>
  <c r="AW34" i="123"/>
  <c r="AX34" i="123"/>
  <c r="AX32" i="123" s="1"/>
  <c r="BE34" i="123"/>
  <c r="BF34" i="123"/>
  <c r="BF32" i="123" s="1"/>
  <c r="AA35" i="123"/>
  <c r="AB35" i="123"/>
  <c r="AC35" i="123"/>
  <c r="AD35" i="123"/>
  <c r="AE35" i="123"/>
  <c r="AF35" i="123"/>
  <c r="AG35" i="123"/>
  <c r="AH35" i="123"/>
  <c r="Z35" i="123" s="1"/>
  <c r="AO35" i="123"/>
  <c r="AP35" i="123"/>
  <c r="AW35" i="123"/>
  <c r="AX35" i="123"/>
  <c r="BE35" i="123"/>
  <c r="BF35" i="123"/>
  <c r="AA36" i="123"/>
  <c r="AB36" i="123"/>
  <c r="AC36" i="123"/>
  <c r="AD36" i="123"/>
  <c r="AE36" i="123"/>
  <c r="AF36" i="123"/>
  <c r="AG36" i="123"/>
  <c r="AH36" i="123"/>
  <c r="Z36" i="123" s="1"/>
  <c r="AO36" i="123"/>
  <c r="AP36" i="123"/>
  <c r="AW36" i="123"/>
  <c r="AX36" i="123"/>
  <c r="BE36" i="123"/>
  <c r="BF36" i="123"/>
  <c r="AA37" i="123"/>
  <c r="AB37" i="123"/>
  <c r="AC37" i="123"/>
  <c r="AD37" i="123"/>
  <c r="AE37" i="123"/>
  <c r="AF37" i="123"/>
  <c r="AG37" i="123"/>
  <c r="AH37" i="123"/>
  <c r="AH32" i="123" s="1"/>
  <c r="Z32" i="123" s="1"/>
  <c r="AO37" i="123"/>
  <c r="AP37" i="123"/>
  <c r="AW37" i="123"/>
  <c r="AX37" i="123"/>
  <c r="BE37" i="123"/>
  <c r="BF37" i="123"/>
  <c r="AI38" i="123"/>
  <c r="AA38" i="123" s="1"/>
  <c r="AJ38" i="123"/>
  <c r="AB38" i="123" s="1"/>
  <c r="AK38" i="123"/>
  <c r="AC38" i="123" s="1"/>
  <c r="AL38" i="123"/>
  <c r="AM38" i="123"/>
  <c r="AN38" i="123"/>
  <c r="AF38" i="123" s="1"/>
  <c r="AQ38" i="123"/>
  <c r="AR38" i="123"/>
  <c r="AS38" i="123"/>
  <c r="AT38" i="123"/>
  <c r="AD38" i="123" s="1"/>
  <c r="AU38" i="123"/>
  <c r="AV38" i="123"/>
  <c r="AY38" i="123"/>
  <c r="AZ38" i="123"/>
  <c r="BA38" i="123"/>
  <c r="BB38" i="123"/>
  <c r="BC38" i="123"/>
  <c r="AE38" i="123" s="1"/>
  <c r="BD38" i="123"/>
  <c r="BG38" i="123"/>
  <c r="BH38" i="123"/>
  <c r="BI38" i="123"/>
  <c r="BJ38" i="123"/>
  <c r="BK38" i="123"/>
  <c r="BL38" i="123"/>
  <c r="AA39" i="123"/>
  <c r="AB39" i="123"/>
  <c r="AC39" i="123"/>
  <c r="AD39" i="123"/>
  <c r="AE39" i="123"/>
  <c r="AF39" i="123"/>
  <c r="AG39" i="123"/>
  <c r="AH39" i="123"/>
  <c r="Z39" i="123" s="1"/>
  <c r="AO39" i="123"/>
  <c r="AP39" i="123"/>
  <c r="AP38" i="123" s="1"/>
  <c r="AW39" i="123"/>
  <c r="AX39" i="123"/>
  <c r="AX38" i="123" s="1"/>
  <c r="BE39" i="123"/>
  <c r="BF39" i="123"/>
  <c r="BF38" i="123" s="1"/>
  <c r="AA40" i="123"/>
  <c r="AB40" i="123"/>
  <c r="AC40" i="123"/>
  <c r="AD40" i="123"/>
  <c r="AE40" i="123"/>
  <c r="AF40" i="123"/>
  <c r="AG40" i="123"/>
  <c r="AH40" i="123"/>
  <c r="Z40" i="123" s="1"/>
  <c r="AO40" i="123"/>
  <c r="AP40" i="123"/>
  <c r="AW40" i="123"/>
  <c r="AX40" i="123"/>
  <c r="BE40" i="123"/>
  <c r="BF40" i="123"/>
  <c r="AA41" i="123"/>
  <c r="AB41" i="123"/>
  <c r="AC41" i="123"/>
  <c r="AD41" i="123"/>
  <c r="AE41" i="123"/>
  <c r="AF41" i="123"/>
  <c r="AG41" i="123"/>
  <c r="AH41" i="123"/>
  <c r="Z41" i="123" s="1"/>
  <c r="AO41" i="123"/>
  <c r="AP41" i="123"/>
  <c r="AW41" i="123"/>
  <c r="AX41" i="123"/>
  <c r="BE41" i="123"/>
  <c r="BF41" i="123"/>
  <c r="AA42" i="123"/>
  <c r="AB42" i="123"/>
  <c r="AC42" i="123"/>
  <c r="AD42" i="123"/>
  <c r="AE42" i="123"/>
  <c r="AF42" i="123"/>
  <c r="AG42" i="123"/>
  <c r="AH42" i="123"/>
  <c r="AH38" i="123" s="1"/>
  <c r="Z38" i="123" s="1"/>
  <c r="AO42" i="123"/>
  <c r="AP42" i="123"/>
  <c r="AW42" i="123"/>
  <c r="AX42" i="123"/>
  <c r="BE42" i="123"/>
  <c r="BF42" i="123"/>
  <c r="AA43" i="123"/>
  <c r="AB43" i="123"/>
  <c r="AC43" i="123"/>
  <c r="AD43" i="123"/>
  <c r="AE43" i="123"/>
  <c r="AF43" i="123"/>
  <c r="AG43" i="123"/>
  <c r="AH43" i="123"/>
  <c r="Z43" i="123" s="1"/>
  <c r="AO43" i="123"/>
  <c r="AP43" i="123"/>
  <c r="AW43" i="123"/>
  <c r="AX43" i="123"/>
  <c r="BE43" i="123"/>
  <c r="BF43" i="123"/>
  <c r="AA44" i="123"/>
  <c r="AB44" i="123"/>
  <c r="AC44" i="123"/>
  <c r="AD44" i="123"/>
  <c r="AE44" i="123"/>
  <c r="AF44" i="123"/>
  <c r="AG44" i="123"/>
  <c r="AH44" i="123"/>
  <c r="Z44" i="123" s="1"/>
  <c r="AO44" i="123"/>
  <c r="AP44" i="123"/>
  <c r="AW44" i="123"/>
  <c r="AX44" i="123"/>
  <c r="BE44" i="123"/>
  <c r="BF44" i="123"/>
  <c r="AA45" i="123"/>
  <c r="AB45" i="123"/>
  <c r="AC45" i="123"/>
  <c r="AD45" i="123"/>
  <c r="AE45" i="123"/>
  <c r="AF45" i="123"/>
  <c r="AG45" i="123"/>
  <c r="AH45" i="123"/>
  <c r="Z45" i="123" s="1"/>
  <c r="AO45" i="123"/>
  <c r="AP45" i="123"/>
  <c r="AW45" i="123"/>
  <c r="AX45" i="123"/>
  <c r="BE45" i="123"/>
  <c r="BF45" i="123"/>
  <c r="AA46" i="123"/>
  <c r="AB46" i="123"/>
  <c r="AC46" i="123"/>
  <c r="AD46" i="123"/>
  <c r="AE46" i="123"/>
  <c r="AF46" i="123"/>
  <c r="AG46" i="123"/>
  <c r="AH46" i="123"/>
  <c r="Z46" i="123" s="1"/>
  <c r="AO46" i="123"/>
  <c r="AP46" i="123"/>
  <c r="AW46" i="123"/>
  <c r="AX46" i="123"/>
  <c r="BE46" i="123"/>
  <c r="BF46" i="123"/>
  <c r="AA47" i="123"/>
  <c r="AB47" i="123"/>
  <c r="AC47" i="123"/>
  <c r="AD47" i="123"/>
  <c r="AE47" i="123"/>
  <c r="AF47" i="123"/>
  <c r="AG47" i="123"/>
  <c r="AH47" i="123"/>
  <c r="Z47" i="123" s="1"/>
  <c r="AO47" i="123"/>
  <c r="AP47" i="123"/>
  <c r="AW47" i="123"/>
  <c r="AX47" i="123"/>
  <c r="BE47" i="123"/>
  <c r="BF47" i="123"/>
  <c r="AE48" i="123"/>
  <c r="AF48" i="123"/>
  <c r="AI48" i="123"/>
  <c r="AA48" i="123" s="1"/>
  <c r="AJ48" i="123"/>
  <c r="AK48" i="123"/>
  <c r="AL48" i="123"/>
  <c r="AD48" i="123" s="1"/>
  <c r="AM48" i="123"/>
  <c r="AN48" i="123"/>
  <c r="AQ48" i="123"/>
  <c r="AR48" i="123"/>
  <c r="AB48" i="123" s="1"/>
  <c r="AS48" i="123"/>
  <c r="AT48" i="123"/>
  <c r="AU48" i="123"/>
  <c r="AV48" i="123"/>
  <c r="AY48" i="123"/>
  <c r="AZ48" i="123"/>
  <c r="BA48" i="123"/>
  <c r="AC48" i="123" s="1"/>
  <c r="BB48" i="123"/>
  <c r="BC48" i="123"/>
  <c r="BD48" i="123"/>
  <c r="BG48" i="123"/>
  <c r="BH48" i="123"/>
  <c r="BI48" i="123"/>
  <c r="BJ48" i="123"/>
  <c r="BK48" i="123"/>
  <c r="BL48" i="123"/>
  <c r="AA49" i="123"/>
  <c r="AB49" i="123"/>
  <c r="AC49" i="123"/>
  <c r="AD49" i="123"/>
  <c r="AE49" i="123"/>
  <c r="AF49" i="123"/>
  <c r="AG49" i="123"/>
  <c r="AH49" i="123"/>
  <c r="Z49" i="123" s="1"/>
  <c r="AO49" i="123"/>
  <c r="AP49" i="123"/>
  <c r="AW49" i="123"/>
  <c r="AX49" i="123"/>
  <c r="BE49" i="123"/>
  <c r="BF49" i="123"/>
  <c r="AA50" i="123"/>
  <c r="AB50" i="123"/>
  <c r="AC50" i="123"/>
  <c r="AD50" i="123"/>
  <c r="AE50" i="123"/>
  <c r="AF50" i="123"/>
  <c r="AG50" i="123"/>
  <c r="AH50" i="123"/>
  <c r="Z50" i="123" s="1"/>
  <c r="AO50" i="123"/>
  <c r="AP50" i="123"/>
  <c r="AW50" i="123"/>
  <c r="AX50" i="123"/>
  <c r="AX48" i="123" s="1"/>
  <c r="BE50" i="123"/>
  <c r="BF50" i="123"/>
  <c r="BF48" i="123" s="1"/>
  <c r="AA51" i="123"/>
  <c r="AB51" i="123"/>
  <c r="AC51" i="123"/>
  <c r="AD51" i="123"/>
  <c r="AE51" i="123"/>
  <c r="AF51" i="123"/>
  <c r="AG51" i="123"/>
  <c r="AH51" i="123"/>
  <c r="Z51" i="123" s="1"/>
  <c r="AO51" i="123"/>
  <c r="AP51" i="123"/>
  <c r="AW51" i="123"/>
  <c r="AX51" i="123"/>
  <c r="BE51" i="123"/>
  <c r="BF51" i="123"/>
  <c r="AA52" i="123"/>
  <c r="AB52" i="123"/>
  <c r="AC52" i="123"/>
  <c r="AD52" i="123"/>
  <c r="AE52" i="123"/>
  <c r="AF52" i="123"/>
  <c r="AG52" i="123"/>
  <c r="AH52" i="123"/>
  <c r="Z52" i="123" s="1"/>
  <c r="AO52" i="123"/>
  <c r="AP52" i="123"/>
  <c r="AW52" i="123"/>
  <c r="AX52" i="123"/>
  <c r="BE52" i="123"/>
  <c r="BF52" i="123"/>
  <c r="AA53" i="123"/>
  <c r="AB53" i="123"/>
  <c r="AC53" i="123"/>
  <c r="AD53" i="123"/>
  <c r="AE53" i="123"/>
  <c r="AF53" i="123"/>
  <c r="AG53" i="123"/>
  <c r="AH53" i="123"/>
  <c r="AH48" i="123" s="1"/>
  <c r="AO53" i="123"/>
  <c r="AP53" i="123"/>
  <c r="AW53" i="123"/>
  <c r="AX53" i="123"/>
  <c r="BE53" i="123"/>
  <c r="BF53" i="123"/>
  <c r="AA54" i="123"/>
  <c r="AB54" i="123"/>
  <c r="AC54" i="123"/>
  <c r="AD54" i="123"/>
  <c r="AE54" i="123"/>
  <c r="AF54" i="123"/>
  <c r="AG54" i="123"/>
  <c r="AH54" i="123"/>
  <c r="Z54" i="123" s="1"/>
  <c r="AO54" i="123"/>
  <c r="AP54" i="123"/>
  <c r="AW54" i="123"/>
  <c r="AX54" i="123"/>
  <c r="BE54" i="123"/>
  <c r="BF54" i="123"/>
  <c r="AA55" i="123"/>
  <c r="AB55" i="123"/>
  <c r="AC55" i="123"/>
  <c r="AD55" i="123"/>
  <c r="AE55" i="123"/>
  <c r="AF55" i="123"/>
  <c r="AG55" i="123"/>
  <c r="AH55" i="123"/>
  <c r="Z55" i="123" s="1"/>
  <c r="AO55" i="123"/>
  <c r="AP55" i="123"/>
  <c r="AW55" i="123"/>
  <c r="AX55" i="123"/>
  <c r="BE55" i="123"/>
  <c r="BF55" i="123"/>
  <c r="AA56" i="123"/>
  <c r="AB56" i="123"/>
  <c r="AC56" i="123"/>
  <c r="AD56" i="123"/>
  <c r="AE56" i="123"/>
  <c r="AF56" i="123"/>
  <c r="AG56" i="123"/>
  <c r="AH56" i="123"/>
  <c r="Z56" i="123" s="1"/>
  <c r="AO56" i="123"/>
  <c r="AP56" i="123"/>
  <c r="AP48" i="123" s="1"/>
  <c r="AW56" i="123"/>
  <c r="AX56" i="123"/>
  <c r="BE56" i="123"/>
  <c r="BF56" i="123"/>
  <c r="AB57" i="123"/>
  <c r="AC57" i="123"/>
  <c r="AI57" i="123"/>
  <c r="AA57" i="123" s="1"/>
  <c r="AJ57" i="123"/>
  <c r="AK57" i="123"/>
  <c r="AL57" i="123"/>
  <c r="AD57" i="123" s="1"/>
  <c r="AM57" i="123"/>
  <c r="AE57" i="123" s="1"/>
  <c r="AN57" i="123"/>
  <c r="AF57" i="123" s="1"/>
  <c r="AQ57" i="123"/>
  <c r="AR57" i="123"/>
  <c r="AS57" i="123"/>
  <c r="AT57" i="123"/>
  <c r="AU57" i="123"/>
  <c r="AV57" i="123"/>
  <c r="AY57" i="123"/>
  <c r="AZ57" i="123"/>
  <c r="BA57" i="123"/>
  <c r="BB57" i="123"/>
  <c r="BC57" i="123"/>
  <c r="BD57" i="123"/>
  <c r="BG57" i="123"/>
  <c r="BH57" i="123"/>
  <c r="BI57" i="123"/>
  <c r="BJ57" i="123"/>
  <c r="BK57" i="123"/>
  <c r="BL57" i="123"/>
  <c r="AA58" i="123"/>
  <c r="AB58" i="123"/>
  <c r="AC58" i="123"/>
  <c r="AD58" i="123"/>
  <c r="AE58" i="123"/>
  <c r="AF58" i="123"/>
  <c r="AG58" i="123"/>
  <c r="AH58" i="123"/>
  <c r="AH57" i="123" s="1"/>
  <c r="AO58" i="123"/>
  <c r="AP58" i="123"/>
  <c r="AP57" i="123" s="1"/>
  <c r="AW58" i="123"/>
  <c r="AX58" i="123"/>
  <c r="BE58" i="123"/>
  <c r="BF58" i="123"/>
  <c r="AA59" i="123"/>
  <c r="AB59" i="123"/>
  <c r="AC59" i="123"/>
  <c r="AD59" i="123"/>
  <c r="AE59" i="123"/>
  <c r="AF59" i="123"/>
  <c r="AG59" i="123"/>
  <c r="AH59" i="123"/>
  <c r="Z59" i="123" s="1"/>
  <c r="AO59" i="123"/>
  <c r="AP59" i="123"/>
  <c r="AW59" i="123"/>
  <c r="AX59" i="123"/>
  <c r="BE59" i="123"/>
  <c r="BF59" i="123"/>
  <c r="AA60" i="123"/>
  <c r="AB60" i="123"/>
  <c r="AC60" i="123"/>
  <c r="AD60" i="123"/>
  <c r="AE60" i="123"/>
  <c r="AF60" i="123"/>
  <c r="AG60" i="123"/>
  <c r="AH60" i="123"/>
  <c r="Z60" i="123" s="1"/>
  <c r="AO60" i="123"/>
  <c r="AP60" i="123"/>
  <c r="AW60" i="123"/>
  <c r="AX60" i="123"/>
  <c r="AX57" i="123" s="1"/>
  <c r="BE60" i="123"/>
  <c r="BF60" i="123"/>
  <c r="AA61" i="123"/>
  <c r="AB61" i="123"/>
  <c r="AC61" i="123"/>
  <c r="AD61" i="123"/>
  <c r="AE61" i="123"/>
  <c r="AF61" i="123"/>
  <c r="AG61" i="123"/>
  <c r="AH61" i="123"/>
  <c r="Z61" i="123" s="1"/>
  <c r="AO61" i="123"/>
  <c r="AP61" i="123"/>
  <c r="AW61" i="123"/>
  <c r="AX61" i="123"/>
  <c r="BE61" i="123"/>
  <c r="BF61" i="123"/>
  <c r="AA62" i="123"/>
  <c r="AB62" i="123"/>
  <c r="AC62" i="123"/>
  <c r="AD62" i="123"/>
  <c r="AE62" i="123"/>
  <c r="AF62" i="123"/>
  <c r="AG62" i="123"/>
  <c r="AH62" i="123"/>
  <c r="Z62" i="123" s="1"/>
  <c r="AO62" i="123"/>
  <c r="AP62" i="123"/>
  <c r="AW62" i="123"/>
  <c r="AX62" i="123"/>
  <c r="BE62" i="123"/>
  <c r="BF62" i="123"/>
  <c r="AA63" i="123"/>
  <c r="AB63" i="123"/>
  <c r="AC63" i="123"/>
  <c r="AD63" i="123"/>
  <c r="AE63" i="123"/>
  <c r="AF63" i="123"/>
  <c r="AG63" i="123"/>
  <c r="AH63" i="123"/>
  <c r="Z63" i="123" s="1"/>
  <c r="AO63" i="123"/>
  <c r="AP63" i="123"/>
  <c r="AW63" i="123"/>
  <c r="AX63" i="123"/>
  <c r="BE63" i="123"/>
  <c r="BF63" i="123"/>
  <c r="BF57" i="123" s="1"/>
  <c r="AA64" i="123"/>
  <c r="AB64" i="123"/>
  <c r="AC64" i="123"/>
  <c r="AD64" i="123"/>
  <c r="AE64" i="123"/>
  <c r="AF64" i="123"/>
  <c r="AG64" i="123"/>
  <c r="AH64" i="123"/>
  <c r="Z64" i="123" s="1"/>
  <c r="AO64" i="123"/>
  <c r="AP64" i="123"/>
  <c r="AW64" i="123"/>
  <c r="AX64" i="123"/>
  <c r="BE64" i="123"/>
  <c r="BF64" i="123"/>
  <c r="AA65" i="123"/>
  <c r="AB65" i="123"/>
  <c r="AC65" i="123"/>
  <c r="AD65" i="123"/>
  <c r="AE65" i="123"/>
  <c r="AF65" i="123"/>
  <c r="AG65" i="123"/>
  <c r="AH65" i="123"/>
  <c r="Z65" i="123" s="1"/>
  <c r="AO65" i="123"/>
  <c r="AP65" i="123"/>
  <c r="AW65" i="123"/>
  <c r="AX65" i="123"/>
  <c r="BE65" i="123"/>
  <c r="BF65" i="123"/>
  <c r="Z66" i="123"/>
  <c r="AA66" i="123"/>
  <c r="AB66" i="123"/>
  <c r="AC66" i="123"/>
  <c r="AD66" i="123"/>
  <c r="AE66" i="123"/>
  <c r="AF66" i="123"/>
  <c r="AG66" i="123"/>
  <c r="AH66" i="123"/>
  <c r="AO66" i="123"/>
  <c r="AP66" i="123"/>
  <c r="AW66" i="123"/>
  <c r="AX66" i="123"/>
  <c r="BE66" i="123"/>
  <c r="BF66" i="123"/>
  <c r="Z67" i="123"/>
  <c r="AA67" i="123"/>
  <c r="AB67" i="123"/>
  <c r="AC67" i="123"/>
  <c r="AD67" i="123"/>
  <c r="AE67" i="123"/>
  <c r="AF67" i="123"/>
  <c r="AG67" i="123"/>
  <c r="AH67" i="123"/>
  <c r="AO67" i="123"/>
  <c r="AP67" i="123"/>
  <c r="AW67" i="123"/>
  <c r="AX67" i="123"/>
  <c r="BE67" i="123"/>
  <c r="BF67" i="123"/>
  <c r="AA68" i="123"/>
  <c r="AB68" i="123"/>
  <c r="AC68" i="123"/>
  <c r="AD68" i="123"/>
  <c r="AE68" i="123"/>
  <c r="AF68" i="123"/>
  <c r="AG68" i="123"/>
  <c r="AH68" i="123"/>
  <c r="Z68" i="123" s="1"/>
  <c r="AO68" i="123"/>
  <c r="AP68" i="123"/>
  <c r="AW68" i="123"/>
  <c r="AX68" i="123"/>
  <c r="BE68" i="123"/>
  <c r="BF68" i="123"/>
  <c r="AA69" i="123"/>
  <c r="AB69" i="123"/>
  <c r="AC69" i="123"/>
  <c r="AD69" i="123"/>
  <c r="AE69" i="123"/>
  <c r="AF69" i="123"/>
  <c r="AG69" i="123"/>
  <c r="AH69" i="123"/>
  <c r="Z69" i="123" s="1"/>
  <c r="AO69" i="123"/>
  <c r="AP69" i="123"/>
  <c r="AW69" i="123"/>
  <c r="AX69" i="123"/>
  <c r="BE69" i="123"/>
  <c r="BF69" i="123"/>
  <c r="AA72" i="123"/>
  <c r="AI72" i="123"/>
  <c r="AI71" i="123" s="1"/>
  <c r="AJ72" i="123"/>
  <c r="AB72" i="123" s="1"/>
  <c r="AK72" i="123"/>
  <c r="AC72" i="123" s="1"/>
  <c r="AC71" i="123" s="1"/>
  <c r="AL72" i="123"/>
  <c r="AD72" i="123" s="1"/>
  <c r="AM72" i="123"/>
  <c r="AN72" i="123"/>
  <c r="AQ72" i="123"/>
  <c r="AQ71" i="123" s="1"/>
  <c r="AR72" i="123"/>
  <c r="AR71" i="123" s="1"/>
  <c r="AS72" i="123"/>
  <c r="AS71" i="123" s="1"/>
  <c r="AT72" i="123"/>
  <c r="AT71" i="123" s="1"/>
  <c r="AU72" i="123"/>
  <c r="AE72" i="123" s="1"/>
  <c r="AE71" i="123" s="1"/>
  <c r="AV72" i="123"/>
  <c r="AY72" i="123"/>
  <c r="AZ72" i="123"/>
  <c r="AZ71" i="123" s="1"/>
  <c r="BA72" i="123"/>
  <c r="BA71" i="123" s="1"/>
  <c r="BB72" i="123"/>
  <c r="BB71" i="123" s="1"/>
  <c r="BC72" i="123"/>
  <c r="BC71" i="123" s="1"/>
  <c r="BD72" i="123"/>
  <c r="AF72" i="123" s="1"/>
  <c r="BG72" i="123"/>
  <c r="BH72" i="123"/>
  <c r="BI72" i="123"/>
  <c r="BI71" i="123" s="1"/>
  <c r="BJ72" i="123"/>
  <c r="BJ71" i="123" s="1"/>
  <c r="BK72" i="123"/>
  <c r="BK71" i="123" s="1"/>
  <c r="BL72" i="123"/>
  <c r="BL71" i="123" s="1"/>
  <c r="AA73" i="123"/>
  <c r="AB73" i="123"/>
  <c r="AC73" i="123"/>
  <c r="AD73" i="123"/>
  <c r="AE73" i="123"/>
  <c r="AF73" i="123"/>
  <c r="AG73" i="123"/>
  <c r="AH73" i="123"/>
  <c r="Z73" i="123" s="1"/>
  <c r="AO73" i="123"/>
  <c r="AP73" i="123"/>
  <c r="AW73" i="123"/>
  <c r="AX73" i="123"/>
  <c r="AX72" i="123" s="1"/>
  <c r="BE73" i="123"/>
  <c r="BF73" i="123"/>
  <c r="BF72" i="123" s="1"/>
  <c r="AA74" i="123"/>
  <c r="AB74" i="123"/>
  <c r="AC74" i="123"/>
  <c r="AD74" i="123"/>
  <c r="AE74" i="123"/>
  <c r="AF74" i="123"/>
  <c r="AG74" i="123"/>
  <c r="AH74" i="123"/>
  <c r="Z74" i="123" s="1"/>
  <c r="AO74" i="123"/>
  <c r="AP74" i="123"/>
  <c r="AW74" i="123"/>
  <c r="AX74" i="123"/>
  <c r="BE74" i="123"/>
  <c r="BF74" i="123"/>
  <c r="AA75" i="123"/>
  <c r="AB75" i="123"/>
  <c r="AC75" i="123"/>
  <c r="AD75" i="123"/>
  <c r="AE75" i="123"/>
  <c r="AF75" i="123"/>
  <c r="AG75" i="123"/>
  <c r="AH75" i="123"/>
  <c r="Z75" i="123" s="1"/>
  <c r="AO75" i="123"/>
  <c r="AP75" i="123"/>
  <c r="AP72" i="123" s="1"/>
  <c r="AW75" i="123"/>
  <c r="AX75" i="123"/>
  <c r="BE75" i="123"/>
  <c r="BF75" i="123"/>
  <c r="AA76" i="123"/>
  <c r="AB76" i="123"/>
  <c r="AC76" i="123"/>
  <c r="AD76" i="123"/>
  <c r="AE76" i="123"/>
  <c r="AF76" i="123"/>
  <c r="AG76" i="123"/>
  <c r="AH76" i="123"/>
  <c r="Z76" i="123" s="1"/>
  <c r="AO76" i="123"/>
  <c r="AP76" i="123"/>
  <c r="AW76" i="123"/>
  <c r="AX76" i="123"/>
  <c r="BE76" i="123"/>
  <c r="BF76" i="123"/>
  <c r="AA77" i="123"/>
  <c r="AB77" i="123"/>
  <c r="AC77" i="123"/>
  <c r="AD77" i="123"/>
  <c r="AE77" i="123"/>
  <c r="AF77" i="123"/>
  <c r="AG77" i="123"/>
  <c r="AH77" i="123"/>
  <c r="Z77" i="123" s="1"/>
  <c r="AO77" i="123"/>
  <c r="AP77" i="123"/>
  <c r="AW77" i="123"/>
  <c r="AX77" i="123"/>
  <c r="BE77" i="123"/>
  <c r="BF77" i="123"/>
  <c r="AA78" i="123"/>
  <c r="AB78" i="123"/>
  <c r="AC78" i="123"/>
  <c r="AD78" i="123"/>
  <c r="AE78" i="123"/>
  <c r="AF78" i="123"/>
  <c r="AG78" i="123"/>
  <c r="AH78" i="123"/>
  <c r="Z78" i="123" s="1"/>
  <c r="AO78" i="123"/>
  <c r="AP78" i="123"/>
  <c r="AW78" i="123"/>
  <c r="AX78" i="123"/>
  <c r="BE78" i="123"/>
  <c r="BF78" i="123"/>
  <c r="AA79" i="123"/>
  <c r="AB79" i="123"/>
  <c r="AC79" i="123"/>
  <c r="AD79" i="123"/>
  <c r="AE79" i="123"/>
  <c r="AF79" i="123"/>
  <c r="AG79" i="123"/>
  <c r="AH79" i="123"/>
  <c r="Z79" i="123" s="1"/>
  <c r="AO79" i="123"/>
  <c r="AP79" i="123"/>
  <c r="AW79" i="123"/>
  <c r="AX79" i="123"/>
  <c r="BE79" i="123"/>
  <c r="BF79" i="123"/>
  <c r="AA80" i="123"/>
  <c r="AB80" i="123"/>
  <c r="AC80" i="123"/>
  <c r="AD80" i="123"/>
  <c r="AE80" i="123"/>
  <c r="AF80" i="123"/>
  <c r="AG80" i="123"/>
  <c r="AH80" i="123"/>
  <c r="Z80" i="123" s="1"/>
  <c r="AO80" i="123"/>
  <c r="AP80" i="123"/>
  <c r="AW80" i="123"/>
  <c r="AX80" i="123"/>
  <c r="BE80" i="123"/>
  <c r="BF80" i="123"/>
  <c r="AE81" i="123"/>
  <c r="AF81" i="123"/>
  <c r="AI81" i="123"/>
  <c r="AA81" i="123" s="1"/>
  <c r="AJ81" i="123"/>
  <c r="AB81" i="123" s="1"/>
  <c r="AK81" i="123"/>
  <c r="AL81" i="123"/>
  <c r="AD81" i="123" s="1"/>
  <c r="AM81" i="123"/>
  <c r="AN81" i="123"/>
  <c r="AN71" i="123" s="1"/>
  <c r="AP81" i="123"/>
  <c r="AQ81" i="123"/>
  <c r="AR81" i="123"/>
  <c r="AS81" i="123"/>
  <c r="AT81" i="123"/>
  <c r="AU81" i="123"/>
  <c r="AV81" i="123"/>
  <c r="AY81" i="123"/>
  <c r="AY71" i="123" s="1"/>
  <c r="AZ81" i="123"/>
  <c r="BA81" i="123"/>
  <c r="AC81" i="123" s="1"/>
  <c r="BB81" i="123"/>
  <c r="BC81" i="123"/>
  <c r="BD81" i="123"/>
  <c r="BG81" i="123"/>
  <c r="BG71" i="123" s="1"/>
  <c r="BH81" i="123"/>
  <c r="BH71" i="123" s="1"/>
  <c r="BI81" i="123"/>
  <c r="BJ81" i="123"/>
  <c r="BK81" i="123"/>
  <c r="BL81" i="123"/>
  <c r="AA82" i="123"/>
  <c r="AB82" i="123"/>
  <c r="AC82" i="123"/>
  <c r="AD82" i="123"/>
  <c r="AE82" i="123"/>
  <c r="AF82" i="123"/>
  <c r="AG82" i="123"/>
  <c r="AH82" i="123"/>
  <c r="Z82" i="123" s="1"/>
  <c r="AO82" i="123"/>
  <c r="AP82" i="123"/>
  <c r="AW82" i="123"/>
  <c r="AX82" i="123"/>
  <c r="BE82" i="123"/>
  <c r="BF82" i="123"/>
  <c r="BF81" i="123" s="1"/>
  <c r="AA83" i="123"/>
  <c r="AB83" i="123"/>
  <c r="AC83" i="123"/>
  <c r="AD83" i="123"/>
  <c r="AE83" i="123"/>
  <c r="AF83" i="123"/>
  <c r="AG83" i="123"/>
  <c r="AH83" i="123"/>
  <c r="Z83" i="123" s="1"/>
  <c r="AO83" i="123"/>
  <c r="AP83" i="123"/>
  <c r="AW83" i="123"/>
  <c r="AX83" i="123"/>
  <c r="AX81" i="123" s="1"/>
  <c r="BE83" i="123"/>
  <c r="BF83" i="123"/>
  <c r="AA84" i="123"/>
  <c r="AB84" i="123"/>
  <c r="AC84" i="123"/>
  <c r="AD84" i="123"/>
  <c r="AE84" i="123"/>
  <c r="AF84" i="123"/>
  <c r="AG84" i="123"/>
  <c r="AH84" i="123"/>
  <c r="Z84" i="123" s="1"/>
  <c r="AO84" i="123"/>
  <c r="AP84" i="123"/>
  <c r="AW84" i="123"/>
  <c r="AX84" i="123"/>
  <c r="BE84" i="123"/>
  <c r="BF84" i="123"/>
  <c r="AA85" i="123"/>
  <c r="AB85" i="123"/>
  <c r="AC85" i="123"/>
  <c r="AD85" i="123"/>
  <c r="AE85" i="123"/>
  <c r="AF85" i="123"/>
  <c r="AG85" i="123"/>
  <c r="AH85" i="123"/>
  <c r="AH81" i="123" s="1"/>
  <c r="Z81" i="123" s="1"/>
  <c r="AO85" i="123"/>
  <c r="AP85" i="123"/>
  <c r="AW85" i="123"/>
  <c r="AX85" i="123"/>
  <c r="BE85" i="123"/>
  <c r="BF85" i="123"/>
  <c r="AA86" i="123"/>
  <c r="AB86" i="123"/>
  <c r="AC86" i="123"/>
  <c r="AD86" i="123"/>
  <c r="AE86" i="123"/>
  <c r="AF86" i="123"/>
  <c r="AG86" i="123"/>
  <c r="AH86" i="123"/>
  <c r="Z86" i="123" s="1"/>
  <c r="AO86" i="123"/>
  <c r="AP86" i="123"/>
  <c r="AW86" i="123"/>
  <c r="AX86" i="123"/>
  <c r="BE86" i="123"/>
  <c r="BF86" i="123"/>
  <c r="AI87" i="123"/>
  <c r="AA87" i="123" s="1"/>
  <c r="AJ87" i="123"/>
  <c r="AB87" i="123" s="1"/>
  <c r="AK87" i="123"/>
  <c r="AC87" i="123" s="1"/>
  <c r="AL87" i="123"/>
  <c r="AD87" i="123" s="1"/>
  <c r="AM87" i="123"/>
  <c r="AN87" i="123"/>
  <c r="AF87" i="123" s="1"/>
  <c r="AQ87" i="123"/>
  <c r="AR87" i="123"/>
  <c r="AS87" i="123"/>
  <c r="AT87" i="123"/>
  <c r="AU87" i="123"/>
  <c r="AV87" i="123"/>
  <c r="AY87" i="123"/>
  <c r="AZ87" i="123"/>
  <c r="BA87" i="123"/>
  <c r="BB87" i="123"/>
  <c r="BC87" i="123"/>
  <c r="AE87" i="123" s="1"/>
  <c r="BD87" i="123"/>
  <c r="BG87" i="123"/>
  <c r="BH87" i="123"/>
  <c r="BI87" i="123"/>
  <c r="BJ87" i="123"/>
  <c r="BK87" i="123"/>
  <c r="BL87" i="123"/>
  <c r="AA88" i="123"/>
  <c r="AB88" i="123"/>
  <c r="AC88" i="123"/>
  <c r="AD88" i="123"/>
  <c r="AE88" i="123"/>
  <c r="AF88" i="123"/>
  <c r="AG88" i="123"/>
  <c r="AH88" i="123"/>
  <c r="Z88" i="123" s="1"/>
  <c r="AO88" i="123"/>
  <c r="AP88" i="123"/>
  <c r="AP87" i="123" s="1"/>
  <c r="AW88" i="123"/>
  <c r="AX88" i="123"/>
  <c r="AX87" i="123" s="1"/>
  <c r="BE88" i="123"/>
  <c r="BF88" i="123"/>
  <c r="BF87" i="123" s="1"/>
  <c r="AA89" i="123"/>
  <c r="AB89" i="123"/>
  <c r="AC89" i="123"/>
  <c r="AD89" i="123"/>
  <c r="AE89" i="123"/>
  <c r="AF89" i="123"/>
  <c r="AG89" i="123"/>
  <c r="AH89" i="123"/>
  <c r="Z89" i="123" s="1"/>
  <c r="AO89" i="123"/>
  <c r="AP89" i="123"/>
  <c r="AW89" i="123"/>
  <c r="AX89" i="123"/>
  <c r="BE89" i="123"/>
  <c r="BF89" i="123"/>
  <c r="AA90" i="123"/>
  <c r="AB90" i="123"/>
  <c r="AC90" i="123"/>
  <c r="AD90" i="123"/>
  <c r="AE90" i="123"/>
  <c r="AF90" i="123"/>
  <c r="AG90" i="123"/>
  <c r="AH90" i="123"/>
  <c r="Z90" i="123" s="1"/>
  <c r="AO90" i="123"/>
  <c r="AP90" i="123"/>
  <c r="AW90" i="123"/>
  <c r="AX90" i="123"/>
  <c r="BE90" i="123"/>
  <c r="BF90" i="123"/>
  <c r="AA91" i="123"/>
  <c r="AB91" i="123"/>
  <c r="AC91" i="123"/>
  <c r="AD91" i="123"/>
  <c r="AE91" i="123"/>
  <c r="AF91" i="123"/>
  <c r="AG91" i="123"/>
  <c r="AH91" i="123"/>
  <c r="Z91" i="123" s="1"/>
  <c r="AO91" i="123"/>
  <c r="AP91" i="123"/>
  <c r="AW91" i="123"/>
  <c r="AX91" i="123"/>
  <c r="BE91" i="123"/>
  <c r="BF91" i="123"/>
  <c r="AA92" i="123"/>
  <c r="AB92" i="123"/>
  <c r="AC92" i="123"/>
  <c r="AD92" i="123"/>
  <c r="AE92" i="123"/>
  <c r="AF92" i="123"/>
  <c r="AG92" i="123"/>
  <c r="AH92" i="123"/>
  <c r="Z92" i="123" s="1"/>
  <c r="AO92" i="123"/>
  <c r="AP92" i="123"/>
  <c r="AW92" i="123"/>
  <c r="AX92" i="123"/>
  <c r="BE92" i="123"/>
  <c r="BF92" i="123"/>
  <c r="AA93" i="123"/>
  <c r="AB93" i="123"/>
  <c r="AC93" i="123"/>
  <c r="AD93" i="123"/>
  <c r="AE93" i="123"/>
  <c r="AF93" i="123"/>
  <c r="AG93" i="123"/>
  <c r="AH93" i="123"/>
  <c r="Z93" i="123" s="1"/>
  <c r="AO93" i="123"/>
  <c r="AP93" i="123"/>
  <c r="AW93" i="123"/>
  <c r="AX93" i="123"/>
  <c r="BE93" i="123"/>
  <c r="BF93" i="123"/>
  <c r="AA94" i="123"/>
  <c r="AB94" i="123"/>
  <c r="AC94" i="123"/>
  <c r="AD94" i="123"/>
  <c r="AE94" i="123"/>
  <c r="AF94" i="123"/>
  <c r="AG94" i="123"/>
  <c r="AH94" i="123"/>
  <c r="Z94" i="123" s="1"/>
  <c r="AO94" i="123"/>
  <c r="AP94" i="123"/>
  <c r="AW94" i="123"/>
  <c r="AX94" i="123"/>
  <c r="BE94" i="123"/>
  <c r="BF94" i="123"/>
  <c r="AC95" i="123"/>
  <c r="AD95" i="123"/>
  <c r="AI95" i="123"/>
  <c r="AJ95" i="123"/>
  <c r="AB95" i="123" s="1"/>
  <c r="AK95" i="123"/>
  <c r="AL95" i="123"/>
  <c r="AL71" i="123" s="1"/>
  <c r="AM95" i="123"/>
  <c r="AE95" i="123" s="1"/>
  <c r="AN95" i="123"/>
  <c r="AF95" i="123" s="1"/>
  <c r="AQ95" i="123"/>
  <c r="AR95" i="123"/>
  <c r="AS95" i="123"/>
  <c r="AT95" i="123"/>
  <c r="AU95" i="123"/>
  <c r="AU71" i="123" s="1"/>
  <c r="AV95" i="123"/>
  <c r="AV71" i="123" s="1"/>
  <c r="AY95" i="123"/>
  <c r="AA95" i="123" s="1"/>
  <c r="AZ95" i="123"/>
  <c r="BA95" i="123"/>
  <c r="BB95" i="123"/>
  <c r="BC95" i="123"/>
  <c r="BD95" i="123"/>
  <c r="BD71" i="123" s="1"/>
  <c r="BF95" i="123"/>
  <c r="BG95" i="123"/>
  <c r="BH95" i="123"/>
  <c r="BI95" i="123"/>
  <c r="BJ95" i="123"/>
  <c r="BK95" i="123"/>
  <c r="BL95" i="123"/>
  <c r="AA96" i="123"/>
  <c r="AB96" i="123"/>
  <c r="AC96" i="123"/>
  <c r="AD96" i="123"/>
  <c r="AE96" i="123"/>
  <c r="AF96" i="123"/>
  <c r="AG96" i="123"/>
  <c r="AH96" i="123"/>
  <c r="Z96" i="123" s="1"/>
  <c r="AO96" i="123"/>
  <c r="AP96" i="123"/>
  <c r="AP95" i="123" s="1"/>
  <c r="AW96" i="123"/>
  <c r="AX96" i="123"/>
  <c r="BE96" i="123"/>
  <c r="BF96" i="123"/>
  <c r="AA97" i="123"/>
  <c r="AB97" i="123"/>
  <c r="AC97" i="123"/>
  <c r="AD97" i="123"/>
  <c r="AE97" i="123"/>
  <c r="AF97" i="123"/>
  <c r="AG97" i="123"/>
  <c r="AH97" i="123"/>
  <c r="Z97" i="123" s="1"/>
  <c r="AO97" i="123"/>
  <c r="AP97" i="123"/>
  <c r="AW97" i="123"/>
  <c r="AX97" i="123"/>
  <c r="BE97" i="123"/>
  <c r="BF97" i="123"/>
  <c r="AA98" i="123"/>
  <c r="AB98" i="123"/>
  <c r="AC98" i="123"/>
  <c r="AD98" i="123"/>
  <c r="AE98" i="123"/>
  <c r="AF98" i="123"/>
  <c r="AG98" i="123"/>
  <c r="AH98" i="123"/>
  <c r="Z98" i="123" s="1"/>
  <c r="AO98" i="123"/>
  <c r="AP98" i="123"/>
  <c r="AW98" i="123"/>
  <c r="AX98" i="123"/>
  <c r="AX95" i="123" s="1"/>
  <c r="BE98" i="123"/>
  <c r="BF98" i="123"/>
  <c r="AA99" i="123"/>
  <c r="AB99" i="123"/>
  <c r="AC99" i="123"/>
  <c r="AD99" i="123"/>
  <c r="AE99" i="123"/>
  <c r="AF99" i="123"/>
  <c r="AG99" i="123"/>
  <c r="AH99" i="123"/>
  <c r="Z99" i="123" s="1"/>
  <c r="AO99" i="123"/>
  <c r="AP99" i="123"/>
  <c r="AW99" i="123"/>
  <c r="AX99" i="123"/>
  <c r="BE99" i="123"/>
  <c r="BF99" i="123"/>
  <c r="AD100" i="123"/>
  <c r="AE100" i="123"/>
  <c r="AH100" i="123"/>
  <c r="AI100" i="123"/>
  <c r="AJ100" i="123"/>
  <c r="AK100" i="123"/>
  <c r="AC100" i="123" s="1"/>
  <c r="AL100" i="123"/>
  <c r="AM100" i="123"/>
  <c r="AN100" i="123"/>
  <c r="AF100" i="123" s="1"/>
  <c r="AQ100" i="123"/>
  <c r="AA100" i="123" s="1"/>
  <c r="AR100" i="123"/>
  <c r="AS100" i="123"/>
  <c r="AT100" i="123"/>
  <c r="AU100" i="123"/>
  <c r="AV100" i="123"/>
  <c r="AY100" i="123"/>
  <c r="AZ100" i="123"/>
  <c r="AB100" i="123" s="1"/>
  <c r="BA100" i="123"/>
  <c r="BB100" i="123"/>
  <c r="BC100" i="123"/>
  <c r="BD100" i="123"/>
  <c r="BF100" i="123"/>
  <c r="BG100" i="123"/>
  <c r="BH100" i="123"/>
  <c r="BI100" i="123"/>
  <c r="BJ100" i="123"/>
  <c r="BK100" i="123"/>
  <c r="BL100" i="123"/>
  <c r="AA101" i="123"/>
  <c r="AB101" i="123"/>
  <c r="AC101" i="123"/>
  <c r="AD101" i="123"/>
  <c r="AE101" i="123"/>
  <c r="AF101" i="123"/>
  <c r="AG101" i="123"/>
  <c r="AH101" i="123"/>
  <c r="Z101" i="123" s="1"/>
  <c r="AO101" i="123"/>
  <c r="AP101" i="123"/>
  <c r="AP100" i="123" s="1"/>
  <c r="AW101" i="123"/>
  <c r="AX101" i="123"/>
  <c r="BE101" i="123"/>
  <c r="BF101" i="123"/>
  <c r="AA102" i="123"/>
  <c r="AB102" i="123"/>
  <c r="AC102" i="123"/>
  <c r="AD102" i="123"/>
  <c r="AE102" i="123"/>
  <c r="AF102" i="123"/>
  <c r="AG102" i="123"/>
  <c r="AH102" i="123"/>
  <c r="Z102" i="123" s="1"/>
  <c r="AO102" i="123"/>
  <c r="AP102" i="123"/>
  <c r="AW102" i="123"/>
  <c r="AX102" i="123"/>
  <c r="BE102" i="123"/>
  <c r="BF102" i="123"/>
  <c r="AA103" i="123"/>
  <c r="AB103" i="123"/>
  <c r="AC103" i="123"/>
  <c r="AD103" i="123"/>
  <c r="AE103" i="123"/>
  <c r="AF103" i="123"/>
  <c r="AG103" i="123"/>
  <c r="AH103" i="123"/>
  <c r="Z103" i="123" s="1"/>
  <c r="AO103" i="123"/>
  <c r="AP103" i="123"/>
  <c r="AW103" i="123"/>
  <c r="AX103" i="123"/>
  <c r="AX100" i="123" s="1"/>
  <c r="BE103" i="123"/>
  <c r="BF103" i="123"/>
  <c r="Z48" i="123" l="1"/>
  <c r="AC7" i="123"/>
  <c r="AF71" i="123"/>
  <c r="AB71" i="123"/>
  <c r="AP7" i="123"/>
  <c r="Z100" i="123"/>
  <c r="AA71" i="123"/>
  <c r="AB7" i="123"/>
  <c r="AA7" i="123"/>
  <c r="AP71" i="123"/>
  <c r="BF71" i="123"/>
  <c r="Z15" i="123"/>
  <c r="BF7" i="123"/>
  <c r="AF7" i="123"/>
  <c r="Z57" i="123"/>
  <c r="AE7" i="123"/>
  <c r="AX71" i="123"/>
  <c r="AD71" i="123"/>
  <c r="AX7" i="123"/>
  <c r="AD7" i="123"/>
  <c r="Z58" i="123"/>
  <c r="Z42" i="123"/>
  <c r="AH72" i="123"/>
  <c r="AK71" i="123"/>
  <c r="AH23" i="123"/>
  <c r="Z23" i="123" s="1"/>
  <c r="AL7" i="123"/>
  <c r="AJ71" i="123"/>
  <c r="AB15" i="123"/>
  <c r="AH8" i="123"/>
  <c r="AK7" i="123"/>
  <c r="AN7" i="123"/>
  <c r="AH87" i="123"/>
  <c r="Z87" i="123" s="1"/>
  <c r="AH95" i="123"/>
  <c r="Z95" i="123" s="1"/>
  <c r="AM71" i="123"/>
  <c r="Z85" i="123"/>
  <c r="Z20" i="123"/>
  <c r="Z53" i="123"/>
  <c r="Z37" i="123"/>
  <c r="AH71" i="123" l="1"/>
  <c r="Z72" i="123"/>
  <c r="Z71" i="123" s="1"/>
  <c r="AH7" i="123"/>
  <c r="Z8" i="123"/>
  <c r="Z7" i="123" s="1"/>
  <c r="BF36" i="89" l="1"/>
  <c r="BE36" i="89"/>
  <c r="AX36" i="89"/>
  <c r="AW36" i="89"/>
  <c r="AP36" i="89"/>
  <c r="Z36" i="89" s="1"/>
  <c r="AO36" i="89"/>
  <c r="AH36" i="89"/>
  <c r="AG36" i="89"/>
  <c r="AF36" i="89"/>
  <c r="AE36" i="89"/>
  <c r="AD36" i="89"/>
  <c r="AC36" i="89"/>
  <c r="AB36" i="89"/>
  <c r="AA36" i="89"/>
  <c r="BF35" i="89"/>
  <c r="BF30" i="89" s="1"/>
  <c r="BE35" i="89"/>
  <c r="AX35" i="89"/>
  <c r="AW35" i="89"/>
  <c r="AP35" i="89"/>
  <c r="AO35" i="89"/>
  <c r="AH35" i="89"/>
  <c r="AG35" i="89"/>
  <c r="AF35" i="89"/>
  <c r="AE35" i="89"/>
  <c r="AD35" i="89"/>
  <c r="AC35" i="89"/>
  <c r="AB35" i="89"/>
  <c r="AA35" i="89"/>
  <c r="BF34" i="89"/>
  <c r="BE34" i="89"/>
  <c r="AX34" i="89"/>
  <c r="AW34" i="89"/>
  <c r="AP34" i="89"/>
  <c r="AO34" i="89"/>
  <c r="AH34" i="89"/>
  <c r="AG34" i="89"/>
  <c r="AF34" i="89"/>
  <c r="AE34" i="89"/>
  <c r="AD34" i="89"/>
  <c r="AC34" i="89"/>
  <c r="AB34" i="89"/>
  <c r="AA34" i="89"/>
  <c r="Z34" i="89"/>
  <c r="BF33" i="89"/>
  <c r="BE33" i="89"/>
  <c r="AX33" i="89"/>
  <c r="AW33" i="89"/>
  <c r="AP33" i="89"/>
  <c r="Z33" i="89" s="1"/>
  <c r="AO33" i="89"/>
  <c r="AH33" i="89"/>
  <c r="AG33" i="89"/>
  <c r="AF33" i="89"/>
  <c r="AE33" i="89"/>
  <c r="AD33" i="89"/>
  <c r="AC33" i="89"/>
  <c r="AB33" i="89"/>
  <c r="AA33" i="89"/>
  <c r="BF32" i="89"/>
  <c r="BE32" i="89"/>
  <c r="AX32" i="89"/>
  <c r="AW32" i="89"/>
  <c r="AP32" i="89"/>
  <c r="Z32" i="89" s="1"/>
  <c r="AO32" i="89"/>
  <c r="AH32" i="89"/>
  <c r="AG32" i="89"/>
  <c r="AF32" i="89"/>
  <c r="AE32" i="89"/>
  <c r="AD32" i="89"/>
  <c r="AC32" i="89"/>
  <c r="AB32" i="89"/>
  <c r="AA32" i="89"/>
  <c r="BF31" i="89"/>
  <c r="BE31" i="89"/>
  <c r="AX31" i="89"/>
  <c r="AW31" i="89"/>
  <c r="AP31" i="89"/>
  <c r="Z31" i="89" s="1"/>
  <c r="AO31" i="89"/>
  <c r="AH31" i="89"/>
  <c r="AG31" i="89"/>
  <c r="AF31" i="89"/>
  <c r="AE31" i="89"/>
  <c r="AD31" i="89"/>
  <c r="AC31" i="89"/>
  <c r="AB31" i="89"/>
  <c r="AA31" i="89"/>
  <c r="BL30" i="89"/>
  <c r="BK30" i="89"/>
  <c r="BJ30" i="89"/>
  <c r="BI30" i="89"/>
  <c r="BH30" i="89"/>
  <c r="BG30" i="89"/>
  <c r="BD30" i="89"/>
  <c r="BC30" i="89"/>
  <c r="BB30" i="89"/>
  <c r="BA30" i="89"/>
  <c r="AZ30" i="89"/>
  <c r="AY30" i="89"/>
  <c r="AX30" i="89"/>
  <c r="AV30" i="89"/>
  <c r="AU30" i="89"/>
  <c r="AT30" i="89"/>
  <c r="AS30" i="89"/>
  <c r="AR30" i="89"/>
  <c r="AQ30" i="89"/>
  <c r="AN30" i="89"/>
  <c r="AF30" i="89" s="1"/>
  <c r="AM30" i="89"/>
  <c r="AL30" i="89"/>
  <c r="AK30" i="89"/>
  <c r="AJ30" i="89"/>
  <c r="AB30" i="89" s="1"/>
  <c r="AI30" i="89"/>
  <c r="AA30" i="89" s="1"/>
  <c r="AH30" i="89"/>
  <c r="AE30" i="89"/>
  <c r="AD30" i="89"/>
  <c r="AC30" i="89"/>
  <c r="BF29" i="89"/>
  <c r="BE29" i="89"/>
  <c r="AX29" i="89"/>
  <c r="AW29" i="89"/>
  <c r="AP29" i="89"/>
  <c r="Z29" i="89" s="1"/>
  <c r="AO29" i="89"/>
  <c r="AH29" i="89"/>
  <c r="AG29" i="89"/>
  <c r="AF29" i="89"/>
  <c r="AE29" i="89"/>
  <c r="AD29" i="89"/>
  <c r="AC29" i="89"/>
  <c r="AB29" i="89"/>
  <c r="AA29" i="89"/>
  <c r="BF28" i="89"/>
  <c r="BE28" i="89"/>
  <c r="AX28" i="89"/>
  <c r="AW28" i="89"/>
  <c r="AP28" i="89"/>
  <c r="Z28" i="89" s="1"/>
  <c r="AO28" i="89"/>
  <c r="AH28" i="89"/>
  <c r="AG28" i="89"/>
  <c r="AF28" i="89"/>
  <c r="AE28" i="89"/>
  <c r="AD28" i="89"/>
  <c r="AC28" i="89"/>
  <c r="AB28" i="89"/>
  <c r="AA28" i="89"/>
  <c r="BF27" i="89"/>
  <c r="BE27" i="89"/>
  <c r="AX27" i="89"/>
  <c r="AW27" i="89"/>
  <c r="AP27" i="89"/>
  <c r="Z27" i="89" s="1"/>
  <c r="AO27" i="89"/>
  <c r="AH27" i="89"/>
  <c r="AG27" i="89"/>
  <c r="AF27" i="89"/>
  <c r="AE27" i="89"/>
  <c r="AD27" i="89"/>
  <c r="AC27" i="89"/>
  <c r="AB27" i="89"/>
  <c r="AA27" i="89"/>
  <c r="BL26" i="89"/>
  <c r="BK26" i="89"/>
  <c r="BJ26" i="89"/>
  <c r="BI26" i="89"/>
  <c r="BH26" i="89"/>
  <c r="BG26" i="89"/>
  <c r="BF26" i="89"/>
  <c r="BD26" i="89"/>
  <c r="BC26" i="89"/>
  <c r="BB26" i="89"/>
  <c r="BA26" i="89"/>
  <c r="AZ26" i="89"/>
  <c r="AY26" i="89"/>
  <c r="AX26" i="89"/>
  <c r="AV26" i="89"/>
  <c r="AU26" i="89"/>
  <c r="AT26" i="89"/>
  <c r="AS26" i="89"/>
  <c r="AR26" i="89"/>
  <c r="AQ26" i="89"/>
  <c r="AN26" i="89"/>
  <c r="AF26" i="89" s="1"/>
  <c r="AM26" i="89"/>
  <c r="AL26" i="89"/>
  <c r="AK26" i="89"/>
  <c r="AJ26" i="89"/>
  <c r="AB26" i="89" s="1"/>
  <c r="AI26" i="89"/>
  <c r="AA26" i="89" s="1"/>
  <c r="AH26" i="89"/>
  <c r="AE26" i="89"/>
  <c r="AD26" i="89"/>
  <c r="AC26" i="89"/>
  <c r="BF25" i="89"/>
  <c r="BE25" i="89"/>
  <c r="AX25" i="89"/>
  <c r="AW25" i="89"/>
  <c r="AP25" i="89"/>
  <c r="Z25" i="89" s="1"/>
  <c r="AO25" i="89"/>
  <c r="AH25" i="89"/>
  <c r="AG25" i="89"/>
  <c r="AF25" i="89"/>
  <c r="AE25" i="89"/>
  <c r="AD25" i="89"/>
  <c r="AC25" i="89"/>
  <c r="AB25" i="89"/>
  <c r="AA25" i="89"/>
  <c r="BF24" i="89"/>
  <c r="BE24" i="89"/>
  <c r="AX24" i="89"/>
  <c r="AW24" i="89"/>
  <c r="AP24" i="89"/>
  <c r="Z24" i="89" s="1"/>
  <c r="AO24" i="89"/>
  <c r="AH24" i="89"/>
  <c r="AG24" i="89"/>
  <c r="AF24" i="89"/>
  <c r="AE24" i="89"/>
  <c r="AD24" i="89"/>
  <c r="AC24" i="89"/>
  <c r="AB24" i="89"/>
  <c r="AA24" i="89"/>
  <c r="BF23" i="89"/>
  <c r="BE23" i="89"/>
  <c r="AX23" i="89"/>
  <c r="AW23" i="89"/>
  <c r="AP23" i="89"/>
  <c r="Z23" i="89" s="1"/>
  <c r="AO23" i="89"/>
  <c r="AH23" i="89"/>
  <c r="AG23" i="89"/>
  <c r="AF23" i="89"/>
  <c r="AE23" i="89"/>
  <c r="AD23" i="89"/>
  <c r="AC23" i="89"/>
  <c r="AB23" i="89"/>
  <c r="AA23" i="89"/>
  <c r="BL22" i="89"/>
  <c r="BK22" i="89"/>
  <c r="BJ22" i="89"/>
  <c r="BI22" i="89"/>
  <c r="BH22" i="89"/>
  <c r="BG22" i="89"/>
  <c r="BF22" i="89"/>
  <c r="BD22" i="89"/>
  <c r="BC22" i="89"/>
  <c r="BB22" i="89"/>
  <c r="BA22" i="89"/>
  <c r="AZ22" i="89"/>
  <c r="AY22" i="89"/>
  <c r="AX22" i="89"/>
  <c r="AV22" i="89"/>
  <c r="AU22" i="89"/>
  <c r="AT22" i="89"/>
  <c r="AS22" i="89"/>
  <c r="AR22" i="89"/>
  <c r="AQ22" i="89"/>
  <c r="AN22" i="89"/>
  <c r="AF22" i="89" s="1"/>
  <c r="AM22" i="89"/>
  <c r="AL22" i="89"/>
  <c r="AK22" i="89"/>
  <c r="AJ22" i="89"/>
  <c r="AB22" i="89" s="1"/>
  <c r="AI22" i="89"/>
  <c r="AA22" i="89" s="1"/>
  <c r="AH22" i="89"/>
  <c r="AE22" i="89"/>
  <c r="AD22" i="89"/>
  <c r="AC22" i="89"/>
  <c r="BF21" i="89"/>
  <c r="BE21" i="89"/>
  <c r="AX21" i="89"/>
  <c r="AW21" i="89"/>
  <c r="AP21" i="89"/>
  <c r="Z21" i="89" s="1"/>
  <c r="AO21" i="89"/>
  <c r="AH21" i="89"/>
  <c r="AG21" i="89"/>
  <c r="AF21" i="89"/>
  <c r="AE21" i="89"/>
  <c r="AD21" i="89"/>
  <c r="AC21" i="89"/>
  <c r="AB21" i="89"/>
  <c r="AA21" i="89"/>
  <c r="BF20" i="89"/>
  <c r="BE20" i="89"/>
  <c r="AX20" i="89"/>
  <c r="AW20" i="89"/>
  <c r="AP20" i="89"/>
  <c r="Z20" i="89" s="1"/>
  <c r="AO20" i="89"/>
  <c r="AH20" i="89"/>
  <c r="AG20" i="89"/>
  <c r="AF20" i="89"/>
  <c r="AE20" i="89"/>
  <c r="AD20" i="89"/>
  <c r="AC20" i="89"/>
  <c r="AB20" i="89"/>
  <c r="AA20" i="89"/>
  <c r="BF19" i="89"/>
  <c r="BE19" i="89"/>
  <c r="AX19" i="89"/>
  <c r="AW19" i="89"/>
  <c r="AP19" i="89"/>
  <c r="Z19" i="89" s="1"/>
  <c r="AO19" i="89"/>
  <c r="AH19" i="89"/>
  <c r="AG19" i="89"/>
  <c r="AF19" i="89"/>
  <c r="AE19" i="89"/>
  <c r="AD19" i="89"/>
  <c r="AC19" i="89"/>
  <c r="AB19" i="89"/>
  <c r="AA19" i="89"/>
  <c r="BF18" i="89"/>
  <c r="BE18" i="89"/>
  <c r="AX18" i="89"/>
  <c r="AW18" i="89"/>
  <c r="AP18" i="89"/>
  <c r="AO18" i="89"/>
  <c r="AH18" i="89"/>
  <c r="AG18" i="89"/>
  <c r="AF18" i="89"/>
  <c r="AE18" i="89"/>
  <c r="AD18" i="89"/>
  <c r="AC18" i="89"/>
  <c r="AB18" i="89"/>
  <c r="AA18" i="89"/>
  <c r="Z18" i="89"/>
  <c r="BF17" i="89"/>
  <c r="BE17" i="89"/>
  <c r="AX17" i="89"/>
  <c r="AW17" i="89"/>
  <c r="AP17" i="89"/>
  <c r="AO17" i="89"/>
  <c r="AH17" i="89"/>
  <c r="AG17" i="89"/>
  <c r="AF17" i="89"/>
  <c r="AE17" i="89"/>
  <c r="AD17" i="89"/>
  <c r="AC17" i="89"/>
  <c r="AB17" i="89"/>
  <c r="AA17" i="89"/>
  <c r="Z17" i="89"/>
  <c r="BF16" i="89"/>
  <c r="BE16" i="89"/>
  <c r="AX16" i="89"/>
  <c r="AW16" i="89"/>
  <c r="AP16" i="89"/>
  <c r="Z16" i="89" s="1"/>
  <c r="AO16" i="89"/>
  <c r="AH16" i="89"/>
  <c r="AG16" i="89"/>
  <c r="AF16" i="89"/>
  <c r="AE16" i="89"/>
  <c r="AD16" i="89"/>
  <c r="AC16" i="89"/>
  <c r="AB16" i="89"/>
  <c r="AA16" i="89"/>
  <c r="BF15" i="89"/>
  <c r="BF13" i="89" s="1"/>
  <c r="BE15" i="89"/>
  <c r="AX15" i="89"/>
  <c r="AW15" i="89"/>
  <c r="AP15" i="89"/>
  <c r="AO15" i="89"/>
  <c r="AH15" i="89"/>
  <c r="AG15" i="89"/>
  <c r="AF15" i="89"/>
  <c r="AE15" i="89"/>
  <c r="AD15" i="89"/>
  <c r="AC15" i="89"/>
  <c r="AB15" i="89"/>
  <c r="AA15" i="89"/>
  <c r="BF14" i="89"/>
  <c r="BE14" i="89"/>
  <c r="AX14" i="89"/>
  <c r="AX13" i="89" s="1"/>
  <c r="AW14" i="89"/>
  <c r="AP14" i="89"/>
  <c r="AO14" i="89"/>
  <c r="AH14" i="89"/>
  <c r="Z14" i="89" s="1"/>
  <c r="AG14" i="89"/>
  <c r="AF14" i="89"/>
  <c r="AE14" i="89"/>
  <c r="AD14" i="89"/>
  <c r="AC14" i="89"/>
  <c r="AB14" i="89"/>
  <c r="AA14" i="89"/>
  <c r="BL13" i="89"/>
  <c r="BK13" i="89"/>
  <c r="BJ13" i="89"/>
  <c r="BJ7" i="89" s="1"/>
  <c r="BI13" i="89"/>
  <c r="BH13" i="89"/>
  <c r="BG13" i="89"/>
  <c r="BD13" i="89"/>
  <c r="BC13" i="89"/>
  <c r="BB13" i="89"/>
  <c r="BA13" i="89"/>
  <c r="BA7" i="89" s="1"/>
  <c r="AZ13" i="89"/>
  <c r="AY13" i="89"/>
  <c r="AV13" i="89"/>
  <c r="AU13" i="89"/>
  <c r="AT13" i="89"/>
  <c r="AS13" i="89"/>
  <c r="AR13" i="89"/>
  <c r="AR7" i="89" s="1"/>
  <c r="AQ13" i="89"/>
  <c r="AN13" i="89"/>
  <c r="AM13" i="89"/>
  <c r="AE13" i="89" s="1"/>
  <c r="AL13" i="89"/>
  <c r="AD13" i="89" s="1"/>
  <c r="AK13" i="89"/>
  <c r="AC13" i="89" s="1"/>
  <c r="AJ13" i="89"/>
  <c r="AI13" i="89"/>
  <c r="AI7" i="89" s="1"/>
  <c r="AH13" i="89"/>
  <c r="AF13" i="89"/>
  <c r="BF12" i="89"/>
  <c r="BE12" i="89"/>
  <c r="AX12" i="89"/>
  <c r="AW12" i="89"/>
  <c r="AP12" i="89"/>
  <c r="Z12" i="89" s="1"/>
  <c r="AO12" i="89"/>
  <c r="AH12" i="89"/>
  <c r="AG12" i="89"/>
  <c r="AF12" i="89"/>
  <c r="AE12" i="89"/>
  <c r="AD12" i="89"/>
  <c r="AC12" i="89"/>
  <c r="AB12" i="89"/>
  <c r="AA12" i="89"/>
  <c r="BF11" i="89"/>
  <c r="Z11" i="89" s="1"/>
  <c r="BE11" i="89"/>
  <c r="AX11" i="89"/>
  <c r="AW11" i="89"/>
  <c r="AP11" i="89"/>
  <c r="AO11" i="89"/>
  <c r="AH11" i="89"/>
  <c r="AG11" i="89"/>
  <c r="AF11" i="89"/>
  <c r="AE11" i="89"/>
  <c r="AD11" i="89"/>
  <c r="AC11" i="89"/>
  <c r="AB11" i="89"/>
  <c r="AA11" i="89"/>
  <c r="BF10" i="89"/>
  <c r="BE10" i="89"/>
  <c r="AX10" i="89"/>
  <c r="AW10" i="89"/>
  <c r="AP10" i="89"/>
  <c r="AO10" i="89"/>
  <c r="AH10" i="89"/>
  <c r="Z10" i="89" s="1"/>
  <c r="AG10" i="89"/>
  <c r="AF10" i="89"/>
  <c r="AE10" i="89"/>
  <c r="AD10" i="89"/>
  <c r="AC10" i="89"/>
  <c r="AB10" i="89"/>
  <c r="AA10" i="89"/>
  <c r="BF9" i="89"/>
  <c r="BF8" i="89" s="1"/>
  <c r="BF7" i="89" s="1"/>
  <c r="BE9" i="89"/>
  <c r="AX9" i="89"/>
  <c r="AX8" i="89" s="1"/>
  <c r="AX7" i="89" s="1"/>
  <c r="AW9" i="89"/>
  <c r="AP9" i="89"/>
  <c r="AO9" i="89"/>
  <c r="AH9" i="89"/>
  <c r="Z9" i="89" s="1"/>
  <c r="AG9" i="89"/>
  <c r="AF9" i="89"/>
  <c r="AE9" i="89"/>
  <c r="AD9" i="89"/>
  <c r="AC9" i="89"/>
  <c r="AB9" i="89"/>
  <c r="AA9" i="89"/>
  <c r="BL8" i="89"/>
  <c r="BK8" i="89"/>
  <c r="AE8" i="89" s="1"/>
  <c r="AE7" i="89" s="1"/>
  <c r="BJ8" i="89"/>
  <c r="BI8" i="89"/>
  <c r="BI7" i="89" s="1"/>
  <c r="BH8" i="89"/>
  <c r="BH7" i="89" s="1"/>
  <c r="BG8" i="89"/>
  <c r="BG7" i="89" s="1"/>
  <c r="BD8" i="89"/>
  <c r="BD7" i="89" s="1"/>
  <c r="BC8" i="89"/>
  <c r="BB8" i="89"/>
  <c r="BA8" i="89"/>
  <c r="AZ8" i="89"/>
  <c r="AZ7" i="89" s="1"/>
  <c r="AY8" i="89"/>
  <c r="AY7" i="89" s="1"/>
  <c r="AV8" i="89"/>
  <c r="AU8" i="89"/>
  <c r="AU7" i="89" s="1"/>
  <c r="AT8" i="89"/>
  <c r="AS8" i="89"/>
  <c r="AR8" i="89"/>
  <c r="AQ8" i="89"/>
  <c r="AQ7" i="89" s="1"/>
  <c r="AP8" i="89"/>
  <c r="AN8" i="89"/>
  <c r="AN7" i="89" s="1"/>
  <c r="AM8" i="89"/>
  <c r="AL8" i="89"/>
  <c r="AD8" i="89" s="1"/>
  <c r="AK8" i="89"/>
  <c r="AC8" i="89" s="1"/>
  <c r="AJ8" i="89"/>
  <c r="AB8" i="89" s="1"/>
  <c r="AI8" i="89"/>
  <c r="AH8" i="89"/>
  <c r="AH7" i="89" s="1"/>
  <c r="AF8" i="89"/>
  <c r="AF7" i="89" s="1"/>
  <c r="BL7" i="89"/>
  <c r="BK7" i="89"/>
  <c r="BC7" i="89"/>
  <c r="BB7" i="89"/>
  <c r="AV7" i="89"/>
  <c r="AT7" i="89"/>
  <c r="AS7" i="89"/>
  <c r="AM7" i="89"/>
  <c r="AK7" i="89"/>
  <c r="AJ7" i="89"/>
  <c r="Z30" i="89" l="1"/>
  <c r="AC7" i="89"/>
  <c r="AD7" i="89"/>
  <c r="AL7" i="89"/>
  <c r="Z8" i="89"/>
  <c r="AA13" i="89"/>
  <c r="AP22" i="89"/>
  <c r="Z22" i="89" s="1"/>
  <c r="AP26" i="89"/>
  <c r="Z26" i="89" s="1"/>
  <c r="AP30" i="89"/>
  <c r="AA8" i="89"/>
  <c r="AB13" i="89"/>
  <c r="AB7" i="89" s="1"/>
  <c r="Z15" i="89"/>
  <c r="Z35" i="89"/>
  <c r="AP13" i="89"/>
  <c r="Z13" i="89" s="1"/>
  <c r="Z7" i="89" l="1"/>
  <c r="AA7" i="89"/>
  <c r="AP7" i="89"/>
  <c r="BF71" i="121" l="1"/>
  <c r="BF69" i="121" s="1"/>
  <c r="BE71" i="121"/>
  <c r="AX71" i="121"/>
  <c r="AW71" i="121"/>
  <c r="AP71" i="121"/>
  <c r="AO71" i="121"/>
  <c r="AH71" i="121"/>
  <c r="Z71" i="121" s="1"/>
  <c r="AG71" i="121"/>
  <c r="AF71" i="121"/>
  <c r="AE71" i="121"/>
  <c r="AD71" i="121"/>
  <c r="AC71" i="121"/>
  <c r="AB71" i="121"/>
  <c r="BF70" i="121"/>
  <c r="BE70" i="121"/>
  <c r="AX70" i="121"/>
  <c r="AX69" i="121" s="1"/>
  <c r="AW70" i="121"/>
  <c r="AP70" i="121"/>
  <c r="Z70" i="121" s="1"/>
  <c r="AO70" i="121"/>
  <c r="AH70" i="121"/>
  <c r="AG70" i="121"/>
  <c r="AF70" i="121"/>
  <c r="AE70" i="121"/>
  <c r="AD70" i="121"/>
  <c r="AC70" i="121"/>
  <c r="AB70" i="121"/>
  <c r="AA70" i="121"/>
  <c r="BL69" i="121"/>
  <c r="BK69" i="121"/>
  <c r="BJ69" i="121"/>
  <c r="BI69" i="121"/>
  <c r="AC69" i="121" s="1"/>
  <c r="BH69" i="121"/>
  <c r="BG69" i="121"/>
  <c r="BD69" i="121"/>
  <c r="BC69" i="121"/>
  <c r="BB69" i="121"/>
  <c r="BA69" i="121"/>
  <c r="AZ69" i="121"/>
  <c r="AY69" i="121"/>
  <c r="AV69" i="121"/>
  <c r="AU69" i="121"/>
  <c r="AT69" i="121"/>
  <c r="AS69" i="121"/>
  <c r="AR69" i="121"/>
  <c r="AQ69" i="121"/>
  <c r="AA69" i="121" s="1"/>
  <c r="AP69" i="121"/>
  <c r="AN69" i="121"/>
  <c r="AM69" i="121"/>
  <c r="AL69" i="121"/>
  <c r="AK69" i="121"/>
  <c r="AJ69" i="121"/>
  <c r="AB69" i="121" s="1"/>
  <c r="AI69" i="121"/>
  <c r="AH69" i="121"/>
  <c r="AF69" i="121"/>
  <c r="AE69" i="121"/>
  <c r="AD69" i="121"/>
  <c r="BF68" i="121"/>
  <c r="BE68" i="121"/>
  <c r="AX68" i="121"/>
  <c r="Z68" i="121" s="1"/>
  <c r="AW68" i="121"/>
  <c r="AP68" i="121"/>
  <c r="AO68" i="121"/>
  <c r="AH68" i="121"/>
  <c r="AG68" i="121"/>
  <c r="AF68" i="121"/>
  <c r="AE68" i="121"/>
  <c r="AD68" i="121"/>
  <c r="AC68" i="121"/>
  <c r="BF67" i="121"/>
  <c r="BE67" i="121"/>
  <c r="AX67" i="121"/>
  <c r="AW67" i="121"/>
  <c r="AP67" i="121"/>
  <c r="AP65" i="121" s="1"/>
  <c r="AO67" i="121"/>
  <c r="AH67" i="121"/>
  <c r="AG67" i="121"/>
  <c r="AF67" i="121"/>
  <c r="AE67" i="121"/>
  <c r="AD67" i="121"/>
  <c r="AC67" i="121"/>
  <c r="AB67" i="121"/>
  <c r="BF66" i="121"/>
  <c r="BF65" i="121" s="1"/>
  <c r="BE66" i="121"/>
  <c r="AX66" i="121"/>
  <c r="AW66" i="121"/>
  <c r="AP66" i="121"/>
  <c r="AO66" i="121"/>
  <c r="AH66" i="121"/>
  <c r="AH65" i="121" s="1"/>
  <c r="AG66" i="121"/>
  <c r="AF66" i="121"/>
  <c r="AE66" i="121"/>
  <c r="AD66" i="121"/>
  <c r="AC66" i="121"/>
  <c r="AB66" i="121"/>
  <c r="AA66" i="121"/>
  <c r="Z66" i="121"/>
  <c r="BL65" i="121"/>
  <c r="BK65" i="121"/>
  <c r="BJ65" i="121"/>
  <c r="BI65" i="121"/>
  <c r="BH65" i="121"/>
  <c r="BG65" i="121"/>
  <c r="BD65" i="121"/>
  <c r="BD7" i="121" s="1"/>
  <c r="BC65" i="121"/>
  <c r="BB65" i="121"/>
  <c r="BA65" i="121"/>
  <c r="AZ65" i="121"/>
  <c r="AY65" i="121"/>
  <c r="AV65" i="121"/>
  <c r="AU65" i="121"/>
  <c r="AU7" i="121" s="1"/>
  <c r="AT65" i="121"/>
  <c r="AS65" i="121"/>
  <c r="AR65" i="121"/>
  <c r="AQ65" i="121"/>
  <c r="AN65" i="121"/>
  <c r="AM65" i="121"/>
  <c r="AL65" i="121"/>
  <c r="AL7" i="121" s="1"/>
  <c r="AK65" i="121"/>
  <c r="AJ65" i="121"/>
  <c r="AI65" i="121"/>
  <c r="AC65" i="121"/>
  <c r="AB65" i="121"/>
  <c r="AA65" i="121"/>
  <c r="BF64" i="121"/>
  <c r="BE64" i="121"/>
  <c r="AX64" i="121"/>
  <c r="AW64" i="121"/>
  <c r="AP64" i="121"/>
  <c r="Z64" i="121" s="1"/>
  <c r="AO64" i="121"/>
  <c r="AH64" i="121"/>
  <c r="AG64" i="121"/>
  <c r="AF64" i="121"/>
  <c r="AE64" i="121"/>
  <c r="AD64" i="121"/>
  <c r="AC64" i="121"/>
  <c r="AB64" i="121"/>
  <c r="AA64" i="121"/>
  <c r="BF63" i="121"/>
  <c r="BE63" i="121"/>
  <c r="AX63" i="121"/>
  <c r="AW63" i="121"/>
  <c r="AP63" i="121"/>
  <c r="AO63" i="121"/>
  <c r="AH63" i="121"/>
  <c r="AG63" i="121"/>
  <c r="AF63" i="121"/>
  <c r="AE63" i="121"/>
  <c r="AD63" i="121"/>
  <c r="AC63" i="121"/>
  <c r="AB63" i="121"/>
  <c r="AA63" i="121"/>
  <c r="Z63" i="121"/>
  <c r="BF62" i="121"/>
  <c r="BE62" i="121"/>
  <c r="AX62" i="121"/>
  <c r="AW62" i="121"/>
  <c r="AP62" i="121"/>
  <c r="AO62" i="121"/>
  <c r="AH62" i="121"/>
  <c r="AH59" i="121" s="1"/>
  <c r="AG62" i="121"/>
  <c r="AF62" i="121"/>
  <c r="AE62" i="121"/>
  <c r="AD62" i="121"/>
  <c r="AC62" i="121"/>
  <c r="AB62" i="121"/>
  <c r="AA62" i="121"/>
  <c r="BF61" i="121"/>
  <c r="BE61" i="121"/>
  <c r="AX61" i="121"/>
  <c r="AW61" i="121"/>
  <c r="AP61" i="121"/>
  <c r="Z61" i="121" s="1"/>
  <c r="AO61" i="121"/>
  <c r="AH61" i="121"/>
  <c r="AG61" i="121"/>
  <c r="AF61" i="121"/>
  <c r="AE61" i="121"/>
  <c r="AD61" i="121"/>
  <c r="AC61" i="121"/>
  <c r="AB61" i="121"/>
  <c r="AA61" i="121"/>
  <c r="BF60" i="121"/>
  <c r="BF59" i="121" s="1"/>
  <c r="BE60" i="121"/>
  <c r="AX60" i="121"/>
  <c r="AX59" i="121" s="1"/>
  <c r="AW60" i="121"/>
  <c r="AP60" i="121"/>
  <c r="AO60" i="121"/>
  <c r="AH60" i="121"/>
  <c r="AG60" i="121"/>
  <c r="AF60" i="121"/>
  <c r="AE60" i="121"/>
  <c r="AD60" i="121"/>
  <c r="AC60" i="121"/>
  <c r="AB60" i="121"/>
  <c r="AA60" i="121"/>
  <c r="BL59" i="121"/>
  <c r="BK59" i="121"/>
  <c r="BJ59" i="121"/>
  <c r="BI59" i="121"/>
  <c r="BH59" i="121"/>
  <c r="BG59" i="121"/>
  <c r="BD59" i="121"/>
  <c r="BC59" i="121"/>
  <c r="BB59" i="121"/>
  <c r="AD59" i="121" s="1"/>
  <c r="BA59" i="121"/>
  <c r="AZ59" i="121"/>
  <c r="AY59" i="121"/>
  <c r="AV59" i="121"/>
  <c r="AU59" i="121"/>
  <c r="AT59" i="121"/>
  <c r="AS59" i="121"/>
  <c r="AC59" i="121" s="1"/>
  <c r="AR59" i="121"/>
  <c r="AQ59" i="121"/>
  <c r="AN59" i="121"/>
  <c r="AM59" i="121"/>
  <c r="AE59" i="121" s="1"/>
  <c r="AL59" i="121"/>
  <c r="AK59" i="121"/>
  <c r="AJ59" i="121"/>
  <c r="AB59" i="121" s="1"/>
  <c r="AI59" i="121"/>
  <c r="AF59" i="121"/>
  <c r="AA59" i="121"/>
  <c r="BF58" i="121"/>
  <c r="BE58" i="121"/>
  <c r="AX58" i="121"/>
  <c r="AW58" i="121"/>
  <c r="AP58" i="121"/>
  <c r="AO58" i="121"/>
  <c r="AH58" i="121"/>
  <c r="AG58" i="121"/>
  <c r="BF57" i="121"/>
  <c r="BE57" i="121"/>
  <c r="AX57" i="121"/>
  <c r="AW57" i="121"/>
  <c r="AP57" i="121"/>
  <c r="AO57" i="121"/>
  <c r="AH57" i="121"/>
  <c r="AG57" i="121"/>
  <c r="BF56" i="121"/>
  <c r="BE56" i="121"/>
  <c r="AX56" i="121"/>
  <c r="AW56" i="121"/>
  <c r="AP56" i="121"/>
  <c r="AO56" i="121"/>
  <c r="AH56" i="121"/>
  <c r="AG56" i="121"/>
  <c r="BF55" i="121"/>
  <c r="BE55" i="121"/>
  <c r="AX55" i="121"/>
  <c r="AW55" i="121"/>
  <c r="AP55" i="121"/>
  <c r="AO55" i="121"/>
  <c r="AH55" i="121"/>
  <c r="AG55" i="121"/>
  <c r="BF54" i="121"/>
  <c r="BE54" i="121"/>
  <c r="AX54" i="121"/>
  <c r="AW54" i="121"/>
  <c r="AP54" i="121"/>
  <c r="AO54" i="121"/>
  <c r="AH54" i="121"/>
  <c r="AG54" i="121"/>
  <c r="AF54" i="121"/>
  <c r="AE54" i="121"/>
  <c r="AD54" i="121"/>
  <c r="AC54" i="121"/>
  <c r="AB54" i="121"/>
  <c r="AA54" i="121"/>
  <c r="Z54" i="121"/>
  <c r="BF53" i="121"/>
  <c r="BE53" i="121"/>
  <c r="AX53" i="121"/>
  <c r="AW53" i="121"/>
  <c r="AP53" i="121"/>
  <c r="Z53" i="121" s="1"/>
  <c r="AO53" i="121"/>
  <c r="AH53" i="121"/>
  <c r="AG53" i="121"/>
  <c r="AF53" i="121"/>
  <c r="AE53" i="121"/>
  <c r="AD53" i="121"/>
  <c r="AC53" i="121"/>
  <c r="AB53" i="121"/>
  <c r="AA53" i="121"/>
  <c r="BF52" i="121"/>
  <c r="BE52" i="121"/>
  <c r="AX52" i="121"/>
  <c r="Z52" i="121" s="1"/>
  <c r="AW52" i="121"/>
  <c r="AP52" i="121"/>
  <c r="AO52" i="121"/>
  <c r="AH52" i="121"/>
  <c r="AG52" i="121"/>
  <c r="AF52" i="121"/>
  <c r="AE52" i="121"/>
  <c r="AD52" i="121"/>
  <c r="AC52" i="121"/>
  <c r="AB52" i="121"/>
  <c r="AA52" i="121"/>
  <c r="BF51" i="121"/>
  <c r="BE51" i="121"/>
  <c r="AX51" i="121"/>
  <c r="Z51" i="121" s="1"/>
  <c r="AW51" i="121"/>
  <c r="AP51" i="121"/>
  <c r="AO51" i="121"/>
  <c r="AH51" i="121"/>
  <c r="AG51" i="121"/>
  <c r="AF51" i="121"/>
  <c r="AE51" i="121"/>
  <c r="AD51" i="121"/>
  <c r="AC51" i="121"/>
  <c r="AB51" i="121"/>
  <c r="AA51" i="121"/>
  <c r="BF50" i="121"/>
  <c r="BE50" i="121"/>
  <c r="AX50" i="121"/>
  <c r="AW50" i="121"/>
  <c r="AP50" i="121"/>
  <c r="Z50" i="121" s="1"/>
  <c r="AO50" i="121"/>
  <c r="AH50" i="121"/>
  <c r="AG50" i="121"/>
  <c r="AF50" i="121"/>
  <c r="AE50" i="121"/>
  <c r="AD50" i="121"/>
  <c r="AC50" i="121"/>
  <c r="AB50" i="121"/>
  <c r="AA50" i="121"/>
  <c r="BF49" i="121"/>
  <c r="BE49" i="121"/>
  <c r="AX49" i="121"/>
  <c r="AW49" i="121"/>
  <c r="AP49" i="121"/>
  <c r="Z49" i="121" s="1"/>
  <c r="AO49" i="121"/>
  <c r="AH49" i="121"/>
  <c r="AG49" i="121"/>
  <c r="AF49" i="121"/>
  <c r="AE49" i="121"/>
  <c r="AD49" i="121"/>
  <c r="AC49" i="121"/>
  <c r="AB49" i="121"/>
  <c r="AA49" i="121"/>
  <c r="BF48" i="121"/>
  <c r="BE48" i="121"/>
  <c r="AX48" i="121"/>
  <c r="AW48" i="121"/>
  <c r="AP48" i="121"/>
  <c r="Z48" i="121" s="1"/>
  <c r="AO48" i="121"/>
  <c r="AH48" i="121"/>
  <c r="AG48" i="121"/>
  <c r="AF48" i="121"/>
  <c r="AE48" i="121"/>
  <c r="AD48" i="121"/>
  <c r="AC48" i="121"/>
  <c r="AB48" i="121"/>
  <c r="AA48" i="121"/>
  <c r="BF47" i="121"/>
  <c r="BE47" i="121"/>
  <c r="AX47" i="121"/>
  <c r="AW47" i="121"/>
  <c r="AP47" i="121"/>
  <c r="AO47" i="121"/>
  <c r="AH47" i="121"/>
  <c r="AG47" i="121"/>
  <c r="AF47" i="121"/>
  <c r="AE47" i="121"/>
  <c r="AD47" i="121"/>
  <c r="AC47" i="121"/>
  <c r="AB47" i="121"/>
  <c r="AA47" i="121"/>
  <c r="Z47" i="121"/>
  <c r="BF46" i="121"/>
  <c r="BE46" i="121"/>
  <c r="AX46" i="121"/>
  <c r="AW46" i="121"/>
  <c r="AP46" i="121"/>
  <c r="AO46" i="121"/>
  <c r="AH46" i="121"/>
  <c r="AH42" i="121" s="1"/>
  <c r="AG46" i="121"/>
  <c r="AF46" i="121"/>
  <c r="AE46" i="121"/>
  <c r="AD46" i="121"/>
  <c r="AC46" i="121"/>
  <c r="AB46" i="121"/>
  <c r="AA46" i="121"/>
  <c r="Z46" i="121"/>
  <c r="BF45" i="121"/>
  <c r="BE45" i="121"/>
  <c r="AX45" i="121"/>
  <c r="AW45" i="121"/>
  <c r="AP45" i="121"/>
  <c r="Z45" i="121" s="1"/>
  <c r="AO45" i="121"/>
  <c r="AH45" i="121"/>
  <c r="AG45" i="121"/>
  <c r="AF45" i="121"/>
  <c r="AE45" i="121"/>
  <c r="AD45" i="121"/>
  <c r="AC45" i="121"/>
  <c r="AB45" i="121"/>
  <c r="AA45" i="121"/>
  <c r="BF44" i="121"/>
  <c r="BF42" i="121" s="1"/>
  <c r="BE44" i="121"/>
  <c r="AX44" i="121"/>
  <c r="AW44" i="121"/>
  <c r="AP44" i="121"/>
  <c r="Z44" i="121" s="1"/>
  <c r="AO44" i="121"/>
  <c r="AH44" i="121"/>
  <c r="AG44" i="121"/>
  <c r="AF44" i="121"/>
  <c r="AE44" i="121"/>
  <c r="AD44" i="121"/>
  <c r="AC44" i="121"/>
  <c r="AB44" i="121"/>
  <c r="AA44" i="121"/>
  <c r="BF43" i="121"/>
  <c r="BE43" i="121"/>
  <c r="AX43" i="121"/>
  <c r="AX42" i="121" s="1"/>
  <c r="AW43" i="121"/>
  <c r="AP43" i="121"/>
  <c r="AO43" i="121"/>
  <c r="AH43" i="121"/>
  <c r="AG43" i="121"/>
  <c r="AF43" i="121"/>
  <c r="AE43" i="121"/>
  <c r="AD43" i="121"/>
  <c r="AC43" i="121"/>
  <c r="AB43" i="121"/>
  <c r="AA43" i="121"/>
  <c r="BL42" i="121"/>
  <c r="BK42" i="121"/>
  <c r="BJ42" i="121"/>
  <c r="BJ7" i="121" s="1"/>
  <c r="BI42" i="121"/>
  <c r="BH42" i="121"/>
  <c r="BG42" i="121"/>
  <c r="BD42" i="121"/>
  <c r="BC42" i="121"/>
  <c r="BB42" i="121"/>
  <c r="BA42" i="121"/>
  <c r="BA7" i="121" s="1"/>
  <c r="AZ42" i="121"/>
  <c r="AY42" i="121"/>
  <c r="AV42" i="121"/>
  <c r="AU42" i="121"/>
  <c r="AE42" i="121" s="1"/>
  <c r="AT42" i="121"/>
  <c r="AS42" i="121"/>
  <c r="AR42" i="121"/>
  <c r="AR7" i="121" s="1"/>
  <c r="AQ42" i="121"/>
  <c r="AN42" i="121"/>
  <c r="AM42" i="121"/>
  <c r="AL42" i="121"/>
  <c r="AD42" i="121" s="1"/>
  <c r="AK42" i="121"/>
  <c r="AJ42" i="121"/>
  <c r="AI42" i="121"/>
  <c r="AI7" i="121" s="1"/>
  <c r="AF42" i="121"/>
  <c r="BF41" i="121"/>
  <c r="BE41" i="121"/>
  <c r="AX41" i="121"/>
  <c r="AW41" i="121"/>
  <c r="AP41" i="121"/>
  <c r="Z41" i="121" s="1"/>
  <c r="AO41" i="121"/>
  <c r="AH41" i="121"/>
  <c r="AG41" i="121"/>
  <c r="AF41" i="121"/>
  <c r="AE41" i="121"/>
  <c r="AD41" i="121"/>
  <c r="AC41" i="121"/>
  <c r="AB41" i="121"/>
  <c r="AA41" i="121"/>
  <c r="BF40" i="121"/>
  <c r="BE40" i="121"/>
  <c r="AX40" i="121"/>
  <c r="AW40" i="121"/>
  <c r="AP40" i="121"/>
  <c r="Z40" i="121" s="1"/>
  <c r="AO40" i="121"/>
  <c r="AH40" i="121"/>
  <c r="AG40" i="121"/>
  <c r="AF40" i="121"/>
  <c r="AE40" i="121"/>
  <c r="AD40" i="121"/>
  <c r="AC40" i="121"/>
  <c r="AB40" i="121"/>
  <c r="AA40" i="121"/>
  <c r="BF39" i="121"/>
  <c r="BE39" i="121"/>
  <c r="AX39" i="121"/>
  <c r="Z39" i="121" s="1"/>
  <c r="AW39" i="121"/>
  <c r="AP39" i="121"/>
  <c r="AO39" i="121"/>
  <c r="AH39" i="121"/>
  <c r="AG39" i="121"/>
  <c r="AF39" i="121"/>
  <c r="AE39" i="121"/>
  <c r="AD39" i="121"/>
  <c r="AC39" i="121"/>
  <c r="AB39" i="121"/>
  <c r="AA39" i="121"/>
  <c r="BF38" i="121"/>
  <c r="BE38" i="121"/>
  <c r="AX38" i="121"/>
  <c r="AX32" i="121" s="1"/>
  <c r="AW38" i="121"/>
  <c r="AP38" i="121"/>
  <c r="Z38" i="121" s="1"/>
  <c r="AO38" i="121"/>
  <c r="AH38" i="121"/>
  <c r="AG38" i="121"/>
  <c r="AF38" i="121"/>
  <c r="AE38" i="121"/>
  <c r="AD38" i="121"/>
  <c r="AC38" i="121"/>
  <c r="AB38" i="121"/>
  <c r="AA38" i="121"/>
  <c r="BF37" i="121"/>
  <c r="BE37" i="121"/>
  <c r="AX37" i="121"/>
  <c r="AW37" i="121"/>
  <c r="AP37" i="121"/>
  <c r="Z37" i="121" s="1"/>
  <c r="AO37" i="121"/>
  <c r="AH37" i="121"/>
  <c r="AG37" i="121"/>
  <c r="AF37" i="121"/>
  <c r="AE37" i="121"/>
  <c r="AD37" i="121"/>
  <c r="AC37" i="121"/>
  <c r="AB37" i="121"/>
  <c r="AA37" i="121"/>
  <c r="BF36" i="121"/>
  <c r="BE36" i="121"/>
  <c r="AX36" i="121"/>
  <c r="AW36" i="121"/>
  <c r="AP36" i="121"/>
  <c r="Z36" i="121" s="1"/>
  <c r="AO36" i="121"/>
  <c r="AH36" i="121"/>
  <c r="AG36" i="121"/>
  <c r="AF36" i="121"/>
  <c r="AE36" i="121"/>
  <c r="AD36" i="121"/>
  <c r="AC36" i="121"/>
  <c r="AB36" i="121"/>
  <c r="AA36" i="121"/>
  <c r="BF35" i="121"/>
  <c r="BE35" i="121"/>
  <c r="AX35" i="121"/>
  <c r="AW35" i="121"/>
  <c r="AP35" i="121"/>
  <c r="AO35" i="121"/>
  <c r="AH35" i="121"/>
  <c r="AG35" i="121"/>
  <c r="AF35" i="121"/>
  <c r="AE35" i="121"/>
  <c r="AD35" i="121"/>
  <c r="AC35" i="121"/>
  <c r="AB35" i="121"/>
  <c r="AA35" i="121"/>
  <c r="Z35" i="121"/>
  <c r="BF34" i="121"/>
  <c r="BE34" i="121"/>
  <c r="AX34" i="121"/>
  <c r="AW34" i="121"/>
  <c r="AP34" i="121"/>
  <c r="AO34" i="121"/>
  <c r="AH34" i="121"/>
  <c r="AH32" i="121" s="1"/>
  <c r="Z32" i="121" s="1"/>
  <c r="AG34" i="121"/>
  <c r="AF34" i="121"/>
  <c r="AE34" i="121"/>
  <c r="AD34" i="121"/>
  <c r="AC34" i="121"/>
  <c r="AB34" i="121"/>
  <c r="AA34" i="121"/>
  <c r="BF33" i="121"/>
  <c r="BF32" i="121" s="1"/>
  <c r="BE33" i="121"/>
  <c r="AX33" i="121"/>
  <c r="AW33" i="121"/>
  <c r="AP33" i="121"/>
  <c r="AP32" i="121" s="1"/>
  <c r="AO33" i="121"/>
  <c r="AH33" i="121"/>
  <c r="AG33" i="121"/>
  <c r="AF33" i="121"/>
  <c r="AE33" i="121"/>
  <c r="AD33" i="121"/>
  <c r="AC33" i="121"/>
  <c r="AB33" i="121"/>
  <c r="AA33" i="121"/>
  <c r="BL32" i="121"/>
  <c r="BK32" i="121"/>
  <c r="BJ32" i="121"/>
  <c r="BI32" i="121"/>
  <c r="BH32" i="121"/>
  <c r="BG32" i="121"/>
  <c r="BD32" i="121"/>
  <c r="BC32" i="121"/>
  <c r="AE32" i="121" s="1"/>
  <c r="BB32" i="121"/>
  <c r="BA32" i="121"/>
  <c r="AZ32" i="121"/>
  <c r="AY32" i="121"/>
  <c r="AV32" i="121"/>
  <c r="AU32" i="121"/>
  <c r="AT32" i="121"/>
  <c r="AD32" i="121" s="1"/>
  <c r="AS32" i="121"/>
  <c r="AR32" i="121"/>
  <c r="AQ32" i="121"/>
  <c r="AN32" i="121"/>
  <c r="AF32" i="121" s="1"/>
  <c r="AM32" i="121"/>
  <c r="AL32" i="121"/>
  <c r="AK32" i="121"/>
  <c r="AC32" i="121" s="1"/>
  <c r="AJ32" i="121"/>
  <c r="AI32" i="121"/>
  <c r="AB32" i="121"/>
  <c r="AA32" i="121"/>
  <c r="BF31" i="121"/>
  <c r="BE31" i="121"/>
  <c r="AX31" i="121"/>
  <c r="AW31" i="121"/>
  <c r="AP31" i="121"/>
  <c r="AO31" i="121"/>
  <c r="AH31" i="121"/>
  <c r="AG31" i="121"/>
  <c r="AF31" i="121"/>
  <c r="AE31" i="121"/>
  <c r="AD31" i="121"/>
  <c r="AC31" i="121"/>
  <c r="AB31" i="121"/>
  <c r="AA31" i="121"/>
  <c r="Z31" i="121"/>
  <c r="BF30" i="121"/>
  <c r="BE30" i="121"/>
  <c r="AX30" i="121"/>
  <c r="AW30" i="121"/>
  <c r="AP30" i="121"/>
  <c r="AO30" i="121"/>
  <c r="AH30" i="121"/>
  <c r="AG30" i="121"/>
  <c r="AF30" i="121"/>
  <c r="AE30" i="121"/>
  <c r="AD30" i="121"/>
  <c r="AC30" i="121"/>
  <c r="AB30" i="121"/>
  <c r="AA30" i="121"/>
  <c r="Z30" i="121"/>
  <c r="BF29" i="121"/>
  <c r="BE29" i="121"/>
  <c r="AX29" i="121"/>
  <c r="AW29" i="121"/>
  <c r="AP29" i="121"/>
  <c r="Z29" i="121" s="1"/>
  <c r="AO29" i="121"/>
  <c r="AH29" i="121"/>
  <c r="AG29" i="121"/>
  <c r="AF29" i="121"/>
  <c r="AE29" i="121"/>
  <c r="AD29" i="121"/>
  <c r="AC29" i="121"/>
  <c r="AB29" i="121"/>
  <c r="AA29" i="121"/>
  <c r="BF28" i="121"/>
  <c r="BF25" i="121" s="1"/>
  <c r="BE28" i="121"/>
  <c r="AX28" i="121"/>
  <c r="Z28" i="121" s="1"/>
  <c r="AW28" i="121"/>
  <c r="AP28" i="121"/>
  <c r="AO28" i="121"/>
  <c r="AH28" i="121"/>
  <c r="AG28" i="121"/>
  <c r="AF28" i="121"/>
  <c r="AE28" i="121"/>
  <c r="AD28" i="121"/>
  <c r="AC28" i="121"/>
  <c r="AB28" i="121"/>
  <c r="AA28" i="121"/>
  <c r="BF27" i="121"/>
  <c r="BE27" i="121"/>
  <c r="AX27" i="121"/>
  <c r="Z27" i="121" s="1"/>
  <c r="AW27" i="121"/>
  <c r="AP27" i="121"/>
  <c r="AO27" i="121"/>
  <c r="AH27" i="121"/>
  <c r="AG27" i="121"/>
  <c r="AF27" i="121"/>
  <c r="AE27" i="121"/>
  <c r="AD27" i="121"/>
  <c r="AC27" i="121"/>
  <c r="AB27" i="121"/>
  <c r="AA27" i="121"/>
  <c r="BF26" i="121"/>
  <c r="BE26" i="121"/>
  <c r="AX26" i="121"/>
  <c r="AX25" i="121" s="1"/>
  <c r="AW26" i="121"/>
  <c r="AP26" i="121"/>
  <c r="Z26" i="121" s="1"/>
  <c r="AO26" i="121"/>
  <c r="AH26" i="121"/>
  <c r="AG26" i="121"/>
  <c r="AF26" i="121"/>
  <c r="AE26" i="121"/>
  <c r="AD26" i="121"/>
  <c r="AC26" i="121"/>
  <c r="AB26" i="121"/>
  <c r="AA26" i="121"/>
  <c r="BL25" i="121"/>
  <c r="BK25" i="121"/>
  <c r="BJ25" i="121"/>
  <c r="BI25" i="121"/>
  <c r="BI7" i="121" s="1"/>
  <c r="BH25" i="121"/>
  <c r="BG25" i="121"/>
  <c r="BD25" i="121"/>
  <c r="BC25" i="121"/>
  <c r="AE25" i="121" s="1"/>
  <c r="BB25" i="121"/>
  <c r="BA25" i="121"/>
  <c r="AZ25" i="121"/>
  <c r="AB25" i="121" s="1"/>
  <c r="AY25" i="121"/>
  <c r="AV25" i="121"/>
  <c r="AU25" i="121"/>
  <c r="AT25" i="121"/>
  <c r="AD25" i="121" s="1"/>
  <c r="AS25" i="121"/>
  <c r="AR25" i="121"/>
  <c r="AQ25" i="121"/>
  <c r="AA25" i="121" s="1"/>
  <c r="AP25" i="121"/>
  <c r="AN25" i="121"/>
  <c r="AM25" i="121"/>
  <c r="AL25" i="121"/>
  <c r="AK25" i="121"/>
  <c r="AC25" i="121" s="1"/>
  <c r="AJ25" i="121"/>
  <c r="AI25" i="121"/>
  <c r="AH25" i="121"/>
  <c r="Z25" i="121" s="1"/>
  <c r="AF25" i="121"/>
  <c r="BF24" i="121"/>
  <c r="BE24" i="121"/>
  <c r="AX24" i="121"/>
  <c r="Z24" i="121" s="1"/>
  <c r="AW24" i="121"/>
  <c r="AP24" i="121"/>
  <c r="AO24" i="121"/>
  <c r="AH24" i="121"/>
  <c r="AG24" i="121"/>
  <c r="AF24" i="121"/>
  <c r="AE24" i="121"/>
  <c r="AD24" i="121"/>
  <c r="AC24" i="121"/>
  <c r="AB24" i="121"/>
  <c r="AA24" i="121"/>
  <c r="BF23" i="121"/>
  <c r="BE23" i="121"/>
  <c r="AX23" i="121"/>
  <c r="Z23" i="121" s="1"/>
  <c r="AW23" i="121"/>
  <c r="AP23" i="121"/>
  <c r="AO23" i="121"/>
  <c r="AH23" i="121"/>
  <c r="AG23" i="121"/>
  <c r="AF23" i="121"/>
  <c r="AE23" i="121"/>
  <c r="AD23" i="121"/>
  <c r="AC23" i="121"/>
  <c r="AB23" i="121"/>
  <c r="AA23" i="121"/>
  <c r="BF22" i="121"/>
  <c r="BE22" i="121"/>
  <c r="AX22" i="121"/>
  <c r="AW22" i="121"/>
  <c r="AP22" i="121"/>
  <c r="Z22" i="121" s="1"/>
  <c r="AO22" i="121"/>
  <c r="AH22" i="121"/>
  <c r="AG22" i="121"/>
  <c r="AF22" i="121"/>
  <c r="AE22" i="121"/>
  <c r="AD22" i="121"/>
  <c r="AC22" i="121"/>
  <c r="AB22" i="121"/>
  <c r="AA22" i="121"/>
  <c r="BF21" i="121"/>
  <c r="BE21" i="121"/>
  <c r="AX21" i="121"/>
  <c r="AW21" i="121"/>
  <c r="AP21" i="121"/>
  <c r="Z21" i="121" s="1"/>
  <c r="AO21" i="121"/>
  <c r="AH21" i="121"/>
  <c r="AG21" i="121"/>
  <c r="AF21" i="121"/>
  <c r="AE21" i="121"/>
  <c r="AD21" i="121"/>
  <c r="AC21" i="121"/>
  <c r="AB21" i="121"/>
  <c r="AA21" i="121"/>
  <c r="BF20" i="121"/>
  <c r="BE20" i="121"/>
  <c r="AX20" i="121"/>
  <c r="AW20" i="121"/>
  <c r="AP20" i="121"/>
  <c r="Z20" i="121" s="1"/>
  <c r="AO20" i="121"/>
  <c r="AH20" i="121"/>
  <c r="AG20" i="121"/>
  <c r="AF20" i="121"/>
  <c r="AE20" i="121"/>
  <c r="AD20" i="121"/>
  <c r="AC20" i="121"/>
  <c r="AB20" i="121"/>
  <c r="AA20" i="121"/>
  <c r="BF19" i="121"/>
  <c r="BE19" i="121"/>
  <c r="AX19" i="121"/>
  <c r="AW19" i="121"/>
  <c r="AP19" i="121"/>
  <c r="AO19" i="121"/>
  <c r="AH19" i="121"/>
  <c r="AG19" i="121"/>
  <c r="AF19" i="121"/>
  <c r="AE19" i="121"/>
  <c r="AD19" i="121"/>
  <c r="AC19" i="121"/>
  <c r="AB19" i="121"/>
  <c r="AA19" i="121"/>
  <c r="Z19" i="121"/>
  <c r="BF18" i="121"/>
  <c r="BE18" i="121"/>
  <c r="AX18" i="121"/>
  <c r="AW18" i="121"/>
  <c r="AP18" i="121"/>
  <c r="AO18" i="121"/>
  <c r="AH18" i="121"/>
  <c r="AG18" i="121"/>
  <c r="AF18" i="121"/>
  <c r="AE18" i="121"/>
  <c r="AD18" i="121"/>
  <c r="AC18" i="121"/>
  <c r="AB18" i="121"/>
  <c r="AA18" i="121"/>
  <c r="Z18" i="121"/>
  <c r="BF17" i="121"/>
  <c r="BE17" i="121"/>
  <c r="AX17" i="121"/>
  <c r="AW17" i="121"/>
  <c r="AP17" i="121"/>
  <c r="Z17" i="121" s="1"/>
  <c r="AO17" i="121"/>
  <c r="AH17" i="121"/>
  <c r="AG17" i="121"/>
  <c r="AF17" i="121"/>
  <c r="AE17" i="121"/>
  <c r="AD17" i="121"/>
  <c r="AC17" i="121"/>
  <c r="AB17" i="121"/>
  <c r="AA17" i="121"/>
  <c r="BF16" i="121"/>
  <c r="BE16" i="121"/>
  <c r="AX16" i="121"/>
  <c r="AW16" i="121"/>
  <c r="AP16" i="121"/>
  <c r="Z16" i="121" s="1"/>
  <c r="AO16" i="121"/>
  <c r="AH16" i="121"/>
  <c r="AG16" i="121"/>
  <c r="AF16" i="121"/>
  <c r="AE16" i="121"/>
  <c r="AD16" i="121"/>
  <c r="AC16" i="121"/>
  <c r="AB16" i="121"/>
  <c r="AA16" i="121"/>
  <c r="BF15" i="121"/>
  <c r="BE15" i="121"/>
  <c r="AX15" i="121"/>
  <c r="Z15" i="121" s="1"/>
  <c r="AW15" i="121"/>
  <c r="AP15" i="121"/>
  <c r="AO15" i="121"/>
  <c r="AH15" i="121"/>
  <c r="AG15" i="121"/>
  <c r="AF15" i="121"/>
  <c r="AE15" i="121"/>
  <c r="AD15" i="121"/>
  <c r="AC15" i="121"/>
  <c r="AB15" i="121"/>
  <c r="AA15" i="121"/>
  <c r="BF14" i="121"/>
  <c r="BE14" i="121"/>
  <c r="AX14" i="121"/>
  <c r="AX8" i="121" s="1"/>
  <c r="AW14" i="121"/>
  <c r="AP14" i="121"/>
  <c r="AO14" i="121"/>
  <c r="AH14" i="121"/>
  <c r="AG14" i="121"/>
  <c r="AF14" i="121"/>
  <c r="AE14" i="121"/>
  <c r="AD14" i="121"/>
  <c r="AC14" i="121"/>
  <c r="AB14" i="121"/>
  <c r="AA14" i="121"/>
  <c r="BF13" i="121"/>
  <c r="BE13" i="121"/>
  <c r="AX13" i="121"/>
  <c r="AW13" i="121"/>
  <c r="AP13" i="121"/>
  <c r="Z13" i="121" s="1"/>
  <c r="AO13" i="121"/>
  <c r="AH13" i="121"/>
  <c r="AG13" i="121"/>
  <c r="AF13" i="121"/>
  <c r="AE13" i="121"/>
  <c r="AD13" i="121"/>
  <c r="AC13" i="121"/>
  <c r="AB13" i="121"/>
  <c r="AA13" i="121"/>
  <c r="BF12" i="121"/>
  <c r="BE12" i="121"/>
  <c r="AX12" i="121"/>
  <c r="AW12" i="121"/>
  <c r="AP12" i="121"/>
  <c r="Z12" i="121" s="1"/>
  <c r="AO12" i="121"/>
  <c r="AH12" i="121"/>
  <c r="AG12" i="121"/>
  <c r="AF12" i="121"/>
  <c r="AE12" i="121"/>
  <c r="AD12" i="121"/>
  <c r="AC12" i="121"/>
  <c r="AB12" i="121"/>
  <c r="AA12" i="121"/>
  <c r="BF11" i="121"/>
  <c r="BE11" i="121"/>
  <c r="AX11" i="121"/>
  <c r="AW11" i="121"/>
  <c r="AP11" i="121"/>
  <c r="AO11" i="121"/>
  <c r="AH11" i="121"/>
  <c r="AG11" i="121"/>
  <c r="AF11" i="121"/>
  <c r="AE11" i="121"/>
  <c r="AD11" i="121"/>
  <c r="AC11" i="121"/>
  <c r="AB11" i="121"/>
  <c r="AA11" i="121"/>
  <c r="Z11" i="121"/>
  <c r="BF10" i="121"/>
  <c r="BE10" i="121"/>
  <c r="AX10" i="121"/>
  <c r="AW10" i="121"/>
  <c r="AP10" i="121"/>
  <c r="AO10" i="121"/>
  <c r="AH10" i="121"/>
  <c r="AH8" i="121" s="1"/>
  <c r="AG10" i="121"/>
  <c r="AF10" i="121"/>
  <c r="AE10" i="121"/>
  <c r="AD10" i="121"/>
  <c r="AC10" i="121"/>
  <c r="AB10" i="121"/>
  <c r="AA10" i="121"/>
  <c r="BF9" i="121"/>
  <c r="BF8" i="121" s="1"/>
  <c r="BE9" i="121"/>
  <c r="AX9" i="121"/>
  <c r="AW9" i="121"/>
  <c r="AP9" i="121"/>
  <c r="AP8" i="121" s="1"/>
  <c r="AO9" i="121"/>
  <c r="AH9" i="121"/>
  <c r="AG9" i="121"/>
  <c r="AF9" i="121"/>
  <c r="AE9" i="121"/>
  <c r="AD9" i="121"/>
  <c r="AC9" i="121"/>
  <c r="AB9" i="121"/>
  <c r="AA9" i="121"/>
  <c r="BL8" i="121"/>
  <c r="BL7" i="121" s="1"/>
  <c r="BK8" i="121"/>
  <c r="BK7" i="121" s="1"/>
  <c r="BJ8" i="121"/>
  <c r="BI8" i="121"/>
  <c r="BH8" i="121"/>
  <c r="BH7" i="121" s="1"/>
  <c r="BG8" i="121"/>
  <c r="BD8" i="121"/>
  <c r="BC8" i="121"/>
  <c r="BC7" i="121" s="1"/>
  <c r="BB8" i="121"/>
  <c r="BB7" i="121" s="1"/>
  <c r="BA8" i="121"/>
  <c r="AZ8" i="121"/>
  <c r="AY8" i="121"/>
  <c r="AY7" i="121" s="1"/>
  <c r="AV8" i="121"/>
  <c r="AU8" i="121"/>
  <c r="AT8" i="121"/>
  <c r="AT7" i="121" s="1"/>
  <c r="AS8" i="121"/>
  <c r="AS7" i="121" s="1"/>
  <c r="AR8" i="121"/>
  <c r="AQ8" i="121"/>
  <c r="AN8" i="121"/>
  <c r="AF8" i="121" s="1"/>
  <c r="AM8" i="121"/>
  <c r="AL8" i="121"/>
  <c r="AD8" i="121" s="1"/>
  <c r="AK8" i="121"/>
  <c r="AK7" i="121" s="1"/>
  <c r="AJ8" i="121"/>
  <c r="AJ7" i="121" s="1"/>
  <c r="AI8" i="121"/>
  <c r="AB8" i="121"/>
  <c r="AA8" i="121"/>
  <c r="BG7" i="121"/>
  <c r="AV7" i="121"/>
  <c r="AN7" i="121"/>
  <c r="AM7" i="121"/>
  <c r="X2" i="121"/>
  <c r="AL2" i="121" s="1"/>
  <c r="BB2" i="121" s="1"/>
  <c r="O2" i="121"/>
  <c r="AD7" i="121" l="1"/>
  <c r="Z8" i="121"/>
  <c r="AH7" i="121"/>
  <c r="BF7" i="121"/>
  <c r="AA7" i="121"/>
  <c r="AB7" i="121"/>
  <c r="Z69" i="121"/>
  <c r="Z10" i="121"/>
  <c r="AC8" i="121"/>
  <c r="Z9" i="121"/>
  <c r="Z33" i="121"/>
  <c r="AA42" i="121"/>
  <c r="AD65" i="121"/>
  <c r="AQ7" i="121"/>
  <c r="AZ7" i="121"/>
  <c r="AB42" i="121"/>
  <c r="Z60" i="121"/>
  <c r="AE65" i="121"/>
  <c r="AX65" i="121"/>
  <c r="AX7" i="121" s="1"/>
  <c r="AE8" i="121"/>
  <c r="AC42" i="121"/>
  <c r="Z43" i="121"/>
  <c r="AF65" i="121"/>
  <c r="AF7" i="121" s="1"/>
  <c r="Z14" i="121"/>
  <c r="Z34" i="121"/>
  <c r="Z62" i="121"/>
  <c r="AP59" i="121"/>
  <c r="AP7" i="121" s="1"/>
  <c r="AP42" i="121"/>
  <c r="Z42" i="121" s="1"/>
  <c r="AC7" i="121" l="1"/>
  <c r="Z59" i="121"/>
  <c r="Z7" i="121" s="1"/>
  <c r="Z65" i="121"/>
  <c r="AE7" i="121"/>
  <c r="BF37" i="83" l="1"/>
  <c r="BF36" i="83" s="1"/>
  <c r="BF35" i="83" s="1"/>
  <c r="BE37" i="83"/>
  <c r="AX37" i="83"/>
  <c r="AX36" i="83" s="1"/>
  <c r="AX35" i="83" s="1"/>
  <c r="AW37" i="83"/>
  <c r="AP37" i="83"/>
  <c r="Z37" i="83" s="1"/>
  <c r="AO37" i="83"/>
  <c r="AH37" i="83"/>
  <c r="AG37" i="83"/>
  <c r="AF37" i="83"/>
  <c r="AE37" i="83"/>
  <c r="AD37" i="83"/>
  <c r="AC37" i="83"/>
  <c r="AB37" i="83"/>
  <c r="AA37" i="83"/>
  <c r="BL36" i="83"/>
  <c r="BK36" i="83"/>
  <c r="AE36" i="83" s="1"/>
  <c r="AE35" i="83" s="1"/>
  <c r="BJ36" i="83"/>
  <c r="BJ35" i="83" s="1"/>
  <c r="BI36" i="83"/>
  <c r="BI35" i="83" s="1"/>
  <c r="BH36" i="83"/>
  <c r="BH35" i="83" s="1"/>
  <c r="BG36" i="83"/>
  <c r="BD36" i="83"/>
  <c r="AF36" i="83" s="1"/>
  <c r="AF35" i="83" s="1"/>
  <c r="BC36" i="83"/>
  <c r="BB36" i="83"/>
  <c r="BB35" i="83" s="1"/>
  <c r="BA36" i="83"/>
  <c r="BA35" i="83" s="1"/>
  <c r="AZ36" i="83"/>
  <c r="AZ35" i="83" s="1"/>
  <c r="AY36" i="83"/>
  <c r="AY35" i="83" s="1"/>
  <c r="AV36" i="83"/>
  <c r="AU36" i="83"/>
  <c r="AT36" i="83"/>
  <c r="AT35" i="83" s="1"/>
  <c r="AS36" i="83"/>
  <c r="AS35" i="83" s="1"/>
  <c r="AR36" i="83"/>
  <c r="AR35" i="83" s="1"/>
  <c r="AQ36" i="83"/>
  <c r="AQ35" i="83" s="1"/>
  <c r="AP36" i="83"/>
  <c r="AP35" i="83" s="1"/>
  <c r="AN36" i="83"/>
  <c r="AM36" i="83"/>
  <c r="AL36" i="83"/>
  <c r="AK36" i="83"/>
  <c r="AJ36" i="83"/>
  <c r="AJ35" i="83" s="1"/>
  <c r="AI36" i="83"/>
  <c r="AI35" i="83" s="1"/>
  <c r="AH36" i="83"/>
  <c r="AH35" i="83" s="1"/>
  <c r="Y36" i="83"/>
  <c r="Y35" i="83" s="1"/>
  <c r="BL35" i="83"/>
  <c r="BG35" i="83"/>
  <c r="BD35" i="83"/>
  <c r="BC35" i="83"/>
  <c r="AV35" i="83"/>
  <c r="AU35" i="83"/>
  <c r="AN35" i="83"/>
  <c r="AM35" i="83"/>
  <c r="AL35" i="83"/>
  <c r="AK35" i="83"/>
  <c r="BF33" i="83"/>
  <c r="BE33" i="83"/>
  <c r="AX33" i="83"/>
  <c r="Z33" i="83" s="1"/>
  <c r="AW33" i="83"/>
  <c r="AF33" i="83"/>
  <c r="AE33" i="83"/>
  <c r="AD33" i="83"/>
  <c r="AC33" i="83"/>
  <c r="AB33" i="83"/>
  <c r="BF32" i="83"/>
  <c r="BE32" i="83"/>
  <c r="AX32" i="83"/>
  <c r="AW32" i="83"/>
  <c r="AQ32" i="83"/>
  <c r="AP32" i="83" s="1"/>
  <c r="AP31" i="83" s="1"/>
  <c r="AP30" i="83" s="1"/>
  <c r="AO32" i="83"/>
  <c r="AI32" i="83"/>
  <c r="AI31" i="83" s="1"/>
  <c r="AH32" i="83"/>
  <c r="AH31" i="83" s="1"/>
  <c r="AF32" i="83"/>
  <c r="AE32" i="83"/>
  <c r="AD32" i="83"/>
  <c r="AC32" i="83"/>
  <c r="AB32" i="83"/>
  <c r="AA32" i="83"/>
  <c r="U32" i="83"/>
  <c r="AG32" i="83" s="1"/>
  <c r="BL31" i="83"/>
  <c r="BK31" i="83"/>
  <c r="BK30" i="83" s="1"/>
  <c r="BJ31" i="83"/>
  <c r="BJ30" i="83" s="1"/>
  <c r="BI31" i="83"/>
  <c r="BH31" i="83"/>
  <c r="BG31" i="83"/>
  <c r="BG30" i="83" s="1"/>
  <c r="BF31" i="83"/>
  <c r="BF30" i="83" s="1"/>
  <c r="BD31" i="83"/>
  <c r="BD30" i="83" s="1"/>
  <c r="BC31" i="83"/>
  <c r="BB31" i="83"/>
  <c r="BB30" i="83" s="1"/>
  <c r="BA31" i="83"/>
  <c r="AZ31" i="83"/>
  <c r="AY31" i="83"/>
  <c r="AY30" i="83" s="1"/>
  <c r="AV31" i="83"/>
  <c r="AV30" i="83" s="1"/>
  <c r="AU31" i="83"/>
  <c r="AU30" i="83" s="1"/>
  <c r="AT31" i="83"/>
  <c r="AS31" i="83"/>
  <c r="AR31" i="83"/>
  <c r="AR30" i="83" s="1"/>
  <c r="AQ31" i="83"/>
  <c r="AQ30" i="83" s="1"/>
  <c r="AN31" i="83"/>
  <c r="AN30" i="83" s="1"/>
  <c r="AM31" i="83"/>
  <c r="AL31" i="83"/>
  <c r="AK31" i="83"/>
  <c r="AJ31" i="83"/>
  <c r="AC31" i="83"/>
  <c r="AC30" i="83" s="1"/>
  <c r="Y31" i="83"/>
  <c r="BL30" i="83"/>
  <c r="BI30" i="83"/>
  <c r="BC30" i="83"/>
  <c r="BA30" i="83"/>
  <c r="AZ30" i="83"/>
  <c r="AT30" i="83"/>
  <c r="AS30" i="83"/>
  <c r="AK30" i="83"/>
  <c r="AJ30" i="83"/>
  <c r="Y30" i="83"/>
  <c r="BF28" i="83"/>
  <c r="BE28" i="83"/>
  <c r="AX28" i="83"/>
  <c r="AW28" i="83"/>
  <c r="AP28" i="83"/>
  <c r="AO28" i="83"/>
  <c r="AH28" i="83"/>
  <c r="AG28" i="83"/>
  <c r="AF28" i="83"/>
  <c r="AE28" i="83"/>
  <c r="AD28" i="83"/>
  <c r="AC28" i="83"/>
  <c r="AB28" i="83"/>
  <c r="AA28" i="83"/>
  <c r="BF27" i="83"/>
  <c r="BE27" i="83"/>
  <c r="AX27" i="83"/>
  <c r="AW27" i="83"/>
  <c r="AP27" i="83"/>
  <c r="AO27" i="83"/>
  <c r="AH27" i="83"/>
  <c r="Z27" i="83" s="1"/>
  <c r="AG27" i="83"/>
  <c r="AF27" i="83"/>
  <c r="AE27" i="83"/>
  <c r="AD27" i="83"/>
  <c r="AC27" i="83"/>
  <c r="AB27" i="83"/>
  <c r="AA27" i="83"/>
  <c r="BF26" i="83"/>
  <c r="Z26" i="83" s="1"/>
  <c r="BE26" i="83"/>
  <c r="AX26" i="83"/>
  <c r="AW26" i="83"/>
  <c r="AP26" i="83"/>
  <c r="AO26" i="83"/>
  <c r="AH26" i="83"/>
  <c r="AG26" i="83"/>
  <c r="AF26" i="83"/>
  <c r="AE26" i="83"/>
  <c r="AD26" i="83"/>
  <c r="AC26" i="83"/>
  <c r="AB26" i="83"/>
  <c r="AA26" i="83"/>
  <c r="BF25" i="83"/>
  <c r="BE25" i="83"/>
  <c r="AX25" i="83"/>
  <c r="AX21" i="83" s="1"/>
  <c r="AW25" i="83"/>
  <c r="AP25" i="83"/>
  <c r="AO25" i="83"/>
  <c r="AH25" i="83"/>
  <c r="AG25" i="83"/>
  <c r="AF25" i="83"/>
  <c r="AE25" i="83"/>
  <c r="AD25" i="83"/>
  <c r="AC25" i="83"/>
  <c r="AB25" i="83"/>
  <c r="AA25" i="83"/>
  <c r="BF24" i="83"/>
  <c r="BE24" i="83"/>
  <c r="AX24" i="83"/>
  <c r="AW24" i="83"/>
  <c r="AP24" i="83"/>
  <c r="Z24" i="83" s="1"/>
  <c r="AO24" i="83"/>
  <c r="AH24" i="83"/>
  <c r="AG24" i="83"/>
  <c r="AF24" i="83"/>
  <c r="AE24" i="83"/>
  <c r="AD24" i="83"/>
  <c r="AC24" i="83"/>
  <c r="AB24" i="83"/>
  <c r="AA24" i="83"/>
  <c r="BF23" i="83"/>
  <c r="BE23" i="83"/>
  <c r="AX23" i="83"/>
  <c r="AW23" i="83"/>
  <c r="AP23" i="83"/>
  <c r="AO23" i="83"/>
  <c r="AH23" i="83"/>
  <c r="AG23" i="83"/>
  <c r="AF23" i="83"/>
  <c r="AE23" i="83"/>
  <c r="AD23" i="83"/>
  <c r="AC23" i="83"/>
  <c r="AB23" i="83"/>
  <c r="AA23" i="83"/>
  <c r="BF22" i="83"/>
  <c r="BF21" i="83" s="1"/>
  <c r="BE22" i="83"/>
  <c r="AX22" i="83"/>
  <c r="AW22" i="83"/>
  <c r="AP22" i="83"/>
  <c r="AO22" i="83"/>
  <c r="AH22" i="83"/>
  <c r="AG22" i="83"/>
  <c r="AF22" i="83"/>
  <c r="AE22" i="83"/>
  <c r="AD22" i="83"/>
  <c r="AC22" i="83"/>
  <c r="AB22" i="83"/>
  <c r="AA22" i="83"/>
  <c r="BL21" i="83"/>
  <c r="BK21" i="83"/>
  <c r="BJ21" i="83"/>
  <c r="BI21" i="83"/>
  <c r="BH21" i="83"/>
  <c r="BG21" i="83"/>
  <c r="BD21" i="83"/>
  <c r="BC21" i="83"/>
  <c r="BB21" i="83"/>
  <c r="BA21" i="83"/>
  <c r="AZ21" i="83"/>
  <c r="AY21" i="83"/>
  <c r="AV21" i="83"/>
  <c r="AU21" i="83"/>
  <c r="AT21" i="83"/>
  <c r="AS21" i="83"/>
  <c r="AR21" i="83"/>
  <c r="AQ21" i="83"/>
  <c r="AN21" i="83"/>
  <c r="AM21" i="83"/>
  <c r="AL21" i="83"/>
  <c r="AD21" i="83" s="1"/>
  <c r="AK21" i="83"/>
  <c r="AJ21" i="83"/>
  <c r="AI21" i="83"/>
  <c r="AC21" i="83"/>
  <c r="Y21" i="83"/>
  <c r="BF20" i="83"/>
  <c r="BE20" i="83"/>
  <c r="AX20" i="83"/>
  <c r="AW20" i="83"/>
  <c r="AP20" i="83"/>
  <c r="AO20" i="83"/>
  <c r="AH20" i="83"/>
  <c r="AG20" i="83"/>
  <c r="AF20" i="83"/>
  <c r="AE20" i="83"/>
  <c r="AD20" i="83"/>
  <c r="AC20" i="83"/>
  <c r="AB20" i="83"/>
  <c r="AA20" i="83"/>
  <c r="BF19" i="83"/>
  <c r="BE19" i="83"/>
  <c r="AX19" i="83"/>
  <c r="AW19" i="83"/>
  <c r="AP19" i="83"/>
  <c r="AO19" i="83"/>
  <c r="AH19" i="83"/>
  <c r="AG19" i="83"/>
  <c r="AF19" i="83"/>
  <c r="AE19" i="83"/>
  <c r="AD19" i="83"/>
  <c r="AC19" i="83"/>
  <c r="AB19" i="83"/>
  <c r="AA19" i="83"/>
  <c r="BF18" i="83"/>
  <c r="BE18" i="83"/>
  <c r="AX18" i="83"/>
  <c r="AW18" i="83"/>
  <c r="AP18" i="83"/>
  <c r="AO18" i="83"/>
  <c r="AH18" i="83"/>
  <c r="AG18" i="83"/>
  <c r="AF18" i="83"/>
  <c r="AE18" i="83"/>
  <c r="AD18" i="83"/>
  <c r="AC18" i="83"/>
  <c r="AB18" i="83"/>
  <c r="AA18" i="83"/>
  <c r="BF17" i="83"/>
  <c r="BE17" i="83"/>
  <c r="AX17" i="83"/>
  <c r="AW17" i="83"/>
  <c r="AP17" i="83"/>
  <c r="Z17" i="83" s="1"/>
  <c r="AO17" i="83"/>
  <c r="AH17" i="83"/>
  <c r="AG17" i="83"/>
  <c r="AF17" i="83"/>
  <c r="AE17" i="83"/>
  <c r="AD17" i="83"/>
  <c r="AC17" i="83"/>
  <c r="AB17" i="83"/>
  <c r="AA17" i="83"/>
  <c r="BL16" i="83"/>
  <c r="BK16" i="83"/>
  <c r="BK15" i="83" s="1"/>
  <c r="BJ16" i="83"/>
  <c r="BI16" i="83"/>
  <c r="BI15" i="83" s="1"/>
  <c r="BH16" i="83"/>
  <c r="BH15" i="83" s="1"/>
  <c r="BG16" i="83"/>
  <c r="BF16" i="83"/>
  <c r="BD16" i="83"/>
  <c r="BD15" i="83" s="1"/>
  <c r="BC16" i="83"/>
  <c r="BB16" i="83"/>
  <c r="BA16" i="83"/>
  <c r="AZ16" i="83"/>
  <c r="AY16" i="83"/>
  <c r="AY15" i="83" s="1"/>
  <c r="AV16" i="83"/>
  <c r="AU16" i="83"/>
  <c r="AU15" i="83" s="1"/>
  <c r="AT16" i="83"/>
  <c r="AS16" i="83"/>
  <c r="AR16" i="83"/>
  <c r="AR15" i="83" s="1"/>
  <c r="AQ16" i="83"/>
  <c r="AA16" i="83" s="1"/>
  <c r="AN16" i="83"/>
  <c r="AF16" i="83" s="1"/>
  <c r="AM16" i="83"/>
  <c r="AM15" i="83" s="1"/>
  <c r="AL16" i="83"/>
  <c r="AK16" i="83"/>
  <c r="AC16" i="83" s="1"/>
  <c r="AC15" i="83" s="1"/>
  <c r="AJ16" i="83"/>
  <c r="AI16" i="83"/>
  <c r="AD16" i="83"/>
  <c r="Y16" i="83"/>
  <c r="BL15" i="83"/>
  <c r="BJ15" i="83"/>
  <c r="BC15" i="83"/>
  <c r="BB15" i="83"/>
  <c r="BA15" i="83"/>
  <c r="AZ15" i="83"/>
  <c r="AT15" i="83"/>
  <c r="AS15" i="83"/>
  <c r="AJ15" i="83"/>
  <c r="AI15" i="83"/>
  <c r="Y15" i="83"/>
  <c r="BF13" i="83"/>
  <c r="BE13" i="83"/>
  <c r="AX13" i="83"/>
  <c r="AW13" i="83"/>
  <c r="AP13" i="83"/>
  <c r="AO13" i="83"/>
  <c r="AH13" i="83"/>
  <c r="AG13" i="83"/>
  <c r="AF13" i="83"/>
  <c r="AE13" i="83"/>
  <c r="AD13" i="83"/>
  <c r="AC13" i="83"/>
  <c r="AB13" i="83"/>
  <c r="T13" i="83"/>
  <c r="BF12" i="83"/>
  <c r="BE12" i="83"/>
  <c r="AX12" i="83"/>
  <c r="AW12" i="83"/>
  <c r="AP12" i="83"/>
  <c r="AO12" i="83"/>
  <c r="AH12" i="83"/>
  <c r="AG12" i="83"/>
  <c r="AF12" i="83"/>
  <c r="AE12" i="83"/>
  <c r="AD12" i="83"/>
  <c r="AC12" i="83"/>
  <c r="AB12" i="83"/>
  <c r="T12" i="83"/>
  <c r="BF11" i="83"/>
  <c r="BE11" i="83"/>
  <c r="AX11" i="83"/>
  <c r="AW11" i="83"/>
  <c r="AP11" i="83"/>
  <c r="AO11" i="83"/>
  <c r="AH11" i="83"/>
  <c r="Z11" i="83" s="1"/>
  <c r="AG11" i="83"/>
  <c r="AF11" i="83"/>
  <c r="AE11" i="83"/>
  <c r="AD11" i="83"/>
  <c r="AC11" i="83"/>
  <c r="AB11" i="83"/>
  <c r="T11" i="83"/>
  <c r="BF10" i="83"/>
  <c r="BE10" i="83"/>
  <c r="AX10" i="83"/>
  <c r="AW10" i="83"/>
  <c r="AP10" i="83"/>
  <c r="AO10" i="83"/>
  <c r="AH10" i="83"/>
  <c r="AG10" i="83"/>
  <c r="AF10" i="83"/>
  <c r="AE10" i="83"/>
  <c r="AD10" i="83"/>
  <c r="AC10" i="83"/>
  <c r="AB10" i="83"/>
  <c r="T10" i="83"/>
  <c r="BF9" i="83"/>
  <c r="BE9" i="83"/>
  <c r="AX9" i="83"/>
  <c r="Z9" i="83" s="1"/>
  <c r="AW9" i="83"/>
  <c r="AP9" i="83"/>
  <c r="AO9" i="83"/>
  <c r="AH9" i="83"/>
  <c r="AG9" i="83"/>
  <c r="AF9" i="83"/>
  <c r="AE9" i="83"/>
  <c r="AD9" i="83"/>
  <c r="AC9" i="83"/>
  <c r="AB9" i="83"/>
  <c r="T9" i="83"/>
  <c r="AD15" i="83" l="1"/>
  <c r="Z12" i="83"/>
  <c r="AK15" i="83"/>
  <c r="AH16" i="83"/>
  <c r="Z18" i="83"/>
  <c r="AE21" i="83"/>
  <c r="Z28" i="83"/>
  <c r="AQ15" i="83"/>
  <c r="AF21" i="83"/>
  <c r="AB21" i="83"/>
  <c r="AA21" i="83"/>
  <c r="AD31" i="83"/>
  <c r="AD30" i="83" s="1"/>
  <c r="AL15" i="83"/>
  <c r="AV15" i="83"/>
  <c r="BG15" i="83"/>
  <c r="AE31" i="83"/>
  <c r="AE30" i="83" s="1"/>
  <c r="BF15" i="83"/>
  <c r="Z10" i="83"/>
  <c r="AH21" i="83"/>
  <c r="Z23" i="83"/>
  <c r="AB31" i="83"/>
  <c r="AB30" i="83" s="1"/>
  <c r="AB16" i="83"/>
  <c r="AB15" i="83" s="1"/>
  <c r="Z13" i="83"/>
  <c r="AA15" i="83"/>
  <c r="Z19" i="83"/>
  <c r="AX16" i="83"/>
  <c r="AX15" i="83" s="1"/>
  <c r="Z22" i="83"/>
  <c r="AH15" i="83"/>
  <c r="AH30" i="83"/>
  <c r="AA31" i="83"/>
  <c r="AA30" i="83" s="1"/>
  <c r="AI30" i="83"/>
  <c r="AF15" i="83"/>
  <c r="Z32" i="83"/>
  <c r="Z36" i="83"/>
  <c r="Z35" i="83" s="1"/>
  <c r="AP16" i="83"/>
  <c r="Z16" i="83" s="1"/>
  <c r="AA36" i="83"/>
  <c r="AA35" i="83" s="1"/>
  <c r="AF31" i="83"/>
  <c r="AF30" i="83" s="1"/>
  <c r="AB36" i="83"/>
  <c r="AB35" i="83" s="1"/>
  <c r="AE16" i="83"/>
  <c r="Z20" i="83"/>
  <c r="Z25" i="83"/>
  <c r="AL30" i="83"/>
  <c r="AC36" i="83"/>
  <c r="AC35" i="83" s="1"/>
  <c r="AN15" i="83"/>
  <c r="AM30" i="83"/>
  <c r="AD36" i="83"/>
  <c r="AD35" i="83" s="1"/>
  <c r="AP21" i="83"/>
  <c r="AX31" i="83"/>
  <c r="AX30" i="83" s="1"/>
  <c r="BK35" i="83"/>
  <c r="BH30" i="83"/>
  <c r="Z21" i="83" l="1"/>
  <c r="AE15" i="83"/>
  <c r="Z15" i="83"/>
  <c r="AP15" i="83"/>
  <c r="Z31" i="83"/>
  <c r="Z30" i="83" s="1"/>
  <c r="AH37" i="120" l="1"/>
  <c r="Z37" i="120" s="1"/>
  <c r="AG37" i="120"/>
  <c r="AH36" i="120"/>
  <c r="Z36" i="120" s="1"/>
  <c r="AG36" i="120"/>
  <c r="AH35" i="120"/>
  <c r="Z35" i="120" s="1"/>
  <c r="AG35" i="120"/>
  <c r="AD34" i="120"/>
  <c r="AC34" i="120"/>
  <c r="AF34" i="120"/>
  <c r="AB34" i="120"/>
  <c r="AE34" i="120"/>
  <c r="AA34" i="120"/>
  <c r="AH33" i="120"/>
  <c r="Z33" i="120" s="1"/>
  <c r="AG33" i="120"/>
  <c r="AH32" i="120"/>
  <c r="Z32" i="120" s="1"/>
  <c r="AG32" i="120"/>
  <c r="AH31" i="120"/>
  <c r="Z31" i="120" s="1"/>
  <c r="AG31" i="120"/>
  <c r="AH30" i="120"/>
  <c r="Z30" i="120" s="1"/>
  <c r="AG30" i="120"/>
  <c r="AH29" i="120"/>
  <c r="Z29" i="120" s="1"/>
  <c r="AG29" i="120"/>
  <c r="AE28" i="120"/>
  <c r="AD28" i="120"/>
  <c r="AF28" i="120"/>
  <c r="AC28" i="120"/>
  <c r="AB28" i="120"/>
  <c r="AA28" i="120"/>
  <c r="Z27" i="120"/>
  <c r="AG27" i="120"/>
  <c r="AH26" i="120"/>
  <c r="Z26" i="120" s="1"/>
  <c r="AG26" i="120"/>
  <c r="AH25" i="120"/>
  <c r="AG25" i="120"/>
  <c r="AH24" i="120"/>
  <c r="Z24" i="120" s="1"/>
  <c r="AG24" i="120"/>
  <c r="AF23" i="120"/>
  <c r="AA23" i="120"/>
  <c r="AE23" i="120"/>
  <c r="AC23" i="120"/>
  <c r="AB23" i="120"/>
  <c r="AH22" i="120"/>
  <c r="Z22" i="120" s="1"/>
  <c r="AG22" i="120"/>
  <c r="AH21" i="120"/>
  <c r="Z21" i="120" s="1"/>
  <c r="AG21" i="120"/>
  <c r="AH20" i="120"/>
  <c r="Z20" i="120" s="1"/>
  <c r="AG20" i="120"/>
  <c r="AH19" i="120"/>
  <c r="Z19" i="120" s="1"/>
  <c r="AG19" i="120"/>
  <c r="AH18" i="120"/>
  <c r="Z18" i="120" s="1"/>
  <c r="AG18" i="120"/>
  <c r="AH17" i="120"/>
  <c r="Z17" i="120" s="1"/>
  <c r="AG17" i="120"/>
  <c r="AH16" i="120"/>
  <c r="AG16" i="120"/>
  <c r="AA15" i="120"/>
  <c r="AE15" i="120"/>
  <c r="AH12" i="120"/>
  <c r="Z12" i="120" s="1"/>
  <c r="Z11" i="120" s="1"/>
  <c r="AG12" i="120"/>
  <c r="AD11" i="120"/>
  <c r="AY7" i="120"/>
  <c r="AF11" i="120"/>
  <c r="AE11" i="120"/>
  <c r="AC11" i="120"/>
  <c r="AB11" i="120"/>
  <c r="AA11" i="120"/>
  <c r="AP8" i="120"/>
  <c r="AP7" i="120" s="1"/>
  <c r="AH10" i="120"/>
  <c r="Z10" i="120" s="1"/>
  <c r="AG10" i="120"/>
  <c r="BF8" i="120"/>
  <c r="BF7" i="120" s="1"/>
  <c r="AH9" i="120"/>
  <c r="Z9" i="120" s="1"/>
  <c r="AG9" i="120"/>
  <c r="BL8" i="120"/>
  <c r="BL7" i="120" s="1"/>
  <c r="BK8" i="120"/>
  <c r="BJ8" i="120"/>
  <c r="BJ7" i="120" s="1"/>
  <c r="BI8" i="120"/>
  <c r="BI7" i="120" s="1"/>
  <c r="BH8" i="120"/>
  <c r="BH7" i="120" s="1"/>
  <c r="BG8" i="120"/>
  <c r="BG7" i="120" s="1"/>
  <c r="BD8" i="120"/>
  <c r="BD7" i="120" s="1"/>
  <c r="BC8" i="120"/>
  <c r="BC7" i="120" s="1"/>
  <c r="BB8" i="120"/>
  <c r="BB7" i="120" s="1"/>
  <c r="BA8" i="120"/>
  <c r="BA7" i="120" s="1"/>
  <c r="AZ8" i="120"/>
  <c r="AY8" i="120"/>
  <c r="AX8" i="120"/>
  <c r="AX7" i="120" s="1"/>
  <c r="AV8" i="120"/>
  <c r="AU8" i="120"/>
  <c r="AU7" i="120" s="1"/>
  <c r="AT8" i="120"/>
  <c r="AS8" i="120"/>
  <c r="AS7" i="120" s="1"/>
  <c r="AR8" i="120"/>
  <c r="AR7" i="120" s="1"/>
  <c r="AQ8" i="120"/>
  <c r="AN8" i="120"/>
  <c r="AN7" i="120" s="1"/>
  <c r="AM8" i="120"/>
  <c r="AM7" i="120" s="1"/>
  <c r="AL8" i="120"/>
  <c r="AK8" i="120"/>
  <c r="AC8" i="120" s="1"/>
  <c r="AC7" i="120" s="1"/>
  <c r="AJ8" i="120"/>
  <c r="AI8" i="120"/>
  <c r="AA8" i="120" s="1"/>
  <c r="AA7" i="120" s="1"/>
  <c r="AZ7" i="120"/>
  <c r="AV7" i="120"/>
  <c r="AQ7" i="120"/>
  <c r="AL7" i="120"/>
  <c r="X2" i="120"/>
  <c r="AL2" i="120" s="1"/>
  <c r="BB2" i="120" s="1"/>
  <c r="O2" i="120"/>
  <c r="AH15" i="120" l="1"/>
  <c r="AE8" i="120"/>
  <c r="AH23" i="120"/>
  <c r="Z23" i="120" s="1"/>
  <c r="AB8" i="120"/>
  <c r="AD8" i="120"/>
  <c r="AD7" i="120" s="1"/>
  <c r="AE14" i="120"/>
  <c r="AB7" i="120"/>
  <c r="AE7" i="120"/>
  <c r="AA14" i="120"/>
  <c r="Z15" i="120"/>
  <c r="AI7" i="120"/>
  <c r="AB15" i="120"/>
  <c r="AB14" i="120" s="1"/>
  <c r="AJ7" i="120"/>
  <c r="BK7" i="120"/>
  <c r="AF8" i="120"/>
  <c r="AF7" i="120" s="1"/>
  <c r="AH11" i="120"/>
  <c r="AC15" i="120"/>
  <c r="AC14" i="120" s="1"/>
  <c r="Z16" i="120"/>
  <c r="AK7" i="120"/>
  <c r="AT7" i="120"/>
  <c r="AH8" i="120"/>
  <c r="AD15" i="120"/>
  <c r="Z25" i="120"/>
  <c r="AH28" i="120"/>
  <c r="AH34" i="120"/>
  <c r="Z34" i="120" s="1"/>
  <c r="AD23" i="120"/>
  <c r="AF15" i="120"/>
  <c r="AF14" i="120" s="1"/>
  <c r="Z28" i="120" l="1"/>
  <c r="Z14" i="120" s="1"/>
  <c r="AD14" i="120"/>
  <c r="AH14" i="120"/>
  <c r="AH7" i="120"/>
  <c r="Z8" i="120"/>
  <c r="Z7" i="120" s="1"/>
  <c r="X2" i="119" l="1"/>
  <c r="AL2" i="119" s="1"/>
  <c r="BB2" i="119" s="1"/>
  <c r="O2" i="119"/>
  <c r="X2" i="118" l="1"/>
  <c r="AL2" i="118" s="1"/>
  <c r="BB2" i="118" s="1"/>
  <c r="O2" i="118"/>
  <c r="BF26" i="117" l="1"/>
  <c r="BE26" i="117"/>
  <c r="AX26" i="117"/>
  <c r="AW26" i="117"/>
  <c r="AP26" i="117"/>
  <c r="Z26" i="117" s="1"/>
  <c r="AO26" i="117"/>
  <c r="AH26" i="117"/>
  <c r="AG26" i="117"/>
  <c r="AF26" i="117"/>
  <c r="AE26" i="117"/>
  <c r="AD26" i="117"/>
  <c r="AC26" i="117"/>
  <c r="AB26" i="117"/>
  <c r="AA26" i="117"/>
  <c r="BF25" i="117"/>
  <c r="BE25" i="117"/>
  <c r="AX25" i="117"/>
  <c r="AW25" i="117"/>
  <c r="AP25" i="117"/>
  <c r="AO25" i="117"/>
  <c r="AH25" i="117"/>
  <c r="AG25" i="117"/>
  <c r="AF25" i="117"/>
  <c r="AE25" i="117"/>
  <c r="AD25" i="117"/>
  <c r="AC25" i="117"/>
  <c r="AB25" i="117"/>
  <c r="AA25" i="117"/>
  <c r="Z25" i="117"/>
  <c r="BF24" i="117"/>
  <c r="BE24" i="117"/>
  <c r="AX24" i="117"/>
  <c r="AW24" i="117"/>
  <c r="AP24" i="117"/>
  <c r="AO24" i="117"/>
  <c r="AH24" i="117"/>
  <c r="AH21" i="117" s="1"/>
  <c r="Z21" i="117" s="1"/>
  <c r="AG24" i="117"/>
  <c r="AF24" i="117"/>
  <c r="AE24" i="117"/>
  <c r="AD24" i="117"/>
  <c r="AC24" i="117"/>
  <c r="AB24" i="117"/>
  <c r="AA24" i="117"/>
  <c r="Z24" i="117"/>
  <c r="BF23" i="117"/>
  <c r="BE23" i="117"/>
  <c r="AX23" i="117"/>
  <c r="AW23" i="117"/>
  <c r="AP23" i="117"/>
  <c r="Z23" i="117" s="1"/>
  <c r="AO23" i="117"/>
  <c r="AH23" i="117"/>
  <c r="AG23" i="117"/>
  <c r="AF23" i="117"/>
  <c r="AE23" i="117"/>
  <c r="AD23" i="117"/>
  <c r="AC23" i="117"/>
  <c r="AB23" i="117"/>
  <c r="AA23" i="117"/>
  <c r="BF22" i="117"/>
  <c r="BE22" i="117"/>
  <c r="AX22" i="117"/>
  <c r="AW22" i="117"/>
  <c r="AP22" i="117"/>
  <c r="Z22" i="117" s="1"/>
  <c r="AO22" i="117"/>
  <c r="AH22" i="117"/>
  <c r="AG22" i="117"/>
  <c r="AF22" i="117"/>
  <c r="AE22" i="117"/>
  <c r="AD22" i="117"/>
  <c r="AC22" i="117"/>
  <c r="AB22" i="117"/>
  <c r="AA22" i="117"/>
  <c r="AN21" i="117"/>
  <c r="AF21" i="117" s="1"/>
  <c r="AM21" i="117"/>
  <c r="AE21" i="117" s="1"/>
  <c r="AL21" i="117"/>
  <c r="AK21" i="117"/>
  <c r="AC21" i="117" s="1"/>
  <c r="AJ21" i="117"/>
  <c r="AI21" i="117"/>
  <c r="AD21" i="117"/>
  <c r="AB21" i="117"/>
  <c r="AA21" i="117"/>
  <c r="BF20" i="117"/>
  <c r="AX20" i="117"/>
  <c r="AW20" i="117"/>
  <c r="AP20" i="117"/>
  <c r="AO20" i="117"/>
  <c r="AH20" i="117"/>
  <c r="Z20" i="117" s="1"/>
  <c r="AF20" i="117"/>
  <c r="AE20" i="117"/>
  <c r="AD20" i="117"/>
  <c r="AC20" i="117"/>
  <c r="AB20" i="117"/>
  <c r="AA20" i="117"/>
  <c r="BF19" i="117"/>
  <c r="BE19" i="117"/>
  <c r="AX19" i="117"/>
  <c r="AW19" i="117"/>
  <c r="AP19" i="117"/>
  <c r="AO19" i="117"/>
  <c r="AH19" i="117"/>
  <c r="AG19" i="117"/>
  <c r="AF19" i="117"/>
  <c r="AE19" i="117"/>
  <c r="AD19" i="117"/>
  <c r="AC19" i="117"/>
  <c r="AB19" i="117"/>
  <c r="AA19" i="117"/>
  <c r="Z19" i="117"/>
  <c r="BF18" i="117"/>
  <c r="AX18" i="117"/>
  <c r="AW18" i="117"/>
  <c r="AP18" i="117"/>
  <c r="Z18" i="117" s="1"/>
  <c r="AO18" i="117"/>
  <c r="AH18" i="117"/>
  <c r="AF18" i="117"/>
  <c r="AE18" i="117"/>
  <c r="AD18" i="117"/>
  <c r="AC18" i="117"/>
  <c r="AB18" i="117"/>
  <c r="AA18" i="117"/>
  <c r="BF17" i="117"/>
  <c r="BE17" i="117"/>
  <c r="AX17" i="117"/>
  <c r="AW17" i="117"/>
  <c r="AP17" i="117"/>
  <c r="Z17" i="117" s="1"/>
  <c r="AO17" i="117"/>
  <c r="AH17" i="117"/>
  <c r="AG17" i="117"/>
  <c r="AF17" i="117"/>
  <c r="AE17" i="117"/>
  <c r="AD17" i="117"/>
  <c r="AC17" i="117"/>
  <c r="AB17" i="117"/>
  <c r="AA17" i="117"/>
  <c r="BF16" i="117"/>
  <c r="AX16" i="117"/>
  <c r="AW16" i="117"/>
  <c r="AP16" i="117"/>
  <c r="AO16" i="117"/>
  <c r="AH16" i="117"/>
  <c r="Z16" i="117" s="1"/>
  <c r="AF16" i="117"/>
  <c r="AE16" i="117"/>
  <c r="AD16" i="117"/>
  <c r="AC16" i="117"/>
  <c r="AB16" i="117"/>
  <c r="AA16" i="117"/>
  <c r="BF15" i="117"/>
  <c r="BE15" i="117"/>
  <c r="AX15" i="117"/>
  <c r="AW15" i="117"/>
  <c r="AP15" i="117"/>
  <c r="AO15" i="117"/>
  <c r="AH15" i="117"/>
  <c r="Z15" i="117" s="1"/>
  <c r="AG15" i="117"/>
  <c r="AF15" i="117"/>
  <c r="AE15" i="117"/>
  <c r="AD15" i="117"/>
  <c r="AC15" i="117"/>
  <c r="AB15" i="117"/>
  <c r="AA15" i="117"/>
  <c r="BF14" i="117"/>
  <c r="BE14" i="117"/>
  <c r="AX14" i="117"/>
  <c r="AW14" i="117"/>
  <c r="AP14" i="117"/>
  <c r="AO14" i="117"/>
  <c r="AH14" i="117"/>
  <c r="Z14" i="117" s="1"/>
  <c r="AG14" i="117"/>
  <c r="AF14" i="117"/>
  <c r="AE14" i="117"/>
  <c r="AD14" i="117"/>
  <c r="AC14" i="117"/>
  <c r="AB14" i="117"/>
  <c r="AA14" i="117"/>
  <c r="BF13" i="117"/>
  <c r="BE13" i="117"/>
  <c r="AX13" i="117"/>
  <c r="AW13" i="117"/>
  <c r="AP13" i="117"/>
  <c r="Z13" i="117" s="1"/>
  <c r="AO13" i="117"/>
  <c r="AH13" i="117"/>
  <c r="AG13" i="117"/>
  <c r="AF13" i="117"/>
  <c r="AE13" i="117"/>
  <c r="AD13" i="117"/>
  <c r="AC13" i="117"/>
  <c r="AB13" i="117"/>
  <c r="AA13" i="117"/>
  <c r="BF12" i="117"/>
  <c r="BE12" i="117"/>
  <c r="AX12" i="117"/>
  <c r="AW12" i="117"/>
  <c r="AP12" i="117"/>
  <c r="Z12" i="117" s="1"/>
  <c r="AO12" i="117"/>
  <c r="AH12" i="117"/>
  <c r="AG12" i="117"/>
  <c r="AF12" i="117"/>
  <c r="AE12" i="117"/>
  <c r="AD12" i="117"/>
  <c r="AC12" i="117"/>
  <c r="AB12" i="117"/>
  <c r="AA12" i="117"/>
  <c r="BF11" i="117"/>
  <c r="BE11" i="117"/>
  <c r="AX11" i="117"/>
  <c r="AX8" i="117" s="1"/>
  <c r="AX7" i="117" s="1"/>
  <c r="AW11" i="117"/>
  <c r="AP11" i="117"/>
  <c r="Z11" i="117" s="1"/>
  <c r="AO11" i="117"/>
  <c r="AH11" i="117"/>
  <c r="AG11" i="117"/>
  <c r="AF11" i="117"/>
  <c r="AE11" i="117"/>
  <c r="AD11" i="117"/>
  <c r="AC11" i="117"/>
  <c r="AB11" i="117"/>
  <c r="AA11" i="117"/>
  <c r="BF10" i="117"/>
  <c r="BE10" i="117"/>
  <c r="AX10" i="117"/>
  <c r="AW10" i="117"/>
  <c r="AP10" i="117"/>
  <c r="AO10" i="117"/>
  <c r="AH10" i="117"/>
  <c r="AG10" i="117"/>
  <c r="AF10" i="117"/>
  <c r="AE10" i="117"/>
  <c r="AD10" i="117"/>
  <c r="AC10" i="117"/>
  <c r="AB10" i="117"/>
  <c r="AA10" i="117"/>
  <c r="Z10" i="117"/>
  <c r="BF9" i="117"/>
  <c r="BE9" i="117"/>
  <c r="AX9" i="117"/>
  <c r="AW9" i="117"/>
  <c r="AP9" i="117"/>
  <c r="AP8" i="117" s="1"/>
  <c r="AP7" i="117" s="1"/>
  <c r="AO9" i="117"/>
  <c r="AH9" i="117"/>
  <c r="AH8" i="117" s="1"/>
  <c r="AG9" i="117"/>
  <c r="AF9" i="117"/>
  <c r="AE9" i="117"/>
  <c r="AD9" i="117"/>
  <c r="AC9" i="117"/>
  <c r="AB9" i="117"/>
  <c r="BL8" i="117"/>
  <c r="BL7" i="117" s="1"/>
  <c r="BK8" i="117"/>
  <c r="BK7" i="117" s="1"/>
  <c r="BJ8" i="117"/>
  <c r="BJ7" i="117" s="1"/>
  <c r="BI8" i="117"/>
  <c r="BI7" i="117" s="1"/>
  <c r="BH8" i="117"/>
  <c r="BG8" i="117"/>
  <c r="BG7" i="117" s="1"/>
  <c r="BF8" i="117"/>
  <c r="BF7" i="117" s="1"/>
  <c r="BD8" i="117"/>
  <c r="BD7" i="117" s="1"/>
  <c r="BC8" i="117"/>
  <c r="BC7" i="117" s="1"/>
  <c r="BB8" i="117"/>
  <c r="BB7" i="117" s="1"/>
  <c r="BA8" i="117"/>
  <c r="BA7" i="117" s="1"/>
  <c r="AZ8" i="117"/>
  <c r="AZ7" i="117" s="1"/>
  <c r="AY8" i="117"/>
  <c r="AV8" i="117"/>
  <c r="AV7" i="117" s="1"/>
  <c r="AU8" i="117"/>
  <c r="AT8" i="117"/>
  <c r="AT7" i="117" s="1"/>
  <c r="AS8" i="117"/>
  <c r="AS7" i="117" s="1"/>
  <c r="AR8" i="117"/>
  <c r="AR7" i="117" s="1"/>
  <c r="AQ8" i="117"/>
  <c r="AQ7" i="117" s="1"/>
  <c r="AN8" i="117"/>
  <c r="AF8" i="117" s="1"/>
  <c r="AF7" i="117" s="1"/>
  <c r="AM8" i="117"/>
  <c r="AM7" i="117" s="1"/>
  <c r="AL8" i="117"/>
  <c r="AK8" i="117"/>
  <c r="AK7" i="117" s="1"/>
  <c r="AJ8" i="117"/>
  <c r="AJ7" i="117" s="1"/>
  <c r="AI8" i="117"/>
  <c r="BH7" i="117"/>
  <c r="AY7" i="117"/>
  <c r="AU7" i="117"/>
  <c r="AN7" i="117"/>
  <c r="AL7" i="117"/>
  <c r="AI7" i="117"/>
  <c r="X2" i="117"/>
  <c r="AL2" i="117" s="1"/>
  <c r="BB2" i="117" s="1"/>
  <c r="O2" i="117"/>
  <c r="AA8" i="117" l="1"/>
  <c r="AA7" i="117" s="1"/>
  <c r="AB8" i="117"/>
  <c r="AB7" i="117" s="1"/>
  <c r="Z8" i="117"/>
  <c r="Z7" i="117" s="1"/>
  <c r="AH7" i="117"/>
  <c r="AC8" i="117"/>
  <c r="AC7" i="117" s="1"/>
  <c r="Z9" i="117"/>
  <c r="AD8" i="117"/>
  <c r="AD7" i="117" s="1"/>
  <c r="AE7" i="117"/>
  <c r="BF41" i="116" l="1"/>
  <c r="BE41" i="116"/>
  <c r="AX41" i="116"/>
  <c r="Z41" i="116" s="1"/>
  <c r="AW41" i="116"/>
  <c r="AP41" i="116"/>
  <c r="AO41" i="116"/>
  <c r="AH41" i="116"/>
  <c r="AG41" i="116"/>
  <c r="AF41" i="116"/>
  <c r="AE41" i="116"/>
  <c r="AD41" i="116"/>
  <c r="AC41" i="116"/>
  <c r="AB41" i="116"/>
  <c r="AA41" i="116"/>
  <c r="BF40" i="116"/>
  <c r="BE40" i="116"/>
  <c r="AX40" i="116"/>
  <c r="AW40" i="116"/>
  <c r="AP40" i="116"/>
  <c r="Z40" i="116" s="1"/>
  <c r="AO40" i="116"/>
  <c r="AH40" i="116"/>
  <c r="AG40" i="116"/>
  <c r="AF40" i="116"/>
  <c r="AE40" i="116"/>
  <c r="AD40" i="116"/>
  <c r="AC40" i="116"/>
  <c r="AB40" i="116"/>
  <c r="AA40" i="116"/>
  <c r="BF39" i="116"/>
  <c r="BE39" i="116"/>
  <c r="AX39" i="116"/>
  <c r="AW39" i="116"/>
  <c r="AP39" i="116"/>
  <c r="Z39" i="116" s="1"/>
  <c r="AO39" i="116"/>
  <c r="AH39" i="116"/>
  <c r="AG39" i="116"/>
  <c r="AF39" i="116"/>
  <c r="AE39" i="116"/>
  <c r="AD39" i="116"/>
  <c r="AC39" i="116"/>
  <c r="AB39" i="116"/>
  <c r="AA39" i="116"/>
  <c r="BF38" i="116"/>
  <c r="BE38" i="116"/>
  <c r="AX38" i="116"/>
  <c r="AW38" i="116"/>
  <c r="AP38" i="116"/>
  <c r="Z38" i="116" s="1"/>
  <c r="AO38" i="116"/>
  <c r="AH38" i="116"/>
  <c r="AG38" i="116"/>
  <c r="AF38" i="116"/>
  <c r="AE38" i="116"/>
  <c r="AD38" i="116"/>
  <c r="AC38" i="116"/>
  <c r="AB38" i="116"/>
  <c r="AA38" i="116"/>
  <c r="BF37" i="116"/>
  <c r="BE37" i="116"/>
  <c r="AX37" i="116"/>
  <c r="AW37" i="116"/>
  <c r="AP37" i="116"/>
  <c r="Z37" i="116" s="1"/>
  <c r="AO37" i="116"/>
  <c r="AH37" i="116"/>
  <c r="AG37" i="116"/>
  <c r="AF37" i="116"/>
  <c r="AE37" i="116"/>
  <c r="AD37" i="116"/>
  <c r="AC37" i="116"/>
  <c r="AB37" i="116"/>
  <c r="AA37" i="116"/>
  <c r="BF36" i="116"/>
  <c r="BE36" i="116"/>
  <c r="AX36" i="116"/>
  <c r="AW36" i="116"/>
  <c r="AP36" i="116"/>
  <c r="AO36" i="116"/>
  <c r="AH36" i="116"/>
  <c r="AG36" i="116"/>
  <c r="AF36" i="116"/>
  <c r="AE36" i="116"/>
  <c r="AD36" i="116"/>
  <c r="AC36" i="116"/>
  <c r="AB36" i="116"/>
  <c r="AA36" i="116"/>
  <c r="Z36" i="116"/>
  <c r="BF35" i="116"/>
  <c r="BE35" i="116"/>
  <c r="AX35" i="116"/>
  <c r="AW35" i="116"/>
  <c r="AP35" i="116"/>
  <c r="Z35" i="116" s="1"/>
  <c r="AO35" i="116"/>
  <c r="AH35" i="116"/>
  <c r="AG35" i="116"/>
  <c r="AF35" i="116"/>
  <c r="AE35" i="116"/>
  <c r="AD35" i="116"/>
  <c r="AC35" i="116"/>
  <c r="AB35" i="116"/>
  <c r="AA35" i="116"/>
  <c r="BF34" i="116"/>
  <c r="BE34" i="116"/>
  <c r="AX34" i="116"/>
  <c r="AW34" i="116"/>
  <c r="AP34" i="116"/>
  <c r="Z34" i="116" s="1"/>
  <c r="AO34" i="116"/>
  <c r="AH34" i="116"/>
  <c r="AG34" i="116"/>
  <c r="AF34" i="116"/>
  <c r="AE34" i="116"/>
  <c r="AD34" i="116"/>
  <c r="AC34" i="116"/>
  <c r="AB34" i="116"/>
  <c r="AA34" i="116"/>
  <c r="BF33" i="116"/>
  <c r="BF32" i="116" s="1"/>
  <c r="BE33" i="116"/>
  <c r="AX33" i="116"/>
  <c r="AX32" i="116" s="1"/>
  <c r="AW33" i="116"/>
  <c r="AP33" i="116"/>
  <c r="AO33" i="116"/>
  <c r="AH33" i="116"/>
  <c r="AH32" i="116" s="1"/>
  <c r="AG33" i="116"/>
  <c r="AF33" i="116"/>
  <c r="AE33" i="116"/>
  <c r="AD33" i="116"/>
  <c r="AC33" i="116"/>
  <c r="AB33" i="116"/>
  <c r="AA33" i="116"/>
  <c r="Z33" i="116"/>
  <c r="BL32" i="116"/>
  <c r="BK32" i="116"/>
  <c r="BJ32" i="116"/>
  <c r="BI32" i="116"/>
  <c r="BH32" i="116"/>
  <c r="BG32" i="116"/>
  <c r="BD32" i="116"/>
  <c r="BC32" i="116"/>
  <c r="BB32" i="116"/>
  <c r="BA32" i="116"/>
  <c r="AZ32" i="116"/>
  <c r="AY32" i="116"/>
  <c r="AV32" i="116"/>
  <c r="AF32" i="116" s="1"/>
  <c r="AU32" i="116"/>
  <c r="AT32" i="116"/>
  <c r="AS32" i="116"/>
  <c r="AR32" i="116"/>
  <c r="AQ32" i="116"/>
  <c r="AN32" i="116"/>
  <c r="AM32" i="116"/>
  <c r="AE32" i="116" s="1"/>
  <c r="AL32" i="116"/>
  <c r="AD32" i="116" s="1"/>
  <c r="AK32" i="116"/>
  <c r="AJ32" i="116"/>
  <c r="AB32" i="116" s="1"/>
  <c r="AI32" i="116"/>
  <c r="AA32" i="116" s="1"/>
  <c r="AC32" i="116"/>
  <c r="BF31" i="116"/>
  <c r="BE31" i="116"/>
  <c r="AX31" i="116"/>
  <c r="AW31" i="116"/>
  <c r="AP31" i="116"/>
  <c r="Z31" i="116" s="1"/>
  <c r="AO31" i="116"/>
  <c r="AH31" i="116"/>
  <c r="AG31" i="116"/>
  <c r="AF31" i="116"/>
  <c r="AE31" i="116"/>
  <c r="AD31" i="116"/>
  <c r="AC31" i="116"/>
  <c r="AB31" i="116"/>
  <c r="AA31" i="116"/>
  <c r="BF30" i="116"/>
  <c r="BE30" i="116"/>
  <c r="AX30" i="116"/>
  <c r="AW30" i="116"/>
  <c r="AP30" i="116"/>
  <c r="Z30" i="116" s="1"/>
  <c r="AO30" i="116"/>
  <c r="AH30" i="116"/>
  <c r="AG30" i="116"/>
  <c r="AF30" i="116"/>
  <c r="AE30" i="116"/>
  <c r="AD30" i="116"/>
  <c r="AC30" i="116"/>
  <c r="AB30" i="116"/>
  <c r="AA30" i="116"/>
  <c r="BF29" i="116"/>
  <c r="BF28" i="116" s="1"/>
  <c r="BE29" i="116"/>
  <c r="AX29" i="116"/>
  <c r="AX28" i="116" s="1"/>
  <c r="AW29" i="116"/>
  <c r="AP29" i="116"/>
  <c r="AO29" i="116"/>
  <c r="AH29" i="116"/>
  <c r="AH28" i="116" s="1"/>
  <c r="AG29" i="116"/>
  <c r="AF29" i="116"/>
  <c r="AE29" i="116"/>
  <c r="AD29" i="116"/>
  <c r="AC29" i="116"/>
  <c r="AB29" i="116"/>
  <c r="AA29" i="116"/>
  <c r="BL28" i="116"/>
  <c r="BK28" i="116"/>
  <c r="BJ28" i="116"/>
  <c r="BI28" i="116"/>
  <c r="BH28" i="116"/>
  <c r="BG28" i="116"/>
  <c r="BD28" i="116"/>
  <c r="BC28" i="116"/>
  <c r="BB28" i="116"/>
  <c r="BA28" i="116"/>
  <c r="AZ28" i="116"/>
  <c r="AY28" i="116"/>
  <c r="AV28" i="116"/>
  <c r="AU28" i="116"/>
  <c r="AT28" i="116"/>
  <c r="AS28" i="116"/>
  <c r="AR28" i="116"/>
  <c r="AQ28" i="116"/>
  <c r="AN28" i="116"/>
  <c r="AF28" i="116" s="1"/>
  <c r="AM28" i="116"/>
  <c r="AE28" i="116" s="1"/>
  <c r="AL28" i="116"/>
  <c r="AL7" i="116" s="1"/>
  <c r="AK28" i="116"/>
  <c r="AJ28" i="116"/>
  <c r="AB28" i="116" s="1"/>
  <c r="AI28" i="116"/>
  <c r="AA28" i="116" s="1"/>
  <c r="AC28" i="116"/>
  <c r="BF27" i="116"/>
  <c r="BE27" i="116"/>
  <c r="AX27" i="116"/>
  <c r="AW27" i="116"/>
  <c r="AP27" i="116"/>
  <c r="Z27" i="116" s="1"/>
  <c r="AO27" i="116"/>
  <c r="AH27" i="116"/>
  <c r="AG27" i="116"/>
  <c r="AF27" i="116"/>
  <c r="AE27" i="116"/>
  <c r="AD27" i="116"/>
  <c r="AC27" i="116"/>
  <c r="AB27" i="116"/>
  <c r="AA27" i="116"/>
  <c r="BF26" i="116"/>
  <c r="BE26" i="116"/>
  <c r="AX26" i="116"/>
  <c r="AW26" i="116"/>
  <c r="AP26" i="116"/>
  <c r="Z26" i="116" s="1"/>
  <c r="AO26" i="116"/>
  <c r="AH26" i="116"/>
  <c r="AG26" i="116"/>
  <c r="AF26" i="116"/>
  <c r="AE26" i="116"/>
  <c r="AD26" i="116"/>
  <c r="AC26" i="116"/>
  <c r="AB26" i="116"/>
  <c r="AA26" i="116"/>
  <c r="BF25" i="116"/>
  <c r="BF24" i="116" s="1"/>
  <c r="BE25" i="116"/>
  <c r="AX25" i="116"/>
  <c r="AX24" i="116" s="1"/>
  <c r="AW25" i="116"/>
  <c r="AP25" i="116"/>
  <c r="AO25" i="116"/>
  <c r="AH25" i="116"/>
  <c r="AH24" i="116" s="1"/>
  <c r="AG25" i="116"/>
  <c r="AF25" i="116"/>
  <c r="AE25" i="116"/>
  <c r="AD25" i="116"/>
  <c r="AC25" i="116"/>
  <c r="AB25" i="116"/>
  <c r="AA25" i="116"/>
  <c r="BL24" i="116"/>
  <c r="BK24" i="116"/>
  <c r="BJ24" i="116"/>
  <c r="BI24" i="116"/>
  <c r="BH24" i="116"/>
  <c r="BG24" i="116"/>
  <c r="BD24" i="116"/>
  <c r="BD7" i="116" s="1"/>
  <c r="BC24" i="116"/>
  <c r="BB24" i="116"/>
  <c r="BA24" i="116"/>
  <c r="AZ24" i="116"/>
  <c r="AY24" i="116"/>
  <c r="AV24" i="116"/>
  <c r="AU24" i="116"/>
  <c r="AU7" i="116" s="1"/>
  <c r="AT24" i="116"/>
  <c r="AS24" i="116"/>
  <c r="AR24" i="116"/>
  <c r="AN24" i="116"/>
  <c r="AM24" i="116"/>
  <c r="AE24" i="116" s="1"/>
  <c r="AL24" i="116"/>
  <c r="AD24" i="116" s="1"/>
  <c r="AK24" i="116"/>
  <c r="AC24" i="116" s="1"/>
  <c r="AJ24" i="116"/>
  <c r="AI24" i="116"/>
  <c r="AA24" i="116" s="1"/>
  <c r="AB24" i="116"/>
  <c r="BF23" i="116"/>
  <c r="BE23" i="116"/>
  <c r="AX23" i="116"/>
  <c r="AW23" i="116"/>
  <c r="AP23" i="116"/>
  <c r="AP22" i="116" s="1"/>
  <c r="Z22" i="116" s="1"/>
  <c r="AO23" i="116"/>
  <c r="AH23" i="116"/>
  <c r="AG23" i="116"/>
  <c r="AF23" i="116"/>
  <c r="AE23" i="116"/>
  <c r="AD23" i="116"/>
  <c r="AC23" i="116"/>
  <c r="AB23" i="116"/>
  <c r="AA23" i="116"/>
  <c r="BL22" i="116"/>
  <c r="BK22" i="116"/>
  <c r="BJ22" i="116"/>
  <c r="BI22" i="116"/>
  <c r="BH22" i="116"/>
  <c r="BG22" i="116"/>
  <c r="BF22" i="116"/>
  <c r="BD22" i="116"/>
  <c r="BC22" i="116"/>
  <c r="BB22" i="116"/>
  <c r="BA22" i="116"/>
  <c r="AZ22" i="116"/>
  <c r="AY22" i="116"/>
  <c r="AX22" i="116"/>
  <c r="AV22" i="116"/>
  <c r="AU22" i="116"/>
  <c r="AT22" i="116"/>
  <c r="AS22" i="116"/>
  <c r="AR22" i="116"/>
  <c r="AQ22" i="116"/>
  <c r="AN22" i="116"/>
  <c r="AF22" i="116" s="1"/>
  <c r="AM22" i="116"/>
  <c r="AE22" i="116" s="1"/>
  <c r="AL22" i="116"/>
  <c r="AK22" i="116"/>
  <c r="AC22" i="116" s="1"/>
  <c r="AJ22" i="116"/>
  <c r="AB22" i="116" s="1"/>
  <c r="AI22" i="116"/>
  <c r="AH22" i="116"/>
  <c r="AD22" i="116"/>
  <c r="AA22" i="116"/>
  <c r="BF21" i="116"/>
  <c r="BE21" i="116"/>
  <c r="AX21" i="116"/>
  <c r="AW21" i="116"/>
  <c r="AP21" i="116"/>
  <c r="AO21" i="116"/>
  <c r="AH21" i="116"/>
  <c r="AG21" i="116"/>
  <c r="AF21" i="116"/>
  <c r="AE21" i="116"/>
  <c r="AD21" i="116"/>
  <c r="AC21" i="116"/>
  <c r="AB21" i="116"/>
  <c r="AA21" i="116"/>
  <c r="Z21" i="116"/>
  <c r="BF20" i="116"/>
  <c r="BE20" i="116"/>
  <c r="AX20" i="116"/>
  <c r="AW20" i="116"/>
  <c r="AP20" i="116"/>
  <c r="Z20" i="116" s="1"/>
  <c r="AO20" i="116"/>
  <c r="AH20" i="116"/>
  <c r="AG20" i="116"/>
  <c r="AF20" i="116"/>
  <c r="AE20" i="116"/>
  <c r="AD20" i="116"/>
  <c r="AC20" i="116"/>
  <c r="AB20" i="116"/>
  <c r="AA20" i="116"/>
  <c r="BF19" i="116"/>
  <c r="BE19" i="116"/>
  <c r="AX19" i="116"/>
  <c r="AW19" i="116"/>
  <c r="AP19" i="116"/>
  <c r="Z19" i="116" s="1"/>
  <c r="AO19" i="116"/>
  <c r="AH19" i="116"/>
  <c r="AG19" i="116"/>
  <c r="AF19" i="116"/>
  <c r="AE19" i="116"/>
  <c r="AD19" i="116"/>
  <c r="AC19" i="116"/>
  <c r="AB19" i="116"/>
  <c r="AA19" i="116"/>
  <c r="BF18" i="116"/>
  <c r="BE18" i="116"/>
  <c r="AX18" i="116"/>
  <c r="AW18" i="116"/>
  <c r="AP18" i="116"/>
  <c r="AO18" i="116"/>
  <c r="AH18" i="116"/>
  <c r="AG18" i="116"/>
  <c r="AF18" i="116"/>
  <c r="AE18" i="116"/>
  <c r="AD18" i="116"/>
  <c r="AC18" i="116"/>
  <c r="AB18" i="116"/>
  <c r="AA18" i="116"/>
  <c r="Z18" i="116"/>
  <c r="BF17" i="116"/>
  <c r="BE17" i="116"/>
  <c r="AX17" i="116"/>
  <c r="Z17" i="116" s="1"/>
  <c r="AW17" i="116"/>
  <c r="AP17" i="116"/>
  <c r="AO17" i="116"/>
  <c r="AH17" i="116"/>
  <c r="AG17" i="116"/>
  <c r="AF17" i="116"/>
  <c r="AE17" i="116"/>
  <c r="AD17" i="116"/>
  <c r="AC17" i="116"/>
  <c r="AB17" i="116"/>
  <c r="AA17" i="116"/>
  <c r="BF16" i="116"/>
  <c r="BE16" i="116"/>
  <c r="AX16" i="116"/>
  <c r="AW16" i="116"/>
  <c r="AP16" i="116"/>
  <c r="Z16" i="116" s="1"/>
  <c r="AO16" i="116"/>
  <c r="AH16" i="116"/>
  <c r="AG16" i="116"/>
  <c r="AF16" i="116"/>
  <c r="AE16" i="116"/>
  <c r="AD16" i="116"/>
  <c r="AC16" i="116"/>
  <c r="AB16" i="116"/>
  <c r="AA16" i="116"/>
  <c r="BF15" i="116"/>
  <c r="BE15" i="116"/>
  <c r="AX15" i="116"/>
  <c r="AW15" i="116"/>
  <c r="AP15" i="116"/>
  <c r="Z15" i="116" s="1"/>
  <c r="AO15" i="116"/>
  <c r="AH15" i="116"/>
  <c r="AG15" i="116"/>
  <c r="AF15" i="116"/>
  <c r="AE15" i="116"/>
  <c r="AD15" i="116"/>
  <c r="AC15" i="116"/>
  <c r="AB15" i="116"/>
  <c r="AA15" i="116"/>
  <c r="BF14" i="116"/>
  <c r="BE14" i="116"/>
  <c r="AX14" i="116"/>
  <c r="Z14" i="116" s="1"/>
  <c r="AW14" i="116"/>
  <c r="AP14" i="116"/>
  <c r="AO14" i="116"/>
  <c r="AH14" i="116"/>
  <c r="AG14" i="116"/>
  <c r="AF14" i="116"/>
  <c r="AE14" i="116"/>
  <c r="AD14" i="116"/>
  <c r="AC14" i="116"/>
  <c r="AB14" i="116"/>
  <c r="AA14" i="116"/>
  <c r="BF13" i="116"/>
  <c r="BE13" i="116"/>
  <c r="AX13" i="116"/>
  <c r="AW13" i="116"/>
  <c r="AP13" i="116"/>
  <c r="AO13" i="116"/>
  <c r="AH13" i="116"/>
  <c r="AG13" i="116"/>
  <c r="AF13" i="116"/>
  <c r="AE13" i="116"/>
  <c r="AD13" i="116"/>
  <c r="AC13" i="116"/>
  <c r="AB13" i="116"/>
  <c r="AA13" i="116"/>
  <c r="Z13" i="116"/>
  <c r="BF12" i="116"/>
  <c r="BE12" i="116"/>
  <c r="AX12" i="116"/>
  <c r="AW12" i="116"/>
  <c r="AP12" i="116"/>
  <c r="Z12" i="116" s="1"/>
  <c r="AO12" i="116"/>
  <c r="AH12" i="116"/>
  <c r="AG12" i="116"/>
  <c r="AF12" i="116"/>
  <c r="AE12" i="116"/>
  <c r="AD12" i="116"/>
  <c r="AC12" i="116"/>
  <c r="AB12" i="116"/>
  <c r="AA12" i="116"/>
  <c r="BF11" i="116"/>
  <c r="BE11" i="116"/>
  <c r="AX11" i="116"/>
  <c r="AW11" i="116"/>
  <c r="AP11" i="116"/>
  <c r="Z11" i="116" s="1"/>
  <c r="AO11" i="116"/>
  <c r="AH11" i="116"/>
  <c r="AG11" i="116"/>
  <c r="AF11" i="116"/>
  <c r="AE11" i="116"/>
  <c r="AD11" i="116"/>
  <c r="AC11" i="116"/>
  <c r="AB11" i="116"/>
  <c r="AA11" i="116"/>
  <c r="BF10" i="116"/>
  <c r="BF8" i="116" s="1"/>
  <c r="BE10" i="116"/>
  <c r="AX10" i="116"/>
  <c r="AW10" i="116"/>
  <c r="AP10" i="116"/>
  <c r="AO10" i="116"/>
  <c r="AH10" i="116"/>
  <c r="Z10" i="116" s="1"/>
  <c r="AG10" i="116"/>
  <c r="AF10" i="116"/>
  <c r="AE10" i="116"/>
  <c r="AD10" i="116"/>
  <c r="AC10" i="116"/>
  <c r="AB10" i="116"/>
  <c r="AA10" i="116"/>
  <c r="BF9" i="116"/>
  <c r="BE9" i="116"/>
  <c r="AX9" i="116"/>
  <c r="AX8" i="116" s="1"/>
  <c r="AW9" i="116"/>
  <c r="AP9" i="116"/>
  <c r="AO9" i="116"/>
  <c r="AH9" i="116"/>
  <c r="AG9" i="116"/>
  <c r="AF9" i="116"/>
  <c r="AE9" i="116"/>
  <c r="AD9" i="116"/>
  <c r="AC9" i="116"/>
  <c r="AB9" i="116"/>
  <c r="AA9" i="116"/>
  <c r="BL8" i="116"/>
  <c r="BL7" i="116" s="1"/>
  <c r="BK8" i="116"/>
  <c r="BJ8" i="116"/>
  <c r="BJ7" i="116" s="1"/>
  <c r="BI8" i="116"/>
  <c r="BI7" i="116" s="1"/>
  <c r="BH8" i="116"/>
  <c r="BH7" i="116" s="1"/>
  <c r="BG8" i="116"/>
  <c r="BD8" i="116"/>
  <c r="BC8" i="116"/>
  <c r="BC7" i="116" s="1"/>
  <c r="BB8" i="116"/>
  <c r="BA8" i="116"/>
  <c r="BA7" i="116" s="1"/>
  <c r="AZ8" i="116"/>
  <c r="AZ7" i="116" s="1"/>
  <c r="AY8" i="116"/>
  <c r="AY7" i="116" s="1"/>
  <c r="AV8" i="116"/>
  <c r="AV7" i="116" s="1"/>
  <c r="AU8" i="116"/>
  <c r="AT8" i="116"/>
  <c r="AT7" i="116" s="1"/>
  <c r="AS8" i="116"/>
  <c r="AR8" i="116"/>
  <c r="AR7" i="116" s="1"/>
  <c r="AQ8" i="116"/>
  <c r="AQ7" i="116" s="1"/>
  <c r="AN8" i="116"/>
  <c r="AM8" i="116"/>
  <c r="AE8" i="116" s="1"/>
  <c r="AL8" i="116"/>
  <c r="AD8" i="116" s="1"/>
  <c r="AK8" i="116"/>
  <c r="AC8" i="116" s="1"/>
  <c r="AC7" i="116" s="1"/>
  <c r="AJ8" i="116"/>
  <c r="AI8" i="116"/>
  <c r="AI7" i="116" s="1"/>
  <c r="AB8" i="116"/>
  <c r="BK7" i="116"/>
  <c r="BG7" i="116"/>
  <c r="BB7" i="116"/>
  <c r="AS7" i="116"/>
  <c r="AN7" i="116"/>
  <c r="AJ7" i="116"/>
  <c r="X2" i="116"/>
  <c r="AL2" i="116" s="1"/>
  <c r="BB2" i="116" s="1"/>
  <c r="O2" i="116"/>
  <c r="Z32" i="116" l="1"/>
  <c r="AX7" i="116"/>
  <c r="BF7" i="116"/>
  <c r="AE7" i="116"/>
  <c r="Z28" i="116"/>
  <c r="AB7" i="116"/>
  <c r="Z25" i="116"/>
  <c r="AK7" i="116"/>
  <c r="AH8" i="116"/>
  <c r="AM7" i="116"/>
  <c r="AA8" i="116"/>
  <c r="AA7" i="116" s="1"/>
  <c r="Z23" i="116"/>
  <c r="Z9" i="116"/>
  <c r="AD28" i="116"/>
  <c r="AD7" i="116" s="1"/>
  <c r="Z29" i="116"/>
  <c r="AP28" i="116"/>
  <c r="AP32" i="116"/>
  <c r="AF8" i="116"/>
  <c r="AP8" i="116"/>
  <c r="AF24" i="116"/>
  <c r="AP24" i="116"/>
  <c r="Z24" i="116" s="1"/>
  <c r="AF7" i="116" l="1"/>
  <c r="AP7" i="116"/>
  <c r="Z8" i="116"/>
  <c r="Z7" i="116" s="1"/>
  <c r="AH7" i="116"/>
  <c r="BF64" i="115" l="1"/>
  <c r="BE64" i="115"/>
  <c r="AX64" i="115"/>
  <c r="Z64" i="115" s="1"/>
  <c r="AW64" i="115"/>
  <c r="AP64" i="115"/>
  <c r="AO64" i="115"/>
  <c r="AH64" i="115"/>
  <c r="AG64" i="115"/>
  <c r="AF64" i="115"/>
  <c r="AE64" i="115"/>
  <c r="AD64" i="115"/>
  <c r="AC64" i="115"/>
  <c r="AB64" i="115"/>
  <c r="AA64" i="115"/>
  <c r="BF63" i="115"/>
  <c r="BE63" i="115"/>
  <c r="AX63" i="115"/>
  <c r="AW63" i="115"/>
  <c r="AP63" i="115"/>
  <c r="Z63" i="115" s="1"/>
  <c r="AO63" i="115"/>
  <c r="AH63" i="115"/>
  <c r="AG63" i="115"/>
  <c r="AF63" i="115"/>
  <c r="AE63" i="115"/>
  <c r="AD63" i="115"/>
  <c r="AC63" i="115"/>
  <c r="AB63" i="115"/>
  <c r="AA63" i="115"/>
  <c r="BH62" i="115"/>
  <c r="BF62" i="115"/>
  <c r="BE62" i="115"/>
  <c r="AZ62" i="115"/>
  <c r="AX62" i="115" s="1"/>
  <c r="Z62" i="115" s="1"/>
  <c r="AW62" i="115"/>
  <c r="AR62" i="115"/>
  <c r="AP62" i="115"/>
  <c r="AO62" i="115"/>
  <c r="AJ62" i="115"/>
  <c r="AB62" i="115" s="1"/>
  <c r="AH62" i="115"/>
  <c r="AG62" i="115"/>
  <c r="AF62" i="115"/>
  <c r="AE62" i="115"/>
  <c r="AD62" i="115"/>
  <c r="AC62" i="115"/>
  <c r="AA62" i="115"/>
  <c r="BF61" i="115"/>
  <c r="BE61" i="115"/>
  <c r="AX61" i="115"/>
  <c r="AW61" i="115"/>
  <c r="AP61" i="115"/>
  <c r="Z61" i="115" s="1"/>
  <c r="AO61" i="115"/>
  <c r="AH61" i="115"/>
  <c r="AG61" i="115"/>
  <c r="AF61" i="115"/>
  <c r="AE61" i="115"/>
  <c r="AD61" i="115"/>
  <c r="AC61" i="115"/>
  <c r="AB61" i="115"/>
  <c r="AA61" i="115"/>
  <c r="BF60" i="115"/>
  <c r="BF57" i="115" s="1"/>
  <c r="BE60" i="115"/>
  <c r="AX60" i="115"/>
  <c r="Z60" i="115" s="1"/>
  <c r="AW60" i="115"/>
  <c r="AP60" i="115"/>
  <c r="AO60" i="115"/>
  <c r="AH60" i="115"/>
  <c r="AG60" i="115"/>
  <c r="AF60" i="115"/>
  <c r="AE60" i="115"/>
  <c r="AD60" i="115"/>
  <c r="AC60" i="115"/>
  <c r="AB60" i="115"/>
  <c r="AA60" i="115"/>
  <c r="BF59" i="115"/>
  <c r="BE59" i="115"/>
  <c r="AX59" i="115"/>
  <c r="Z59" i="115" s="1"/>
  <c r="AW59" i="115"/>
  <c r="AP59" i="115"/>
  <c r="AO59" i="115"/>
  <c r="AH59" i="115"/>
  <c r="AG59" i="115"/>
  <c r="AF59" i="115"/>
  <c r="AE59" i="115"/>
  <c r="AD59" i="115"/>
  <c r="AC59" i="115"/>
  <c r="AB59" i="115"/>
  <c r="AA59" i="115"/>
  <c r="BF58" i="115"/>
  <c r="BE58" i="115"/>
  <c r="AX58" i="115"/>
  <c r="AW58" i="115"/>
  <c r="AP58" i="115"/>
  <c r="Z58" i="115" s="1"/>
  <c r="AO58" i="115"/>
  <c r="AH58" i="115"/>
  <c r="AG58" i="115"/>
  <c r="AF58" i="115"/>
  <c r="AE58" i="115"/>
  <c r="AD58" i="115"/>
  <c r="AC58" i="115"/>
  <c r="AB58" i="115"/>
  <c r="AA58" i="115"/>
  <c r="BL57" i="115"/>
  <c r="BK57" i="115"/>
  <c r="BJ57" i="115"/>
  <c r="BI57" i="115"/>
  <c r="BH57" i="115"/>
  <c r="BG57" i="115"/>
  <c r="BD57" i="115"/>
  <c r="BC57" i="115"/>
  <c r="BB57" i="115"/>
  <c r="BA57" i="115"/>
  <c r="AZ57" i="115"/>
  <c r="AB57" i="115" s="1"/>
  <c r="AY57" i="115"/>
  <c r="AV57" i="115"/>
  <c r="AU57" i="115"/>
  <c r="AT57" i="115"/>
  <c r="AS57" i="115"/>
  <c r="AR57" i="115"/>
  <c r="AQ57" i="115"/>
  <c r="AP57" i="115"/>
  <c r="AN57" i="115"/>
  <c r="AM57" i="115"/>
  <c r="AL57" i="115"/>
  <c r="AK57" i="115"/>
  <c r="AC57" i="115" s="1"/>
  <c r="AJ57" i="115"/>
  <c r="AI57" i="115"/>
  <c r="AA57" i="115" s="1"/>
  <c r="AH57" i="115"/>
  <c r="AF57" i="115"/>
  <c r="AE57" i="115"/>
  <c r="AD57" i="115"/>
  <c r="BF56" i="115"/>
  <c r="BE56" i="115"/>
  <c r="AX56" i="115"/>
  <c r="Z56" i="115" s="1"/>
  <c r="AW56" i="115"/>
  <c r="AP56" i="115"/>
  <c r="AO56" i="115"/>
  <c r="AH56" i="115"/>
  <c r="AG56" i="115"/>
  <c r="AF56" i="115"/>
  <c r="AE56" i="115"/>
  <c r="AD56" i="115"/>
  <c r="AC56" i="115"/>
  <c r="AB56" i="115"/>
  <c r="AA56" i="115"/>
  <c r="BF55" i="115"/>
  <c r="BE55" i="115"/>
  <c r="AX55" i="115"/>
  <c r="Z55" i="115" s="1"/>
  <c r="AW55" i="115"/>
  <c r="AP55" i="115"/>
  <c r="AO55" i="115"/>
  <c r="AH55" i="115"/>
  <c r="AG55" i="115"/>
  <c r="AF55" i="115"/>
  <c r="AE55" i="115"/>
  <c r="AD55" i="115"/>
  <c r="AC55" i="115"/>
  <c r="AB55" i="115"/>
  <c r="AA55" i="115"/>
  <c r="BF54" i="115"/>
  <c r="BE54" i="115"/>
  <c r="AX54" i="115"/>
  <c r="AW54" i="115"/>
  <c r="AP54" i="115"/>
  <c r="Z54" i="115" s="1"/>
  <c r="AO54" i="115"/>
  <c r="AH54" i="115"/>
  <c r="AG54" i="115"/>
  <c r="AF54" i="115"/>
  <c r="AE54" i="115"/>
  <c r="AD54" i="115"/>
  <c r="AC54" i="115"/>
  <c r="AB54" i="115"/>
  <c r="AA54" i="115"/>
  <c r="BF53" i="115"/>
  <c r="BE53" i="115"/>
  <c r="AX53" i="115"/>
  <c r="AW53" i="115"/>
  <c r="AP53" i="115"/>
  <c r="Z53" i="115" s="1"/>
  <c r="AO53" i="115"/>
  <c r="AH53" i="115"/>
  <c r="AG53" i="115"/>
  <c r="AF53" i="115"/>
  <c r="AE53" i="115"/>
  <c r="AD53" i="115"/>
  <c r="AC53" i="115"/>
  <c r="AB53" i="115"/>
  <c r="AA53" i="115"/>
  <c r="BF52" i="115"/>
  <c r="BE52" i="115"/>
  <c r="AX52" i="115"/>
  <c r="AW52" i="115"/>
  <c r="AP52" i="115"/>
  <c r="Z52" i="115" s="1"/>
  <c r="AO52" i="115"/>
  <c r="AH52" i="115"/>
  <c r="AG52" i="115"/>
  <c r="AF52" i="115"/>
  <c r="AE52" i="115"/>
  <c r="AD52" i="115"/>
  <c r="AC52" i="115"/>
  <c r="AB52" i="115"/>
  <c r="AA52" i="115"/>
  <c r="BF51" i="115"/>
  <c r="BE51" i="115"/>
  <c r="AX51" i="115"/>
  <c r="AX50" i="115" s="1"/>
  <c r="AW51" i="115"/>
  <c r="AP51" i="115"/>
  <c r="AO51" i="115"/>
  <c r="AH51" i="115"/>
  <c r="AH50" i="115" s="1"/>
  <c r="AG51" i="115"/>
  <c r="AF51" i="115"/>
  <c r="AE51" i="115"/>
  <c r="AD51" i="115"/>
  <c r="AC51" i="115"/>
  <c r="AB51" i="115"/>
  <c r="AA51" i="115"/>
  <c r="Z51" i="115"/>
  <c r="BL50" i="115"/>
  <c r="BK50" i="115"/>
  <c r="BJ50" i="115"/>
  <c r="BI50" i="115"/>
  <c r="BH50" i="115"/>
  <c r="BG50" i="115"/>
  <c r="BF50" i="115"/>
  <c r="BD50" i="115"/>
  <c r="BC50" i="115"/>
  <c r="BB50" i="115"/>
  <c r="BA50" i="115"/>
  <c r="AZ50" i="115"/>
  <c r="AY50" i="115"/>
  <c r="AV50" i="115"/>
  <c r="AU50" i="115"/>
  <c r="AT50" i="115"/>
  <c r="AS50" i="115"/>
  <c r="AR50" i="115"/>
  <c r="AQ50" i="115"/>
  <c r="AA50" i="115" s="1"/>
  <c r="AN50" i="115"/>
  <c r="AF50" i="115" s="1"/>
  <c r="AM50" i="115"/>
  <c r="AE50" i="115" s="1"/>
  <c r="AL50" i="115"/>
  <c r="AD50" i="115" s="1"/>
  <c r="AK50" i="115"/>
  <c r="AJ50" i="115"/>
  <c r="AI50" i="115"/>
  <c r="AC50" i="115"/>
  <c r="AB50" i="115"/>
  <c r="BF49" i="115"/>
  <c r="BE49" i="115"/>
  <c r="AX49" i="115"/>
  <c r="AW49" i="115"/>
  <c r="AP49" i="115"/>
  <c r="Z49" i="115" s="1"/>
  <c r="AO49" i="115"/>
  <c r="AH49" i="115"/>
  <c r="AG49" i="115"/>
  <c r="AF49" i="115"/>
  <c r="AE49" i="115"/>
  <c r="AD49" i="115"/>
  <c r="AC49" i="115"/>
  <c r="AB49" i="115"/>
  <c r="AA49" i="115"/>
  <c r="BF48" i="115"/>
  <c r="BE48" i="115"/>
  <c r="AX48" i="115"/>
  <c r="AW48" i="115"/>
  <c r="AP48" i="115"/>
  <c r="Z48" i="115" s="1"/>
  <c r="AO48" i="115"/>
  <c r="AH48" i="115"/>
  <c r="AG48" i="115"/>
  <c r="AF48" i="115"/>
  <c r="AE48" i="115"/>
  <c r="AD48" i="115"/>
  <c r="AC48" i="115"/>
  <c r="AB48" i="115"/>
  <c r="AA48" i="115"/>
  <c r="BF47" i="115"/>
  <c r="BE47" i="115"/>
  <c r="AX47" i="115"/>
  <c r="AW47" i="115"/>
  <c r="AP47" i="115"/>
  <c r="AO47" i="115"/>
  <c r="AH47" i="115"/>
  <c r="AG47" i="115"/>
  <c r="AF47" i="115"/>
  <c r="AE47" i="115"/>
  <c r="AD47" i="115"/>
  <c r="AC47" i="115"/>
  <c r="AB47" i="115"/>
  <c r="AA47" i="115"/>
  <c r="Z47" i="115"/>
  <c r="BF46" i="115"/>
  <c r="BE46" i="115"/>
  <c r="AX46" i="115"/>
  <c r="AW46" i="115"/>
  <c r="AP46" i="115"/>
  <c r="AO46" i="115"/>
  <c r="AH46" i="115"/>
  <c r="AG46" i="115"/>
  <c r="AF46" i="115"/>
  <c r="AE46" i="115"/>
  <c r="AD46" i="115"/>
  <c r="AC46" i="115"/>
  <c r="AB46" i="115"/>
  <c r="AA46" i="115"/>
  <c r="Z46" i="115"/>
  <c r="BF45" i="115"/>
  <c r="BE45" i="115"/>
  <c r="AX45" i="115"/>
  <c r="AW45" i="115"/>
  <c r="AP45" i="115"/>
  <c r="Z45" i="115" s="1"/>
  <c r="AO45" i="115"/>
  <c r="AH45" i="115"/>
  <c r="AG45" i="115"/>
  <c r="AF45" i="115"/>
  <c r="AE45" i="115"/>
  <c r="AD45" i="115"/>
  <c r="AC45" i="115"/>
  <c r="AB45" i="115"/>
  <c r="AA45" i="115"/>
  <c r="BF44" i="115"/>
  <c r="BE44" i="115"/>
  <c r="AX44" i="115"/>
  <c r="Z44" i="115" s="1"/>
  <c r="AW44" i="115"/>
  <c r="AP44" i="115"/>
  <c r="AO44" i="115"/>
  <c r="AH44" i="115"/>
  <c r="AG44" i="115"/>
  <c r="AF44" i="115"/>
  <c r="AE44" i="115"/>
  <c r="AD44" i="115"/>
  <c r="AC44" i="115"/>
  <c r="AB44" i="115"/>
  <c r="AA44" i="115"/>
  <c r="BF43" i="115"/>
  <c r="BE43" i="115"/>
  <c r="AX43" i="115"/>
  <c r="Z43" i="115" s="1"/>
  <c r="AW43" i="115"/>
  <c r="AP43" i="115"/>
  <c r="AO43" i="115"/>
  <c r="AH43" i="115"/>
  <c r="AG43" i="115"/>
  <c r="AF43" i="115"/>
  <c r="AE43" i="115"/>
  <c r="AD43" i="115"/>
  <c r="AC43" i="115"/>
  <c r="AB43" i="115"/>
  <c r="AA43" i="115"/>
  <c r="BF42" i="115"/>
  <c r="BE42" i="115"/>
  <c r="AX42" i="115"/>
  <c r="AW42" i="115"/>
  <c r="AP42" i="115"/>
  <c r="Z42" i="115" s="1"/>
  <c r="AO42" i="115"/>
  <c r="AH42" i="115"/>
  <c r="AG42" i="115"/>
  <c r="AF42" i="115"/>
  <c r="AE42" i="115"/>
  <c r="AD42" i="115"/>
  <c r="AC42" i="115"/>
  <c r="AB42" i="115"/>
  <c r="AA42" i="115"/>
  <c r="BF41" i="115"/>
  <c r="BE41" i="115"/>
  <c r="AX41" i="115"/>
  <c r="AW41" i="115"/>
  <c r="AP41" i="115"/>
  <c r="Z41" i="115" s="1"/>
  <c r="AO41" i="115"/>
  <c r="AH41" i="115"/>
  <c r="AG41" i="115"/>
  <c r="AF41" i="115"/>
  <c r="AE41" i="115"/>
  <c r="AD41" i="115"/>
  <c r="AC41" i="115"/>
  <c r="AB41" i="115"/>
  <c r="AA41" i="115"/>
  <c r="BF40" i="115"/>
  <c r="BE40" i="115"/>
  <c r="AX40" i="115"/>
  <c r="AW40" i="115"/>
  <c r="AP40" i="115"/>
  <c r="Z40" i="115" s="1"/>
  <c r="AO40" i="115"/>
  <c r="AH40" i="115"/>
  <c r="AG40" i="115"/>
  <c r="AF40" i="115"/>
  <c r="AE40" i="115"/>
  <c r="AD40" i="115"/>
  <c r="AC40" i="115"/>
  <c r="AB40" i="115"/>
  <c r="AA40" i="115"/>
  <c r="BF39" i="115"/>
  <c r="BE39" i="115"/>
  <c r="AX39" i="115"/>
  <c r="AW39" i="115"/>
  <c r="AP39" i="115"/>
  <c r="AO39" i="115"/>
  <c r="AH39" i="115"/>
  <c r="AG39" i="115"/>
  <c r="AF39" i="115"/>
  <c r="AE39" i="115"/>
  <c r="AD39" i="115"/>
  <c r="AC39" i="115"/>
  <c r="AB39" i="115"/>
  <c r="AA39" i="115"/>
  <c r="Z39" i="115"/>
  <c r="BF38" i="115"/>
  <c r="BE38" i="115"/>
  <c r="AX38" i="115"/>
  <c r="AW38" i="115"/>
  <c r="AP38" i="115"/>
  <c r="AO38" i="115"/>
  <c r="AH38" i="115"/>
  <c r="AG38" i="115"/>
  <c r="AF38" i="115"/>
  <c r="AE38" i="115"/>
  <c r="AD38" i="115"/>
  <c r="AC38" i="115"/>
  <c r="AB38" i="115"/>
  <c r="AA38" i="115"/>
  <c r="Z38" i="115"/>
  <c r="BF37" i="115"/>
  <c r="BE37" i="115"/>
  <c r="AX37" i="115"/>
  <c r="AW37" i="115"/>
  <c r="AP37" i="115"/>
  <c r="Z37" i="115" s="1"/>
  <c r="AO37" i="115"/>
  <c r="AH37" i="115"/>
  <c r="AG37" i="115"/>
  <c r="AF37" i="115"/>
  <c r="AE37" i="115"/>
  <c r="AD37" i="115"/>
  <c r="AC37" i="115"/>
  <c r="AB37" i="115"/>
  <c r="AA37" i="115"/>
  <c r="BF36" i="115"/>
  <c r="BE36" i="115"/>
  <c r="AX36" i="115"/>
  <c r="Z36" i="115" s="1"/>
  <c r="AW36" i="115"/>
  <c r="AP36" i="115"/>
  <c r="AO36" i="115"/>
  <c r="AH36" i="115"/>
  <c r="AG36" i="115"/>
  <c r="AF36" i="115"/>
  <c r="AE36" i="115"/>
  <c r="AD36" i="115"/>
  <c r="AC36" i="115"/>
  <c r="AB36" i="115"/>
  <c r="AA36" i="115"/>
  <c r="BF35" i="115"/>
  <c r="BE35" i="115"/>
  <c r="AX35" i="115"/>
  <c r="Z35" i="115" s="1"/>
  <c r="AW35" i="115"/>
  <c r="AP35" i="115"/>
  <c r="AO35" i="115"/>
  <c r="AH35" i="115"/>
  <c r="AG35" i="115"/>
  <c r="AF35" i="115"/>
  <c r="AE35" i="115"/>
  <c r="AD35" i="115"/>
  <c r="AC35" i="115"/>
  <c r="AB35" i="115"/>
  <c r="AA35" i="115"/>
  <c r="BF34" i="115"/>
  <c r="BE34" i="115"/>
  <c r="AX34" i="115"/>
  <c r="AX27" i="115" s="1"/>
  <c r="AW34" i="115"/>
  <c r="AP34" i="115"/>
  <c r="Z34" i="115" s="1"/>
  <c r="AO34" i="115"/>
  <c r="AH34" i="115"/>
  <c r="AG34" i="115"/>
  <c r="AF34" i="115"/>
  <c r="AE34" i="115"/>
  <c r="AD34" i="115"/>
  <c r="AC34" i="115"/>
  <c r="AB34" i="115"/>
  <c r="AA34" i="115"/>
  <c r="BF33" i="115"/>
  <c r="BE33" i="115"/>
  <c r="AX33" i="115"/>
  <c r="AW33" i="115"/>
  <c r="AP33" i="115"/>
  <c r="Z33" i="115" s="1"/>
  <c r="AO33" i="115"/>
  <c r="AH33" i="115"/>
  <c r="AG33" i="115"/>
  <c r="AF33" i="115"/>
  <c r="AE33" i="115"/>
  <c r="AD33" i="115"/>
  <c r="AC33" i="115"/>
  <c r="AB33" i="115"/>
  <c r="AA33" i="115"/>
  <c r="BF32" i="115"/>
  <c r="BE32" i="115"/>
  <c r="AX32" i="115"/>
  <c r="AW32" i="115"/>
  <c r="AP32" i="115"/>
  <c r="Z32" i="115" s="1"/>
  <c r="AO32" i="115"/>
  <c r="AH32" i="115"/>
  <c r="AG32" i="115"/>
  <c r="AF32" i="115"/>
  <c r="AE32" i="115"/>
  <c r="AD32" i="115"/>
  <c r="AC32" i="115"/>
  <c r="AB32" i="115"/>
  <c r="AA32" i="115"/>
  <c r="BF31" i="115"/>
  <c r="BE31" i="115"/>
  <c r="AX31" i="115"/>
  <c r="AW31" i="115"/>
  <c r="AP31" i="115"/>
  <c r="AO31" i="115"/>
  <c r="AH31" i="115"/>
  <c r="AG31" i="115"/>
  <c r="AF31" i="115"/>
  <c r="AE31" i="115"/>
  <c r="AD31" i="115"/>
  <c r="AC31" i="115"/>
  <c r="AB31" i="115"/>
  <c r="AA31" i="115"/>
  <c r="Z31" i="115"/>
  <c r="BF30" i="115"/>
  <c r="BE30" i="115"/>
  <c r="AX30" i="115"/>
  <c r="AW30" i="115"/>
  <c r="AP30" i="115"/>
  <c r="AO30" i="115"/>
  <c r="AH30" i="115"/>
  <c r="AH27" i="115" s="1"/>
  <c r="AG30" i="115"/>
  <c r="AF30" i="115"/>
  <c r="AE30" i="115"/>
  <c r="AD30" i="115"/>
  <c r="AC30" i="115"/>
  <c r="AB30" i="115"/>
  <c r="AA30" i="115"/>
  <c r="Z30" i="115"/>
  <c r="BF29" i="115"/>
  <c r="BE29" i="115"/>
  <c r="AX29" i="115"/>
  <c r="AW29" i="115"/>
  <c r="AP29" i="115"/>
  <c r="AP27" i="115" s="1"/>
  <c r="AO29" i="115"/>
  <c r="AH29" i="115"/>
  <c r="AG29" i="115"/>
  <c r="AF29" i="115"/>
  <c r="AE29" i="115"/>
  <c r="AD29" i="115"/>
  <c r="AC29" i="115"/>
  <c r="AB29" i="115"/>
  <c r="AA29" i="115"/>
  <c r="BF28" i="115"/>
  <c r="BF27" i="115" s="1"/>
  <c r="BE28" i="115"/>
  <c r="AX28" i="115"/>
  <c r="AW28" i="115"/>
  <c r="AP28" i="115"/>
  <c r="Z28" i="115" s="1"/>
  <c r="AO28" i="115"/>
  <c r="AH28" i="115"/>
  <c r="AG28" i="115"/>
  <c r="AF28" i="115"/>
  <c r="AE28" i="115"/>
  <c r="AD28" i="115"/>
  <c r="AC28" i="115"/>
  <c r="AB28" i="115"/>
  <c r="AA28" i="115"/>
  <c r="BL27" i="115"/>
  <c r="BK27" i="115"/>
  <c r="BJ27" i="115"/>
  <c r="BI27" i="115"/>
  <c r="BH27" i="115"/>
  <c r="BG27" i="115"/>
  <c r="BD27" i="115"/>
  <c r="BC27" i="115"/>
  <c r="BB27" i="115"/>
  <c r="AD27" i="115" s="1"/>
  <c r="BA27" i="115"/>
  <c r="AZ27" i="115"/>
  <c r="AY27" i="115"/>
  <c r="AV27" i="115"/>
  <c r="AU27" i="115"/>
  <c r="AT27" i="115"/>
  <c r="AS27" i="115"/>
  <c r="AR27" i="115"/>
  <c r="AQ27" i="115"/>
  <c r="AN27" i="115"/>
  <c r="AF27" i="115" s="1"/>
  <c r="AM27" i="115"/>
  <c r="AE27" i="115" s="1"/>
  <c r="AL27" i="115"/>
  <c r="AK27" i="115"/>
  <c r="AC27" i="115" s="1"/>
  <c r="AJ27" i="115"/>
  <c r="AB27" i="115" s="1"/>
  <c r="AI27" i="115"/>
  <c r="AA27" i="115" s="1"/>
  <c r="BF26" i="115"/>
  <c r="BE26" i="115"/>
  <c r="AX26" i="115"/>
  <c r="AW26" i="115"/>
  <c r="AP26" i="115"/>
  <c r="AO26" i="115"/>
  <c r="AH26" i="115"/>
  <c r="AG26" i="115"/>
  <c r="AF26" i="115"/>
  <c r="AE26" i="115"/>
  <c r="AD26" i="115"/>
  <c r="AC26" i="115"/>
  <c r="AB26" i="115"/>
  <c r="AA26" i="115"/>
  <c r="Z26" i="115"/>
  <c r="BF25" i="115"/>
  <c r="BE25" i="115"/>
  <c r="AX25" i="115"/>
  <c r="AW25" i="115"/>
  <c r="AP25" i="115"/>
  <c r="Z25" i="115" s="1"/>
  <c r="AO25" i="115"/>
  <c r="AH25" i="115"/>
  <c r="AG25" i="115"/>
  <c r="AF25" i="115"/>
  <c r="AE25" i="115"/>
  <c r="AD25" i="115"/>
  <c r="AC25" i="115"/>
  <c r="AB25" i="115"/>
  <c r="AA25" i="115"/>
  <c r="BF24" i="115"/>
  <c r="BE24" i="115"/>
  <c r="AX24" i="115"/>
  <c r="AW24" i="115"/>
  <c r="AP24" i="115"/>
  <c r="Z24" i="115" s="1"/>
  <c r="AO24" i="115"/>
  <c r="AJ24" i="115"/>
  <c r="AH24" i="115"/>
  <c r="AG24" i="115"/>
  <c r="AF24" i="115"/>
  <c r="AE24" i="115"/>
  <c r="AD24" i="115"/>
  <c r="AC24" i="115"/>
  <c r="AB24" i="115"/>
  <c r="AA24" i="115"/>
  <c r="BF23" i="115"/>
  <c r="BE23" i="115"/>
  <c r="AX23" i="115"/>
  <c r="AW23" i="115"/>
  <c r="AP23" i="115"/>
  <c r="Z23" i="115" s="1"/>
  <c r="AO23" i="115"/>
  <c r="AJ23" i="115"/>
  <c r="AH23" i="115"/>
  <c r="AG23" i="115"/>
  <c r="AF23" i="115"/>
  <c r="AE23" i="115"/>
  <c r="AD23" i="115"/>
  <c r="AC23" i="115"/>
  <c r="AB23" i="115"/>
  <c r="AA23" i="115"/>
  <c r="BF22" i="115"/>
  <c r="BE22" i="115"/>
  <c r="AX22" i="115"/>
  <c r="AW22" i="115"/>
  <c r="AP22" i="115"/>
  <c r="Z22" i="115" s="1"/>
  <c r="AO22" i="115"/>
  <c r="AH22" i="115"/>
  <c r="AG22" i="115"/>
  <c r="AF22" i="115"/>
  <c r="AE22" i="115"/>
  <c r="AD22" i="115"/>
  <c r="AC22" i="115"/>
  <c r="AB22" i="115"/>
  <c r="AA22" i="115"/>
  <c r="BF21" i="115"/>
  <c r="BE21" i="115"/>
  <c r="AX21" i="115"/>
  <c r="Z21" i="115" s="1"/>
  <c r="AW21" i="115"/>
  <c r="AP21" i="115"/>
  <c r="AO21" i="115"/>
  <c r="AH21" i="115"/>
  <c r="AG21" i="115"/>
  <c r="AF21" i="115"/>
  <c r="AE21" i="115"/>
  <c r="AD21" i="115"/>
  <c r="AC21" i="115"/>
  <c r="AB21" i="115"/>
  <c r="AA21" i="115"/>
  <c r="BF20" i="115"/>
  <c r="BE20" i="115"/>
  <c r="AX20" i="115"/>
  <c r="Z20" i="115" s="1"/>
  <c r="AW20" i="115"/>
  <c r="AP20" i="115"/>
  <c r="AO20" i="115"/>
  <c r="AH20" i="115"/>
  <c r="AG20" i="115"/>
  <c r="AF20" i="115"/>
  <c r="AE20" i="115"/>
  <c r="AD20" i="115"/>
  <c r="AC20" i="115"/>
  <c r="AB20" i="115"/>
  <c r="AA20" i="115"/>
  <c r="BF19" i="115"/>
  <c r="BE19" i="115"/>
  <c r="AX19" i="115"/>
  <c r="AW19" i="115"/>
  <c r="AP19" i="115"/>
  <c r="Z19" i="115" s="1"/>
  <c r="AO19" i="115"/>
  <c r="AH19" i="115"/>
  <c r="AG19" i="115"/>
  <c r="AF19" i="115"/>
  <c r="AE19" i="115"/>
  <c r="AD19" i="115"/>
  <c r="AC19" i="115"/>
  <c r="AB19" i="115"/>
  <c r="AA19" i="115"/>
  <c r="BF18" i="115"/>
  <c r="BE18" i="115"/>
  <c r="AX18" i="115"/>
  <c r="AW18" i="115"/>
  <c r="AP18" i="115"/>
  <c r="Z18" i="115" s="1"/>
  <c r="AO18" i="115"/>
  <c r="AH18" i="115"/>
  <c r="AG18" i="115"/>
  <c r="AF18" i="115"/>
  <c r="AE18" i="115"/>
  <c r="AD18" i="115"/>
  <c r="AC18" i="115"/>
  <c r="AB18" i="115"/>
  <c r="AA18" i="115"/>
  <c r="BF17" i="115"/>
  <c r="BE17" i="115"/>
  <c r="AX17" i="115"/>
  <c r="AW17" i="115"/>
  <c r="AP17" i="115"/>
  <c r="AO17" i="115"/>
  <c r="AH17" i="115"/>
  <c r="AG17" i="115"/>
  <c r="AF17" i="115"/>
  <c r="AE17" i="115"/>
  <c r="AD17" i="115"/>
  <c r="AC17" i="115"/>
  <c r="AB17" i="115"/>
  <c r="AA17" i="115"/>
  <c r="Z17" i="115"/>
  <c r="BF16" i="115"/>
  <c r="BE16" i="115"/>
  <c r="AY16" i="115"/>
  <c r="AX16" i="115"/>
  <c r="AW16" i="115"/>
  <c r="AP16" i="115"/>
  <c r="AO16" i="115"/>
  <c r="AH16" i="115"/>
  <c r="Z16" i="115" s="1"/>
  <c r="AG16" i="115"/>
  <c r="AF16" i="115"/>
  <c r="AE16" i="115"/>
  <c r="AD16" i="115"/>
  <c r="AC16" i="115"/>
  <c r="AB16" i="115"/>
  <c r="AA16" i="115"/>
  <c r="BF15" i="115"/>
  <c r="BE15" i="115"/>
  <c r="AX15" i="115"/>
  <c r="AW15" i="115"/>
  <c r="AP15" i="115"/>
  <c r="AO15" i="115"/>
  <c r="AI15" i="115"/>
  <c r="AI12" i="115" s="1"/>
  <c r="AH15" i="115"/>
  <c r="AG15" i="115"/>
  <c r="AF15" i="115"/>
  <c r="AE15" i="115"/>
  <c r="AD15" i="115"/>
  <c r="AC15" i="115"/>
  <c r="AB15" i="115"/>
  <c r="AA15" i="115"/>
  <c r="Z15" i="115"/>
  <c r="BK14" i="115"/>
  <c r="BG14" i="115"/>
  <c r="BF14" i="115"/>
  <c r="BE14" i="115"/>
  <c r="BC14" i="115"/>
  <c r="AY14" i="115"/>
  <c r="AX14" i="115"/>
  <c r="AW14" i="115"/>
  <c r="AU14" i="115"/>
  <c r="AE14" i="115" s="1"/>
  <c r="AQ14" i="115"/>
  <c r="AP14" i="115"/>
  <c r="AO14" i="115"/>
  <c r="AM14" i="115"/>
  <c r="AI14" i="115"/>
  <c r="AH14" i="115"/>
  <c r="AH12" i="115" s="1"/>
  <c r="AG14" i="115"/>
  <c r="AF14" i="115"/>
  <c r="AD14" i="115"/>
  <c r="AC14" i="115"/>
  <c r="AB14" i="115"/>
  <c r="AA14" i="115"/>
  <c r="Z14" i="115"/>
  <c r="BF13" i="115"/>
  <c r="BF12" i="115" s="1"/>
  <c r="BE13" i="115"/>
  <c r="AX13" i="115"/>
  <c r="AW13" i="115"/>
  <c r="AP13" i="115"/>
  <c r="AP12" i="115" s="1"/>
  <c r="AO13" i="115"/>
  <c r="AH13" i="115"/>
  <c r="AG13" i="115"/>
  <c r="AF13" i="115"/>
  <c r="AE13" i="115"/>
  <c r="AD13" i="115"/>
  <c r="AC13" i="115"/>
  <c r="AB13" i="115"/>
  <c r="AA13" i="115"/>
  <c r="BL12" i="115"/>
  <c r="BK12" i="115"/>
  <c r="AE12" i="115" s="1"/>
  <c r="BJ12" i="115"/>
  <c r="BI12" i="115"/>
  <c r="BH12" i="115"/>
  <c r="BG12" i="115"/>
  <c r="BD12" i="115"/>
  <c r="BC12" i="115"/>
  <c r="BB12" i="115"/>
  <c r="BA12" i="115"/>
  <c r="AZ12" i="115"/>
  <c r="AY12" i="115"/>
  <c r="AX12" i="115"/>
  <c r="AV12" i="115"/>
  <c r="AU12" i="115"/>
  <c r="AT12" i="115"/>
  <c r="AS12" i="115"/>
  <c r="AR12" i="115"/>
  <c r="AQ12" i="115"/>
  <c r="AN12" i="115"/>
  <c r="AF12" i="115" s="1"/>
  <c r="AM12" i="115"/>
  <c r="AL12" i="115"/>
  <c r="AD12" i="115" s="1"/>
  <c r="AK12" i="115"/>
  <c r="AC12" i="115" s="1"/>
  <c r="AJ12" i="115"/>
  <c r="AB12" i="115" s="1"/>
  <c r="BF11" i="115"/>
  <c r="BE11" i="115"/>
  <c r="AX11" i="115"/>
  <c r="AW11" i="115"/>
  <c r="AP11" i="115"/>
  <c r="AO11" i="115"/>
  <c r="AH11" i="115"/>
  <c r="AG11" i="115"/>
  <c r="AF11" i="115"/>
  <c r="AE11" i="115"/>
  <c r="AD11" i="115"/>
  <c r="AC11" i="115"/>
  <c r="AB11" i="115"/>
  <c r="AA11" i="115"/>
  <c r="Z11" i="115"/>
  <c r="BF10" i="115"/>
  <c r="BE10" i="115"/>
  <c r="AX10" i="115"/>
  <c r="AW10" i="115"/>
  <c r="AP10" i="115"/>
  <c r="AO10" i="115"/>
  <c r="AH10" i="115"/>
  <c r="AH8" i="115" s="1"/>
  <c r="AG10" i="115"/>
  <c r="AF10" i="115"/>
  <c r="AE10" i="115"/>
  <c r="AD10" i="115"/>
  <c r="AC10" i="115"/>
  <c r="AB10" i="115"/>
  <c r="AA10" i="115"/>
  <c r="Z10" i="115"/>
  <c r="BF9" i="115"/>
  <c r="BF8" i="115" s="1"/>
  <c r="BE9" i="115"/>
  <c r="AX9" i="115"/>
  <c r="AW9" i="115"/>
  <c r="AP9" i="115"/>
  <c r="AP8" i="115" s="1"/>
  <c r="AO9" i="115"/>
  <c r="AH9" i="115"/>
  <c r="AG9" i="115"/>
  <c r="AF9" i="115"/>
  <c r="AE9" i="115"/>
  <c r="AD9" i="115"/>
  <c r="AC9" i="115"/>
  <c r="AB9" i="115"/>
  <c r="AA9" i="115"/>
  <c r="BL8" i="115"/>
  <c r="BL7" i="115" s="1"/>
  <c r="BK8" i="115"/>
  <c r="AE8" i="115" s="1"/>
  <c r="BJ8" i="115"/>
  <c r="BI8" i="115"/>
  <c r="BH8" i="115"/>
  <c r="BG8" i="115"/>
  <c r="BG7" i="115" s="1"/>
  <c r="BD8" i="115"/>
  <c r="BC8" i="115"/>
  <c r="BC7" i="115" s="1"/>
  <c r="BB8" i="115"/>
  <c r="BB7" i="115" s="1"/>
  <c r="BA8" i="115"/>
  <c r="AZ8" i="115"/>
  <c r="AY8" i="115"/>
  <c r="AX8" i="115"/>
  <c r="AV8" i="115"/>
  <c r="AU8" i="115"/>
  <c r="AT8" i="115"/>
  <c r="AT7" i="115" s="1"/>
  <c r="AS8" i="115"/>
  <c r="AS7" i="115" s="1"/>
  <c r="AR8" i="115"/>
  <c r="AQ8" i="115"/>
  <c r="AN8" i="115"/>
  <c r="AF8" i="115" s="1"/>
  <c r="AF7" i="115" s="1"/>
  <c r="AM8" i="115"/>
  <c r="AL8" i="115"/>
  <c r="AK8" i="115"/>
  <c r="AK7" i="115" s="1"/>
  <c r="AJ8" i="115"/>
  <c r="AB8" i="115" s="1"/>
  <c r="AI8" i="115"/>
  <c r="AA8" i="115"/>
  <c r="BJ7" i="115"/>
  <c r="BI7" i="115"/>
  <c r="BH7" i="115"/>
  <c r="BD7" i="115"/>
  <c r="BA7" i="115"/>
  <c r="AZ7" i="115"/>
  <c r="AY7" i="115"/>
  <c r="AV7" i="115"/>
  <c r="AU7" i="115"/>
  <c r="AR7" i="115"/>
  <c r="AQ7" i="115"/>
  <c r="AM7" i="115"/>
  <c r="AL7" i="115"/>
  <c r="X2" i="115"/>
  <c r="AL2" i="115" s="1"/>
  <c r="BB2" i="115" s="1"/>
  <c r="O2" i="115"/>
  <c r="AX7" i="115" l="1"/>
  <c r="Z27" i="115"/>
  <c r="BF7" i="115"/>
  <c r="AE7" i="115"/>
  <c r="Z8" i="115"/>
  <c r="AH7" i="115"/>
  <c r="AB7" i="115"/>
  <c r="Z12" i="115"/>
  <c r="AA12" i="115"/>
  <c r="AA7" i="115" s="1"/>
  <c r="AI7" i="115"/>
  <c r="AX57" i="115"/>
  <c r="Z57" i="115" s="1"/>
  <c r="AC8" i="115"/>
  <c r="AC7" i="115" s="1"/>
  <c r="Z9" i="115"/>
  <c r="Z13" i="115"/>
  <c r="Z29" i="115"/>
  <c r="AN7" i="115"/>
  <c r="AD8" i="115"/>
  <c r="AD7" i="115" s="1"/>
  <c r="AP50" i="115"/>
  <c r="Z50" i="115" s="1"/>
  <c r="AJ7" i="115"/>
  <c r="BK7" i="115"/>
  <c r="Z7" i="115" l="1"/>
  <c r="AP7" i="115"/>
  <c r="BF19" i="114" l="1"/>
  <c r="BE19" i="114"/>
  <c r="AX19" i="114"/>
  <c r="Z19" i="114" s="1"/>
  <c r="AW19" i="114"/>
  <c r="AP19" i="114"/>
  <c r="AO19" i="114"/>
  <c r="AH19" i="114"/>
  <c r="AG19" i="114"/>
  <c r="AF19" i="114"/>
  <c r="AE19" i="114"/>
  <c r="AD19" i="114"/>
  <c r="AC19" i="114"/>
  <c r="AB19" i="114"/>
  <c r="AA19" i="114"/>
  <c r="BF18" i="114"/>
  <c r="BE18" i="114"/>
  <c r="AX18" i="114"/>
  <c r="AW18" i="114"/>
  <c r="AP18" i="114"/>
  <c r="Z18" i="114" s="1"/>
  <c r="AO18" i="114"/>
  <c r="AH18" i="114"/>
  <c r="AG18" i="114"/>
  <c r="AF18" i="114"/>
  <c r="AE18" i="114"/>
  <c r="AD18" i="114"/>
  <c r="AC18" i="114"/>
  <c r="AB18" i="114"/>
  <c r="AA18" i="114"/>
  <c r="BF17" i="114"/>
  <c r="BE17" i="114"/>
  <c r="AX17" i="114"/>
  <c r="AW17" i="114"/>
  <c r="AP17" i="114"/>
  <c r="Z17" i="114" s="1"/>
  <c r="AO17" i="114"/>
  <c r="AH17" i="114"/>
  <c r="AG17" i="114"/>
  <c r="AF17" i="114"/>
  <c r="AE17" i="114"/>
  <c r="AD17" i="114"/>
  <c r="AC17" i="114"/>
  <c r="AB17" i="114"/>
  <c r="AA17" i="114"/>
  <c r="BF16" i="114"/>
  <c r="BE16" i="114"/>
  <c r="AX16" i="114"/>
  <c r="AW16" i="114"/>
  <c r="AP16" i="114"/>
  <c r="Z16" i="114" s="1"/>
  <c r="AO16" i="114"/>
  <c r="AH16" i="114"/>
  <c r="AG16" i="114"/>
  <c r="AF16" i="114"/>
  <c r="AE16" i="114"/>
  <c r="AD16" i="114"/>
  <c r="AC16" i="114"/>
  <c r="AB16" i="114"/>
  <c r="AA16" i="114"/>
  <c r="BF15" i="114"/>
  <c r="BE15" i="114"/>
  <c r="AX15" i="114"/>
  <c r="AW15" i="114"/>
  <c r="AP15" i="114"/>
  <c r="Z15" i="114" s="1"/>
  <c r="AO15" i="114"/>
  <c r="AH15" i="114"/>
  <c r="AG15" i="114"/>
  <c r="AF15" i="114"/>
  <c r="AE15" i="114"/>
  <c r="AD15" i="114"/>
  <c r="AC15" i="114"/>
  <c r="AB15" i="114"/>
  <c r="AA15" i="114"/>
  <c r="BF14" i="114"/>
  <c r="BE14" i="114"/>
  <c r="AX14" i="114"/>
  <c r="AW14" i="114"/>
  <c r="AP14" i="114"/>
  <c r="AO14" i="114"/>
  <c r="AH14" i="114"/>
  <c r="AG14" i="114"/>
  <c r="AF14" i="114"/>
  <c r="AE14" i="114"/>
  <c r="AD14" i="114"/>
  <c r="AC14" i="114"/>
  <c r="AB14" i="114"/>
  <c r="AA14" i="114"/>
  <c r="Z14" i="114"/>
  <c r="BF13" i="114"/>
  <c r="BE13" i="114"/>
  <c r="AX13" i="114"/>
  <c r="AW13" i="114"/>
  <c r="AP13" i="114"/>
  <c r="AO13" i="114"/>
  <c r="AH13" i="114"/>
  <c r="AG13" i="114"/>
  <c r="AF13" i="114"/>
  <c r="AE13" i="114"/>
  <c r="AD13" i="114"/>
  <c r="AC13" i="114"/>
  <c r="AB13" i="114"/>
  <c r="AA13" i="114"/>
  <c r="Z13" i="114"/>
  <c r="BF12" i="114"/>
  <c r="BE12" i="114"/>
  <c r="AX12" i="114"/>
  <c r="AW12" i="114"/>
  <c r="AP12" i="114"/>
  <c r="Z12" i="114" s="1"/>
  <c r="AO12" i="114"/>
  <c r="AH12" i="114"/>
  <c r="AG12" i="114"/>
  <c r="AF12" i="114"/>
  <c r="AE12" i="114"/>
  <c r="AD12" i="114"/>
  <c r="AC12" i="114"/>
  <c r="AB12" i="114"/>
  <c r="AA12" i="114"/>
  <c r="BF11" i="114"/>
  <c r="BF8" i="114" s="1"/>
  <c r="BF7" i="114" s="1"/>
  <c r="BE11" i="114"/>
  <c r="AX11" i="114"/>
  <c r="Z11" i="114" s="1"/>
  <c r="AW11" i="114"/>
  <c r="AP11" i="114"/>
  <c r="AO11" i="114"/>
  <c r="AH11" i="114"/>
  <c r="AG11" i="114"/>
  <c r="AF11" i="114"/>
  <c r="AE11" i="114"/>
  <c r="AD11" i="114"/>
  <c r="AC11" i="114"/>
  <c r="AB11" i="114"/>
  <c r="AA11" i="114"/>
  <c r="BF10" i="114"/>
  <c r="BE10" i="114"/>
  <c r="AX10" i="114"/>
  <c r="AW10" i="114"/>
  <c r="AP10" i="114"/>
  <c r="Z10" i="114" s="1"/>
  <c r="AO10" i="114"/>
  <c r="AH10" i="114"/>
  <c r="AG10" i="114"/>
  <c r="AF10" i="114"/>
  <c r="AE10" i="114"/>
  <c r="AD10" i="114"/>
  <c r="AC10" i="114"/>
  <c r="AB10" i="114"/>
  <c r="AA10" i="114"/>
  <c r="BF9" i="114"/>
  <c r="BE9" i="114"/>
  <c r="AX9" i="114"/>
  <c r="AX8" i="114" s="1"/>
  <c r="AX7" i="114" s="1"/>
  <c r="AW9" i="114"/>
  <c r="AP9" i="114"/>
  <c r="Z9" i="114" s="1"/>
  <c r="AO9" i="114"/>
  <c r="AH9" i="114"/>
  <c r="AG9" i="114"/>
  <c r="AF9" i="114"/>
  <c r="AE9" i="114"/>
  <c r="AD9" i="114"/>
  <c r="AC9" i="114"/>
  <c r="AB9" i="114"/>
  <c r="AA9" i="114"/>
  <c r="BL8" i="114"/>
  <c r="BK8" i="114"/>
  <c r="BJ8" i="114"/>
  <c r="BI8" i="114"/>
  <c r="BI7" i="114" s="1"/>
  <c r="BH8" i="114"/>
  <c r="BH7" i="114" s="1"/>
  <c r="BG8" i="114"/>
  <c r="BG7" i="114" s="1"/>
  <c r="BD8" i="114"/>
  <c r="BC8" i="114"/>
  <c r="BB8" i="114"/>
  <c r="BA8" i="114"/>
  <c r="AZ8" i="114"/>
  <c r="AZ7" i="114" s="1"/>
  <c r="AY8" i="114"/>
  <c r="AY7" i="114" s="1"/>
  <c r="AV8" i="114"/>
  <c r="AV7" i="114" s="1"/>
  <c r="AU8" i="114"/>
  <c r="AT8" i="114"/>
  <c r="AS8" i="114"/>
  <c r="AR8" i="114"/>
  <c r="AQ8" i="114"/>
  <c r="AQ7" i="114" s="1"/>
  <c r="AP8" i="114"/>
  <c r="AP7" i="114" s="1"/>
  <c r="AN8" i="114"/>
  <c r="AN7" i="114" s="1"/>
  <c r="AM8" i="114"/>
  <c r="AM7" i="114" s="1"/>
  <c r="AL8" i="114"/>
  <c r="AK8" i="114"/>
  <c r="AC8" i="114" s="1"/>
  <c r="AC7" i="114" s="1"/>
  <c r="AJ8" i="114"/>
  <c r="AI8" i="114"/>
  <c r="AH8" i="114"/>
  <c r="AH7" i="114" s="1"/>
  <c r="AF8" i="114"/>
  <c r="AF7" i="114" s="1"/>
  <c r="AE8" i="114"/>
  <c r="AE7" i="114" s="1"/>
  <c r="AD8" i="114"/>
  <c r="AD7" i="114" s="1"/>
  <c r="BL7" i="114"/>
  <c r="BK7" i="114"/>
  <c r="BJ7" i="114"/>
  <c r="BD7" i="114"/>
  <c r="BC7" i="114"/>
  <c r="BB7" i="114"/>
  <c r="BA7" i="114"/>
  <c r="AU7" i="114"/>
  <c r="AT7" i="114"/>
  <c r="AS7" i="114"/>
  <c r="AR7" i="114"/>
  <c r="AL7" i="114"/>
  <c r="AK7" i="114"/>
  <c r="AJ7" i="114"/>
  <c r="AI7" i="114"/>
  <c r="X2" i="114"/>
  <c r="AL2" i="114" s="1"/>
  <c r="BB2" i="114" s="1"/>
  <c r="O2" i="114"/>
  <c r="Z8" i="114" l="1"/>
  <c r="Z7" i="114" s="1"/>
  <c r="AA8" i="114"/>
  <c r="AA7" i="114" s="1"/>
  <c r="AB8" i="114"/>
  <c r="AB7" i="114" s="1"/>
  <c r="BF29" i="113" l="1"/>
  <c r="BE29" i="113"/>
  <c r="AX29" i="113"/>
  <c r="AW29" i="113"/>
  <c r="AP29" i="113"/>
  <c r="Z29" i="113" s="1"/>
  <c r="AO29" i="113"/>
  <c r="AH29" i="113"/>
  <c r="AG29" i="113"/>
  <c r="AF29" i="113"/>
  <c r="AE29" i="113"/>
  <c r="AD29" i="113"/>
  <c r="AC29" i="113"/>
  <c r="AB29" i="113"/>
  <c r="AA29" i="113"/>
  <c r="BF28" i="113"/>
  <c r="BE28" i="113"/>
  <c r="AX28" i="113"/>
  <c r="AW28" i="113"/>
  <c r="AP28" i="113"/>
  <c r="Z28" i="113" s="1"/>
  <c r="AO28" i="113"/>
  <c r="AH28" i="113"/>
  <c r="AG28" i="113"/>
  <c r="AF28" i="113"/>
  <c r="AE28" i="113"/>
  <c r="AD28" i="113"/>
  <c r="AC28" i="113"/>
  <c r="AB28" i="113"/>
  <c r="AA28" i="113"/>
  <c r="BF27" i="113"/>
  <c r="BE27" i="113"/>
  <c r="AX27" i="113"/>
  <c r="AW27" i="113"/>
  <c r="AP27" i="113"/>
  <c r="AO27" i="113"/>
  <c r="AH27" i="113"/>
  <c r="AG27" i="113"/>
  <c r="AF27" i="113"/>
  <c r="AE27" i="113"/>
  <c r="AD27" i="113"/>
  <c r="AC27" i="113"/>
  <c r="AB27" i="113"/>
  <c r="AA27" i="113"/>
  <c r="Z27" i="113"/>
  <c r="BF26" i="113"/>
  <c r="BE26" i="113"/>
  <c r="AX26" i="113"/>
  <c r="AW26" i="113"/>
  <c r="AP26" i="113"/>
  <c r="AO26" i="113"/>
  <c r="AH26" i="113"/>
  <c r="AH23" i="113" s="1"/>
  <c r="AG26" i="113"/>
  <c r="AF26" i="113"/>
  <c r="AE26" i="113"/>
  <c r="AD26" i="113"/>
  <c r="AC26" i="113"/>
  <c r="AB26" i="113"/>
  <c r="AA26" i="113"/>
  <c r="Z26" i="113"/>
  <c r="BF25" i="113"/>
  <c r="BE25" i="113"/>
  <c r="AX25" i="113"/>
  <c r="Z25" i="113" s="1"/>
  <c r="AW25" i="113"/>
  <c r="AP25" i="113"/>
  <c r="AO25" i="113"/>
  <c r="AH25" i="113"/>
  <c r="AG25" i="113"/>
  <c r="AF25" i="113"/>
  <c r="AE25" i="113"/>
  <c r="AD25" i="113"/>
  <c r="AC25" i="113"/>
  <c r="AB25" i="113"/>
  <c r="AA25" i="113"/>
  <c r="BF24" i="113"/>
  <c r="BF23" i="113" s="1"/>
  <c r="BE24" i="113"/>
  <c r="AX24" i="113"/>
  <c r="Z24" i="113" s="1"/>
  <c r="AW24" i="113"/>
  <c r="AP24" i="113"/>
  <c r="AO24" i="113"/>
  <c r="AH24" i="113"/>
  <c r="AG24" i="113"/>
  <c r="AF24" i="113"/>
  <c r="AE24" i="113"/>
  <c r="AD24" i="113"/>
  <c r="AC24" i="113"/>
  <c r="AB24" i="113"/>
  <c r="AA24" i="113"/>
  <c r="BL23" i="113"/>
  <c r="BK23" i="113"/>
  <c r="AE23" i="113" s="1"/>
  <c r="BJ23" i="113"/>
  <c r="BI23" i="113"/>
  <c r="BH23" i="113"/>
  <c r="BG23" i="113"/>
  <c r="BD23" i="113"/>
  <c r="BC23" i="113"/>
  <c r="BB23" i="113"/>
  <c r="BA23" i="113"/>
  <c r="AZ23" i="113"/>
  <c r="AY23" i="113"/>
  <c r="AV23" i="113"/>
  <c r="AU23" i="113"/>
  <c r="AT23" i="113"/>
  <c r="AD23" i="113" s="1"/>
  <c r="AS23" i="113"/>
  <c r="AR23" i="113"/>
  <c r="AQ23" i="113"/>
  <c r="AN23" i="113"/>
  <c r="AM23" i="113"/>
  <c r="AL23" i="113"/>
  <c r="AK23" i="113"/>
  <c r="AC23" i="113" s="1"/>
  <c r="AJ23" i="113"/>
  <c r="AB23" i="113" s="1"/>
  <c r="AI23" i="113"/>
  <c r="AF23" i="113"/>
  <c r="AA23" i="113"/>
  <c r="BF22" i="113"/>
  <c r="BE22" i="113"/>
  <c r="AX22" i="113"/>
  <c r="AW22" i="113"/>
  <c r="AP22" i="113"/>
  <c r="AO22" i="113"/>
  <c r="AH22" i="113"/>
  <c r="Z22" i="113" s="1"/>
  <c r="AG22" i="113"/>
  <c r="AF22" i="113"/>
  <c r="AE22" i="113"/>
  <c r="AD22" i="113"/>
  <c r="AC22" i="113"/>
  <c r="AB22" i="113"/>
  <c r="AA22" i="113"/>
  <c r="BF21" i="113"/>
  <c r="BE21" i="113"/>
  <c r="AX21" i="113"/>
  <c r="Z21" i="113" s="1"/>
  <c r="AW21" i="113"/>
  <c r="AP21" i="113"/>
  <c r="AO21" i="113"/>
  <c r="AH21" i="113"/>
  <c r="AG21" i="113"/>
  <c r="AF21" i="113"/>
  <c r="AE21" i="113"/>
  <c r="AD21" i="113"/>
  <c r="AC21" i="113"/>
  <c r="AB21" i="113"/>
  <c r="AA21" i="113"/>
  <c r="BF20" i="113"/>
  <c r="BF17" i="113" s="1"/>
  <c r="BE20" i="113"/>
  <c r="AX20" i="113"/>
  <c r="Z20" i="113" s="1"/>
  <c r="AW20" i="113"/>
  <c r="AP20" i="113"/>
  <c r="AO20" i="113"/>
  <c r="AH20" i="113"/>
  <c r="AG20" i="113"/>
  <c r="AF20" i="113"/>
  <c r="AE20" i="113"/>
  <c r="AD20" i="113"/>
  <c r="AC20" i="113"/>
  <c r="AB20" i="113"/>
  <c r="AA20" i="113"/>
  <c r="BF19" i="113"/>
  <c r="BE19" i="113"/>
  <c r="AX19" i="113"/>
  <c r="AW19" i="113"/>
  <c r="AP19" i="113"/>
  <c r="Z19" i="113" s="1"/>
  <c r="AO19" i="113"/>
  <c r="AH19" i="113"/>
  <c r="AG19" i="113"/>
  <c r="AF19" i="113"/>
  <c r="AE19" i="113"/>
  <c r="AD19" i="113"/>
  <c r="AC19" i="113"/>
  <c r="AB19" i="113"/>
  <c r="AA19" i="113"/>
  <c r="BF18" i="113"/>
  <c r="BE18" i="113"/>
  <c r="AX18" i="113"/>
  <c r="AX17" i="113" s="1"/>
  <c r="AW18" i="113"/>
  <c r="AP18" i="113"/>
  <c r="Z18" i="113" s="1"/>
  <c r="AO18" i="113"/>
  <c r="AH18" i="113"/>
  <c r="AG18" i="113"/>
  <c r="AF18" i="113"/>
  <c r="AE18" i="113"/>
  <c r="AD18" i="113"/>
  <c r="AC18" i="113"/>
  <c r="AB18" i="113"/>
  <c r="AA18" i="113"/>
  <c r="BL17" i="113"/>
  <c r="BK17" i="113"/>
  <c r="BJ17" i="113"/>
  <c r="BI17" i="113"/>
  <c r="BH17" i="113"/>
  <c r="BG17" i="113"/>
  <c r="BD17" i="113"/>
  <c r="BC17" i="113"/>
  <c r="BB17" i="113"/>
  <c r="BA17" i="113"/>
  <c r="AZ17" i="113"/>
  <c r="AB17" i="113" s="1"/>
  <c r="AY17" i="113"/>
  <c r="AV17" i="113"/>
  <c r="AU17" i="113"/>
  <c r="AT17" i="113"/>
  <c r="AS17" i="113"/>
  <c r="AR17" i="113"/>
  <c r="AQ17" i="113"/>
  <c r="AA17" i="113" s="1"/>
  <c r="AP17" i="113"/>
  <c r="AN17" i="113"/>
  <c r="AM17" i="113"/>
  <c r="AL17" i="113"/>
  <c r="AK17" i="113"/>
  <c r="AC17" i="113" s="1"/>
  <c r="AJ17" i="113"/>
  <c r="AI17" i="113"/>
  <c r="AH17" i="113"/>
  <c r="AF17" i="113"/>
  <c r="AE17" i="113"/>
  <c r="AD17" i="113"/>
  <c r="BF16" i="113"/>
  <c r="BE16" i="113"/>
  <c r="AX16" i="113"/>
  <c r="Z16" i="113" s="1"/>
  <c r="AW16" i="113"/>
  <c r="AP16" i="113"/>
  <c r="AO16" i="113"/>
  <c r="AH16" i="113"/>
  <c r="AG16" i="113"/>
  <c r="AF16" i="113"/>
  <c r="AE16" i="113"/>
  <c r="AD16" i="113"/>
  <c r="AC16" i="113"/>
  <c r="AB16" i="113"/>
  <c r="AA16" i="113"/>
  <c r="BF15" i="113"/>
  <c r="BE15" i="113"/>
  <c r="AX15" i="113"/>
  <c r="AW15" i="113"/>
  <c r="AP15" i="113"/>
  <c r="Z15" i="113" s="1"/>
  <c r="AO15" i="113"/>
  <c r="AH15" i="113"/>
  <c r="AG15" i="113"/>
  <c r="AF15" i="113"/>
  <c r="AE15" i="113"/>
  <c r="AD15" i="113"/>
  <c r="AC15" i="113"/>
  <c r="AB15" i="113"/>
  <c r="AA15" i="113"/>
  <c r="BF14" i="113"/>
  <c r="BE14" i="113"/>
  <c r="AX14" i="113"/>
  <c r="AW14" i="113"/>
  <c r="AP14" i="113"/>
  <c r="Z14" i="113" s="1"/>
  <c r="AO14" i="113"/>
  <c r="AH14" i="113"/>
  <c r="AG14" i="113"/>
  <c r="AF14" i="113"/>
  <c r="AE14" i="113"/>
  <c r="AD14" i="113"/>
  <c r="AC14" i="113"/>
  <c r="AB14" i="113"/>
  <c r="AA14" i="113"/>
  <c r="BF13" i="113"/>
  <c r="BE13" i="113"/>
  <c r="AX13" i="113"/>
  <c r="AW13" i="113"/>
  <c r="AP13" i="113"/>
  <c r="AP12" i="113" s="1"/>
  <c r="AO13" i="113"/>
  <c r="AH13" i="113"/>
  <c r="AH12" i="113" s="1"/>
  <c r="Z12" i="113" s="1"/>
  <c r="AG13" i="113"/>
  <c r="AF13" i="113"/>
  <c r="AE13" i="113"/>
  <c r="AD13" i="113"/>
  <c r="AC13" i="113"/>
  <c r="AB13" i="113"/>
  <c r="AA13" i="113"/>
  <c r="BL12" i="113"/>
  <c r="BK12" i="113"/>
  <c r="BJ12" i="113"/>
  <c r="BI12" i="113"/>
  <c r="BH12" i="113"/>
  <c r="BG12" i="113"/>
  <c r="BF12" i="113"/>
  <c r="BD12" i="113"/>
  <c r="BC12" i="113"/>
  <c r="BB12" i="113"/>
  <c r="BA12" i="113"/>
  <c r="AZ12" i="113"/>
  <c r="AY12" i="113"/>
  <c r="AA12" i="113" s="1"/>
  <c r="AX12" i="113"/>
  <c r="AV12" i="113"/>
  <c r="AU12" i="113"/>
  <c r="AT12" i="113"/>
  <c r="AS12" i="113"/>
  <c r="AR12" i="113"/>
  <c r="AQ12" i="113"/>
  <c r="AN12" i="113"/>
  <c r="AF12" i="113" s="1"/>
  <c r="AM12" i="113"/>
  <c r="AL12" i="113"/>
  <c r="AK12" i="113"/>
  <c r="AJ12" i="113"/>
  <c r="AB12" i="113" s="1"/>
  <c r="AI12" i="113"/>
  <c r="AE12" i="113"/>
  <c r="AD12" i="113"/>
  <c r="AC12" i="113"/>
  <c r="BF11" i="113"/>
  <c r="BE11" i="113"/>
  <c r="AX11" i="113"/>
  <c r="AW11" i="113"/>
  <c r="AP11" i="113"/>
  <c r="Z11" i="113" s="1"/>
  <c r="AO11" i="113"/>
  <c r="AH11" i="113"/>
  <c r="AG11" i="113"/>
  <c r="AF11" i="113"/>
  <c r="AE11" i="113"/>
  <c r="AD11" i="113"/>
  <c r="AC11" i="113"/>
  <c r="AB11" i="113"/>
  <c r="AA11" i="113"/>
  <c r="BF10" i="113"/>
  <c r="BE10" i="113"/>
  <c r="AX10" i="113"/>
  <c r="AW10" i="113"/>
  <c r="AP10" i="113"/>
  <c r="Z10" i="113" s="1"/>
  <c r="AO10" i="113"/>
  <c r="AH10" i="113"/>
  <c r="AG10" i="113"/>
  <c r="AF10" i="113"/>
  <c r="AE10" i="113"/>
  <c r="AD10" i="113"/>
  <c r="AC10" i="113"/>
  <c r="AB10" i="113"/>
  <c r="AA10" i="113"/>
  <c r="BF9" i="113"/>
  <c r="BE9" i="113"/>
  <c r="AX9" i="113"/>
  <c r="AW9" i="113"/>
  <c r="AP9" i="113"/>
  <c r="Z9" i="113" s="1"/>
  <c r="AO9" i="113"/>
  <c r="AH9" i="113"/>
  <c r="AH8" i="113" s="1"/>
  <c r="AG9" i="113"/>
  <c r="AF9" i="113"/>
  <c r="AE9" i="113"/>
  <c r="AD9" i="113"/>
  <c r="AC9" i="113"/>
  <c r="AB9" i="113"/>
  <c r="AA9" i="113"/>
  <c r="BL8" i="113"/>
  <c r="BK8" i="113"/>
  <c r="BJ8" i="113"/>
  <c r="BI8" i="113"/>
  <c r="BH8" i="113"/>
  <c r="BH7" i="113" s="1"/>
  <c r="BG8" i="113"/>
  <c r="BG7" i="113" s="1"/>
  <c r="BF8" i="113"/>
  <c r="BF7" i="113" s="1"/>
  <c r="BD8" i="113"/>
  <c r="BD7" i="113" s="1"/>
  <c r="BC8" i="113"/>
  <c r="BB8" i="113"/>
  <c r="BA8" i="113"/>
  <c r="AZ8" i="113"/>
  <c r="AY8" i="113"/>
  <c r="AA8" i="113" s="1"/>
  <c r="AX8" i="113"/>
  <c r="AV8" i="113"/>
  <c r="AV7" i="113" s="1"/>
  <c r="AU8" i="113"/>
  <c r="AU7" i="113" s="1"/>
  <c r="AT8" i="113"/>
  <c r="AS8" i="113"/>
  <c r="AR8" i="113"/>
  <c r="AQ8" i="113"/>
  <c r="AN8" i="113"/>
  <c r="AF8" i="113" s="1"/>
  <c r="AM8" i="113"/>
  <c r="AM7" i="113" s="1"/>
  <c r="AL8" i="113"/>
  <c r="AL7" i="113" s="1"/>
  <c r="AK8" i="113"/>
  <c r="AJ8" i="113"/>
  <c r="AB8" i="113" s="1"/>
  <c r="AI8" i="113"/>
  <c r="AE8" i="113"/>
  <c r="AD8" i="113"/>
  <c r="AD7" i="113" s="1"/>
  <c r="AC8" i="113"/>
  <c r="BL7" i="113"/>
  <c r="BK7" i="113"/>
  <c r="BJ7" i="113"/>
  <c r="BI7" i="113"/>
  <c r="BC7" i="113"/>
  <c r="BB7" i="113"/>
  <c r="BA7" i="113"/>
  <c r="AZ7" i="113"/>
  <c r="AT7" i="113"/>
  <c r="AS7" i="113"/>
  <c r="AR7" i="113"/>
  <c r="AQ7" i="113"/>
  <c r="AK7" i="113"/>
  <c r="AJ7" i="113"/>
  <c r="AI7" i="113"/>
  <c r="BB2" i="113"/>
  <c r="AL2" i="113"/>
  <c r="X2" i="113"/>
  <c r="O2" i="113"/>
  <c r="AF7" i="113" l="1"/>
  <c r="AA7" i="113"/>
  <c r="AB7" i="113"/>
  <c r="Z8" i="113"/>
  <c r="AH7" i="113"/>
  <c r="Z17" i="113"/>
  <c r="AC7" i="113"/>
  <c r="AE7" i="113"/>
  <c r="AP8" i="113"/>
  <c r="AP7" i="113" s="1"/>
  <c r="AN7" i="113"/>
  <c r="AX23" i="113"/>
  <c r="AX7" i="113" s="1"/>
  <c r="AY7" i="113"/>
  <c r="Z13" i="113"/>
  <c r="AP23" i="113"/>
  <c r="Z23" i="113" s="1"/>
  <c r="Z7" i="113" l="1"/>
  <c r="BF31" i="112" l="1"/>
  <c r="BE31" i="112"/>
  <c r="AX31" i="112"/>
  <c r="AW31" i="112"/>
  <c r="AP31" i="112"/>
  <c r="Z31" i="112" s="1"/>
  <c r="AO31" i="112"/>
  <c r="AH31" i="112"/>
  <c r="AG31" i="112"/>
  <c r="BF30" i="112"/>
  <c r="BE30" i="112"/>
  <c r="AX30" i="112"/>
  <c r="AW30" i="112"/>
  <c r="AP30" i="112"/>
  <c r="AP29" i="112" s="1"/>
  <c r="AO30" i="112"/>
  <c r="AH30" i="112"/>
  <c r="AH29" i="112" s="1"/>
  <c r="Z29" i="112" s="1"/>
  <c r="AG30" i="112"/>
  <c r="BL29" i="112"/>
  <c r="BK29" i="112"/>
  <c r="BJ29" i="112"/>
  <c r="BI29" i="112"/>
  <c r="BH29" i="112"/>
  <c r="BG29" i="112"/>
  <c r="AA29" i="112" s="1"/>
  <c r="BF29" i="112"/>
  <c r="BD29" i="112"/>
  <c r="BC29" i="112"/>
  <c r="BB29" i="112"/>
  <c r="BA29" i="112"/>
  <c r="AZ29" i="112"/>
  <c r="AY29" i="112"/>
  <c r="AX29" i="112"/>
  <c r="AV29" i="112"/>
  <c r="AU29" i="112"/>
  <c r="AT29" i="112"/>
  <c r="AS29" i="112"/>
  <c r="AR29" i="112"/>
  <c r="AQ29" i="112"/>
  <c r="AN29" i="112"/>
  <c r="AF29" i="112" s="1"/>
  <c r="AM29" i="112"/>
  <c r="AL29" i="112"/>
  <c r="AK29" i="112"/>
  <c r="AJ29" i="112"/>
  <c r="AI29" i="112"/>
  <c r="AE29" i="112"/>
  <c r="AD29" i="112"/>
  <c r="AC29" i="112"/>
  <c r="AB29" i="112"/>
  <c r="BF28" i="112"/>
  <c r="BE28" i="112"/>
  <c r="AX28" i="112"/>
  <c r="AX27" i="112" s="1"/>
  <c r="AW28" i="112"/>
  <c r="AP28" i="112"/>
  <c r="Z28" i="112" s="1"/>
  <c r="AO28" i="112"/>
  <c r="AH28" i="112"/>
  <c r="AG28" i="112"/>
  <c r="BL27" i="112"/>
  <c r="BK27" i="112"/>
  <c r="BJ27" i="112"/>
  <c r="BI27" i="112"/>
  <c r="BI7" i="112" s="1"/>
  <c r="BH27" i="112"/>
  <c r="BG27" i="112"/>
  <c r="BF27" i="112"/>
  <c r="BD27" i="112"/>
  <c r="BC27" i="112"/>
  <c r="BB27" i="112"/>
  <c r="BA27" i="112"/>
  <c r="AZ27" i="112"/>
  <c r="AB27" i="112" s="1"/>
  <c r="AY27" i="112"/>
  <c r="AV27" i="112"/>
  <c r="AU27" i="112"/>
  <c r="AT27" i="112"/>
  <c r="AS27" i="112"/>
  <c r="AR27" i="112"/>
  <c r="AQ27" i="112"/>
  <c r="AA27" i="112" s="1"/>
  <c r="AP27" i="112"/>
  <c r="AN27" i="112"/>
  <c r="AM27" i="112"/>
  <c r="AL27" i="112"/>
  <c r="AK27" i="112"/>
  <c r="AJ27" i="112"/>
  <c r="AI27" i="112"/>
  <c r="AH27" i="112"/>
  <c r="AF27" i="112"/>
  <c r="AE27" i="112"/>
  <c r="AD27" i="112"/>
  <c r="BF26" i="112"/>
  <c r="BF23" i="112" s="1"/>
  <c r="BE26" i="112"/>
  <c r="AX26" i="112"/>
  <c r="Z26" i="112" s="1"/>
  <c r="AW26" i="112"/>
  <c r="AP26" i="112"/>
  <c r="AO26" i="112"/>
  <c r="AH26" i="112"/>
  <c r="AG26" i="112"/>
  <c r="BF25" i="112"/>
  <c r="BE25" i="112"/>
  <c r="AX25" i="112"/>
  <c r="Z25" i="112" s="1"/>
  <c r="AW25" i="112"/>
  <c r="AP25" i="112"/>
  <c r="AO25" i="112"/>
  <c r="AH25" i="112"/>
  <c r="AG25" i="112"/>
  <c r="BF24" i="112"/>
  <c r="BE24" i="112"/>
  <c r="AX24" i="112"/>
  <c r="AX23" i="112" s="1"/>
  <c r="AW24" i="112"/>
  <c r="AP24" i="112"/>
  <c r="Z24" i="112" s="1"/>
  <c r="AO24" i="112"/>
  <c r="AH24" i="112"/>
  <c r="AG24" i="112"/>
  <c r="BL23" i="112"/>
  <c r="BK23" i="112"/>
  <c r="BJ23" i="112"/>
  <c r="BI23" i="112"/>
  <c r="AC23" i="112" s="1"/>
  <c r="BH23" i="112"/>
  <c r="BG23" i="112"/>
  <c r="BD23" i="112"/>
  <c r="BC23" i="112"/>
  <c r="BB23" i="112"/>
  <c r="BA23" i="112"/>
  <c r="AZ23" i="112"/>
  <c r="AB23" i="112" s="1"/>
  <c r="AY23" i="112"/>
  <c r="AV23" i="112"/>
  <c r="AU23" i="112"/>
  <c r="AT23" i="112"/>
  <c r="AS23" i="112"/>
  <c r="AR23" i="112"/>
  <c r="AQ23" i="112"/>
  <c r="AA23" i="112" s="1"/>
  <c r="AP23" i="112"/>
  <c r="AN23" i="112"/>
  <c r="AM23" i="112"/>
  <c r="AL23" i="112"/>
  <c r="AK23" i="112"/>
  <c r="AJ23" i="112"/>
  <c r="AI23" i="112"/>
  <c r="AH23" i="112"/>
  <c r="Z23" i="112" s="1"/>
  <c r="AF23" i="112"/>
  <c r="AE23" i="112"/>
  <c r="AD23" i="112"/>
  <c r="BF22" i="112"/>
  <c r="BF18" i="112" s="1"/>
  <c r="BF7" i="112" s="1"/>
  <c r="BE22" i="112"/>
  <c r="AX22" i="112"/>
  <c r="Z22" i="112" s="1"/>
  <c r="AW22" i="112"/>
  <c r="AP22" i="112"/>
  <c r="AO22" i="112"/>
  <c r="AH22" i="112"/>
  <c r="AG22" i="112"/>
  <c r="BF21" i="112"/>
  <c r="BE21" i="112"/>
  <c r="AX21" i="112"/>
  <c r="Z21" i="112" s="1"/>
  <c r="AW21" i="112"/>
  <c r="AP21" i="112"/>
  <c r="AO21" i="112"/>
  <c r="AH21" i="112"/>
  <c r="AG21" i="112"/>
  <c r="BF20" i="112"/>
  <c r="BE20" i="112"/>
  <c r="AX20" i="112"/>
  <c r="AX18" i="112" s="1"/>
  <c r="AW20" i="112"/>
  <c r="AP20" i="112"/>
  <c r="Z20" i="112" s="1"/>
  <c r="AO20" i="112"/>
  <c r="AH20" i="112"/>
  <c r="AG20" i="112"/>
  <c r="BF19" i="112"/>
  <c r="BE19" i="112"/>
  <c r="AX19" i="112"/>
  <c r="AW19" i="112"/>
  <c r="AP19" i="112"/>
  <c r="Z19" i="112" s="1"/>
  <c r="AO19" i="112"/>
  <c r="AH19" i="112"/>
  <c r="AG19" i="112"/>
  <c r="BL18" i="112"/>
  <c r="BK18" i="112"/>
  <c r="BJ18" i="112"/>
  <c r="BI18" i="112"/>
  <c r="BH18" i="112"/>
  <c r="BG18" i="112"/>
  <c r="BD18" i="112"/>
  <c r="BC18" i="112"/>
  <c r="BB18" i="112"/>
  <c r="BA18" i="112"/>
  <c r="AZ18" i="112"/>
  <c r="AY18" i="112"/>
  <c r="AA18" i="112" s="1"/>
  <c r="AV18" i="112"/>
  <c r="AU18" i="112"/>
  <c r="AT18" i="112"/>
  <c r="AS18" i="112"/>
  <c r="AR18" i="112"/>
  <c r="AQ18" i="112"/>
  <c r="AP18" i="112"/>
  <c r="AN18" i="112"/>
  <c r="AM18" i="112"/>
  <c r="AL18" i="112"/>
  <c r="AK18" i="112"/>
  <c r="AJ18" i="112"/>
  <c r="AB18" i="112" s="1"/>
  <c r="AI18" i="112"/>
  <c r="AH18" i="112"/>
  <c r="AF18" i="112"/>
  <c r="AE18" i="112"/>
  <c r="AD18" i="112"/>
  <c r="AC18" i="112"/>
  <c r="BF17" i="112"/>
  <c r="BE17" i="112"/>
  <c r="AX17" i="112"/>
  <c r="Z17" i="112" s="1"/>
  <c r="AW17" i="112"/>
  <c r="AP17" i="112"/>
  <c r="AO17" i="112"/>
  <c r="AH17" i="112"/>
  <c r="AG17" i="112"/>
  <c r="BF16" i="112"/>
  <c r="BE16" i="112"/>
  <c r="AX16" i="112"/>
  <c r="AX14" i="112" s="1"/>
  <c r="AW16" i="112"/>
  <c r="AP16" i="112"/>
  <c r="Z16" i="112" s="1"/>
  <c r="AO16" i="112"/>
  <c r="AH16" i="112"/>
  <c r="AG16" i="112"/>
  <c r="BF15" i="112"/>
  <c r="BE15" i="112"/>
  <c r="AX15" i="112"/>
  <c r="AW15" i="112"/>
  <c r="AP15" i="112"/>
  <c r="Z15" i="112" s="1"/>
  <c r="AO15" i="112"/>
  <c r="AH15" i="112"/>
  <c r="AG15" i="112"/>
  <c r="BL14" i="112"/>
  <c r="BK14" i="112"/>
  <c r="BJ14" i="112"/>
  <c r="BI14" i="112"/>
  <c r="BH14" i="112"/>
  <c r="BG14" i="112"/>
  <c r="BF14" i="112"/>
  <c r="BD14" i="112"/>
  <c r="BC14" i="112"/>
  <c r="BB14" i="112"/>
  <c r="BA14" i="112"/>
  <c r="AZ14" i="112"/>
  <c r="AY14" i="112"/>
  <c r="AA14" i="112" s="1"/>
  <c r="AV14" i="112"/>
  <c r="AU14" i="112"/>
  <c r="AT14" i="112"/>
  <c r="AS14" i="112"/>
  <c r="AC14" i="112" s="1"/>
  <c r="AR14" i="112"/>
  <c r="AQ14" i="112"/>
  <c r="AP14" i="112"/>
  <c r="AN14" i="112"/>
  <c r="AM14" i="112"/>
  <c r="AL14" i="112"/>
  <c r="AK14" i="112"/>
  <c r="AJ14" i="112"/>
  <c r="AB14" i="112" s="1"/>
  <c r="AI14" i="112"/>
  <c r="AH14" i="112"/>
  <c r="AF14" i="112"/>
  <c r="AE14" i="112"/>
  <c r="AD14" i="112"/>
  <c r="BF13" i="112"/>
  <c r="BE13" i="112"/>
  <c r="AX13" i="112"/>
  <c r="Z13" i="112" s="1"/>
  <c r="AW13" i="112"/>
  <c r="AP13" i="112"/>
  <c r="AO13" i="112"/>
  <c r="AH13" i="112"/>
  <c r="AG13" i="112"/>
  <c r="BF12" i="112"/>
  <c r="BE12" i="112"/>
  <c r="AX12" i="112"/>
  <c r="AW12" i="112"/>
  <c r="AP12" i="112"/>
  <c r="Z12" i="112" s="1"/>
  <c r="AO12" i="112"/>
  <c r="AH12" i="112"/>
  <c r="AG12" i="112"/>
  <c r="BF11" i="112"/>
  <c r="BE11" i="112"/>
  <c r="AX11" i="112"/>
  <c r="AW11" i="112"/>
  <c r="AP11" i="112"/>
  <c r="Z11" i="112" s="1"/>
  <c r="AO11" i="112"/>
  <c r="AH11" i="112"/>
  <c r="AG11" i="112"/>
  <c r="BF10" i="112"/>
  <c r="BE10" i="112"/>
  <c r="AX10" i="112"/>
  <c r="AW10" i="112"/>
  <c r="AP10" i="112"/>
  <c r="AP8" i="112" s="1"/>
  <c r="AP7" i="112" s="1"/>
  <c r="AO10" i="112"/>
  <c r="AH10" i="112"/>
  <c r="AG10" i="112"/>
  <c r="BF9" i="112"/>
  <c r="BE9" i="112"/>
  <c r="AX9" i="112"/>
  <c r="AW9" i="112"/>
  <c r="AP9" i="112"/>
  <c r="AO9" i="112"/>
  <c r="AH9" i="112"/>
  <c r="AH8" i="112" s="1"/>
  <c r="AG9" i="112"/>
  <c r="Z9" i="112"/>
  <c r="BL8" i="112"/>
  <c r="BL7" i="112" s="1"/>
  <c r="BK8" i="112"/>
  <c r="BJ8" i="112"/>
  <c r="BI8" i="112"/>
  <c r="BH8" i="112"/>
  <c r="BG8" i="112"/>
  <c r="BF8" i="112"/>
  <c r="BD8" i="112"/>
  <c r="AF8" i="112" s="1"/>
  <c r="BC8" i="112"/>
  <c r="BC7" i="112" s="1"/>
  <c r="BB8" i="112"/>
  <c r="BA8" i="112"/>
  <c r="AZ8" i="112"/>
  <c r="AY8" i="112"/>
  <c r="AA8" i="112" s="1"/>
  <c r="AA7" i="112" s="1"/>
  <c r="AV8" i="112"/>
  <c r="AU8" i="112"/>
  <c r="AU7" i="112" s="1"/>
  <c r="AT8" i="112"/>
  <c r="AT7" i="112" s="1"/>
  <c r="AS8" i="112"/>
  <c r="AR8" i="112"/>
  <c r="AQ8" i="112"/>
  <c r="AN8" i="112"/>
  <c r="AM8" i="112"/>
  <c r="AE8" i="112" s="1"/>
  <c r="AL8" i="112"/>
  <c r="AD8" i="112" s="1"/>
  <c r="AK8" i="112"/>
  <c r="AK7" i="112" s="1"/>
  <c r="AJ8" i="112"/>
  <c r="AI8" i="112"/>
  <c r="AC8" i="112"/>
  <c r="AB8" i="112"/>
  <c r="BK7" i="112"/>
  <c r="BJ7" i="112"/>
  <c r="BH7" i="112"/>
  <c r="BG7" i="112"/>
  <c r="BB7" i="112"/>
  <c r="BA7" i="112"/>
  <c r="AV7" i="112"/>
  <c r="AS7" i="112"/>
  <c r="AR7" i="112"/>
  <c r="AN7" i="112"/>
  <c r="AM7" i="112"/>
  <c r="AJ7" i="112"/>
  <c r="AI7" i="112"/>
  <c r="AL2" i="112"/>
  <c r="BB2" i="112" s="1"/>
  <c r="X2" i="112"/>
  <c r="O2" i="112"/>
  <c r="AY7" i="112" l="1"/>
  <c r="AX8" i="112"/>
  <c r="AX7" i="112" s="1"/>
  <c r="Z18" i="112"/>
  <c r="AC7" i="112"/>
  <c r="Z27" i="112"/>
  <c r="AH7" i="112"/>
  <c r="Z14" i="112"/>
  <c r="AC27" i="112"/>
  <c r="AL7" i="112"/>
  <c r="BD7" i="112"/>
  <c r="Z10" i="112"/>
  <c r="Z30" i="112"/>
  <c r="AQ7" i="112"/>
  <c r="AZ7" i="112"/>
  <c r="Z8" i="112" l="1"/>
  <c r="Z7" i="112"/>
  <c r="BF31" i="111" l="1"/>
  <c r="BE31" i="111"/>
  <c r="AX31" i="111"/>
  <c r="AW31" i="111"/>
  <c r="AP31" i="111"/>
  <c r="Z31" i="111" s="1"/>
  <c r="AO31" i="111"/>
  <c r="AH31" i="111"/>
  <c r="AG31" i="111"/>
  <c r="AF31" i="111"/>
  <c r="AE31" i="111"/>
  <c r="AD31" i="111"/>
  <c r="AC31" i="111"/>
  <c r="AB31" i="111"/>
  <c r="AA31" i="111"/>
  <c r="BF30" i="111"/>
  <c r="BF28" i="111" s="1"/>
  <c r="BE30" i="111"/>
  <c r="AX30" i="111"/>
  <c r="AW30" i="111"/>
  <c r="AP30" i="111"/>
  <c r="AO30" i="111"/>
  <c r="AH30" i="111"/>
  <c r="AG30" i="111"/>
  <c r="AF30" i="111"/>
  <c r="AE30" i="111"/>
  <c r="AD30" i="111"/>
  <c r="AC30" i="111"/>
  <c r="AB30" i="111"/>
  <c r="AA30" i="111"/>
  <c r="Z30" i="111"/>
  <c r="BF29" i="111"/>
  <c r="BE29" i="111"/>
  <c r="AX29" i="111"/>
  <c r="AX28" i="111" s="1"/>
  <c r="AW29" i="111"/>
  <c r="AP29" i="111"/>
  <c r="AO29" i="111"/>
  <c r="AH29" i="111"/>
  <c r="Z29" i="111" s="1"/>
  <c r="AG29" i="111"/>
  <c r="AF29" i="111"/>
  <c r="AE29" i="111"/>
  <c r="AD29" i="111"/>
  <c r="AC29" i="111"/>
  <c r="AB29" i="111"/>
  <c r="AA29" i="111"/>
  <c r="BL28" i="111"/>
  <c r="BK28" i="111"/>
  <c r="BJ28" i="111"/>
  <c r="BI28" i="111"/>
  <c r="BH28" i="111"/>
  <c r="BG28" i="111"/>
  <c r="BD28" i="111"/>
  <c r="BC28" i="111"/>
  <c r="BB28" i="111"/>
  <c r="BA28" i="111"/>
  <c r="AZ28" i="111"/>
  <c r="AB28" i="111" s="1"/>
  <c r="AY28" i="111"/>
  <c r="AV28" i="111"/>
  <c r="AU28" i="111"/>
  <c r="AT28" i="111"/>
  <c r="AS28" i="111"/>
  <c r="AR28" i="111"/>
  <c r="AQ28" i="111"/>
  <c r="AP28" i="111"/>
  <c r="AN28" i="111"/>
  <c r="AM28" i="111"/>
  <c r="AE28" i="111" s="1"/>
  <c r="AL28" i="111"/>
  <c r="AD28" i="111" s="1"/>
  <c r="AK28" i="111"/>
  <c r="AJ28" i="111"/>
  <c r="AI28" i="111"/>
  <c r="AA28" i="111" s="1"/>
  <c r="AH28" i="111"/>
  <c r="AF28" i="111"/>
  <c r="AC28" i="111"/>
  <c r="BF27" i="111"/>
  <c r="BE27" i="111"/>
  <c r="AX27" i="111"/>
  <c r="AW27" i="111"/>
  <c r="AP27" i="111"/>
  <c r="Z27" i="111" s="1"/>
  <c r="AO27" i="111"/>
  <c r="AH27" i="111"/>
  <c r="AG27" i="111"/>
  <c r="AF27" i="111"/>
  <c r="AE27" i="111"/>
  <c r="AD27" i="111"/>
  <c r="AC27" i="111"/>
  <c r="AB27" i="111"/>
  <c r="AA27" i="111"/>
  <c r="BF26" i="111"/>
  <c r="BE26" i="111"/>
  <c r="AX26" i="111"/>
  <c r="AW26" i="111"/>
  <c r="AP26" i="111"/>
  <c r="AO26" i="111"/>
  <c r="AH26" i="111"/>
  <c r="AG26" i="111"/>
  <c r="AF26" i="111"/>
  <c r="AE26" i="111"/>
  <c r="AD26" i="111"/>
  <c r="AC26" i="111"/>
  <c r="AB26" i="111"/>
  <c r="AA26" i="111"/>
  <c r="Z26" i="111"/>
  <c r="BF25" i="111"/>
  <c r="BE25" i="111"/>
  <c r="AX25" i="111"/>
  <c r="AW25" i="111"/>
  <c r="AP25" i="111"/>
  <c r="AO25" i="111"/>
  <c r="AH25" i="111"/>
  <c r="Z25" i="111" s="1"/>
  <c r="AG25" i="111"/>
  <c r="AF25" i="111"/>
  <c r="AE25" i="111"/>
  <c r="AD25" i="111"/>
  <c r="AC25" i="111"/>
  <c r="AB25" i="111"/>
  <c r="AA25" i="111"/>
  <c r="BF24" i="111"/>
  <c r="BE24" i="111"/>
  <c r="AX24" i="111"/>
  <c r="AW24" i="111"/>
  <c r="AP24" i="111"/>
  <c r="Z24" i="111" s="1"/>
  <c r="AO24" i="111"/>
  <c r="AH24" i="111"/>
  <c r="AG24" i="111"/>
  <c r="AF24" i="111"/>
  <c r="AE24" i="111"/>
  <c r="AD24" i="111"/>
  <c r="AC24" i="111"/>
  <c r="AB24" i="111"/>
  <c r="AA24" i="111"/>
  <c r="BF23" i="111"/>
  <c r="BE23" i="111"/>
  <c r="AX23" i="111"/>
  <c r="AW23" i="111"/>
  <c r="AP23" i="111"/>
  <c r="Z23" i="111" s="1"/>
  <c r="AO23" i="111"/>
  <c r="AH23" i="111"/>
  <c r="AG23" i="111"/>
  <c r="AF23" i="111"/>
  <c r="AE23" i="111"/>
  <c r="AD23" i="111"/>
  <c r="AC23" i="111"/>
  <c r="AB23" i="111"/>
  <c r="AA23" i="111"/>
  <c r="BF22" i="111"/>
  <c r="BE22" i="111"/>
  <c r="AX22" i="111"/>
  <c r="AW22" i="111"/>
  <c r="AP22" i="111"/>
  <c r="AO22" i="111"/>
  <c r="AH22" i="111"/>
  <c r="AG22" i="111"/>
  <c r="AF22" i="111"/>
  <c r="AE22" i="111"/>
  <c r="AD22" i="111"/>
  <c r="AC22" i="111"/>
  <c r="AB22" i="111"/>
  <c r="AA22" i="111"/>
  <c r="Z22" i="111"/>
  <c r="BF21" i="111"/>
  <c r="BE21" i="111"/>
  <c r="AX21" i="111"/>
  <c r="AW21" i="111"/>
  <c r="AP21" i="111"/>
  <c r="AO21" i="111"/>
  <c r="AH21" i="111"/>
  <c r="AG21" i="111"/>
  <c r="AF21" i="111"/>
  <c r="AE21" i="111"/>
  <c r="AD21" i="111"/>
  <c r="AC21" i="111"/>
  <c r="AB21" i="111"/>
  <c r="AA21" i="111"/>
  <c r="Z21" i="111"/>
  <c r="BF20" i="111"/>
  <c r="BF19" i="111" s="1"/>
  <c r="BE20" i="111"/>
  <c r="AX20" i="111"/>
  <c r="AW20" i="111"/>
  <c r="AP20" i="111"/>
  <c r="AP19" i="111" s="1"/>
  <c r="AO20" i="111"/>
  <c r="AH20" i="111"/>
  <c r="AH19" i="111" s="1"/>
  <c r="AG20" i="111"/>
  <c r="AF20" i="111"/>
  <c r="AE20" i="111"/>
  <c r="AD20" i="111"/>
  <c r="AC20" i="111"/>
  <c r="AB20" i="111"/>
  <c r="AA20" i="111"/>
  <c r="BL19" i="111"/>
  <c r="BK19" i="111"/>
  <c r="BJ19" i="111"/>
  <c r="BI19" i="111"/>
  <c r="BH19" i="111"/>
  <c r="BG19" i="111"/>
  <c r="BD19" i="111"/>
  <c r="BC19" i="111"/>
  <c r="AE19" i="111" s="1"/>
  <c r="BB19" i="111"/>
  <c r="BA19" i="111"/>
  <c r="AZ19" i="111"/>
  <c r="AY19" i="111"/>
  <c r="AX19" i="111"/>
  <c r="AV19" i="111"/>
  <c r="AU19" i="111"/>
  <c r="AT19" i="111"/>
  <c r="AS19" i="111"/>
  <c r="AR19" i="111"/>
  <c r="AQ19" i="111"/>
  <c r="AN19" i="111"/>
  <c r="AF19" i="111" s="1"/>
  <c r="AM19" i="111"/>
  <c r="AL19" i="111"/>
  <c r="AD19" i="111" s="1"/>
  <c r="AK19" i="111"/>
  <c r="AC19" i="111" s="1"/>
  <c r="AJ19" i="111"/>
  <c r="AI19" i="111"/>
  <c r="AB19" i="111"/>
  <c r="AA19" i="111"/>
  <c r="BF18" i="111"/>
  <c r="BE18" i="111"/>
  <c r="AX18" i="111"/>
  <c r="AX14" i="111" s="1"/>
  <c r="AW18" i="111"/>
  <c r="AP18" i="111"/>
  <c r="AO18" i="111"/>
  <c r="AH18" i="111"/>
  <c r="AG18" i="111"/>
  <c r="AF18" i="111"/>
  <c r="AE18" i="111"/>
  <c r="AD18" i="111"/>
  <c r="AC18" i="111"/>
  <c r="AB18" i="111"/>
  <c r="AA18" i="111"/>
  <c r="Z18" i="111"/>
  <c r="BF17" i="111"/>
  <c r="BE17" i="111"/>
  <c r="AX17" i="111"/>
  <c r="AW17" i="111"/>
  <c r="AP17" i="111"/>
  <c r="AO17" i="111"/>
  <c r="AH17" i="111"/>
  <c r="AG17" i="111"/>
  <c r="AF17" i="111"/>
  <c r="AE17" i="111"/>
  <c r="AD17" i="111"/>
  <c r="AC17" i="111"/>
  <c r="AB17" i="111"/>
  <c r="AA17" i="111"/>
  <c r="Z17" i="111"/>
  <c r="BF16" i="111"/>
  <c r="BE16" i="111"/>
  <c r="AX16" i="111"/>
  <c r="AW16" i="111"/>
  <c r="AP16" i="111"/>
  <c r="Z16" i="111" s="1"/>
  <c r="AO16" i="111"/>
  <c r="AH16" i="111"/>
  <c r="AH14" i="111" s="1"/>
  <c r="AG16" i="111"/>
  <c r="AF16" i="111"/>
  <c r="AE16" i="111"/>
  <c r="AD16" i="111"/>
  <c r="AC16" i="111"/>
  <c r="AB16" i="111"/>
  <c r="AA16" i="111"/>
  <c r="BF15" i="111"/>
  <c r="BF14" i="111" s="1"/>
  <c r="BE15" i="111"/>
  <c r="AX15" i="111"/>
  <c r="AW15" i="111"/>
  <c r="AP15" i="111"/>
  <c r="AP14" i="111" s="1"/>
  <c r="AO15" i="111"/>
  <c r="AH15" i="111"/>
  <c r="AG15" i="111"/>
  <c r="AF15" i="111"/>
  <c r="AE15" i="111"/>
  <c r="AD15" i="111"/>
  <c r="AC15" i="111"/>
  <c r="AB15" i="111"/>
  <c r="AA15" i="111"/>
  <c r="BL14" i="111"/>
  <c r="BK14" i="111"/>
  <c r="BJ14" i="111"/>
  <c r="BI14" i="111"/>
  <c r="BH14" i="111"/>
  <c r="BG14" i="111"/>
  <c r="BD14" i="111"/>
  <c r="BC14" i="111"/>
  <c r="BB14" i="111"/>
  <c r="AD14" i="111" s="1"/>
  <c r="BA14" i="111"/>
  <c r="AZ14" i="111"/>
  <c r="AY14" i="111"/>
  <c r="AV14" i="111"/>
  <c r="AU14" i="111"/>
  <c r="AT14" i="111"/>
  <c r="AS14" i="111"/>
  <c r="AR14" i="111"/>
  <c r="AQ14" i="111"/>
  <c r="AN14" i="111"/>
  <c r="AF14" i="111" s="1"/>
  <c r="AM14" i="111"/>
  <c r="AE14" i="111" s="1"/>
  <c r="AL14" i="111"/>
  <c r="AK14" i="111"/>
  <c r="AC14" i="111" s="1"/>
  <c r="AJ14" i="111"/>
  <c r="AB14" i="111" s="1"/>
  <c r="AI14" i="111"/>
  <c r="AA14" i="111"/>
  <c r="BF13" i="111"/>
  <c r="BE13" i="111"/>
  <c r="AX13" i="111"/>
  <c r="AW13" i="111"/>
  <c r="AP13" i="111"/>
  <c r="AO13" i="111"/>
  <c r="AH13" i="111"/>
  <c r="AG13" i="111"/>
  <c r="AF13" i="111"/>
  <c r="AE13" i="111"/>
  <c r="AD13" i="111"/>
  <c r="AC13" i="111"/>
  <c r="AB13" i="111"/>
  <c r="AA13" i="111"/>
  <c r="Z13" i="111"/>
  <c r="BF12" i="111"/>
  <c r="Z12" i="111" s="1"/>
  <c r="BE12" i="111"/>
  <c r="AX12" i="111"/>
  <c r="AW12" i="111"/>
  <c r="AP12" i="111"/>
  <c r="AO12" i="111"/>
  <c r="AH12" i="111"/>
  <c r="AG12" i="111"/>
  <c r="AF12" i="111"/>
  <c r="AE12" i="111"/>
  <c r="AD12" i="111"/>
  <c r="AC12" i="111"/>
  <c r="AB12" i="111"/>
  <c r="AA12" i="111"/>
  <c r="BF11" i="111"/>
  <c r="BE11" i="111"/>
  <c r="AX11" i="111"/>
  <c r="AW11" i="111"/>
  <c r="AP11" i="111"/>
  <c r="Z11" i="111" s="1"/>
  <c r="AO11" i="111"/>
  <c r="AH11" i="111"/>
  <c r="AG11" i="111"/>
  <c r="AF11" i="111"/>
  <c r="AE11" i="111"/>
  <c r="AD11" i="111"/>
  <c r="AC11" i="111"/>
  <c r="AB11" i="111"/>
  <c r="AA11" i="111"/>
  <c r="BF10" i="111"/>
  <c r="BF8" i="111" s="1"/>
  <c r="BE10" i="111"/>
  <c r="AX10" i="111"/>
  <c r="Z10" i="111" s="1"/>
  <c r="AW10" i="111"/>
  <c r="AP10" i="111"/>
  <c r="AO10" i="111"/>
  <c r="AH10" i="111"/>
  <c r="AG10" i="111"/>
  <c r="AF10" i="111"/>
  <c r="AE10" i="111"/>
  <c r="AD10" i="111"/>
  <c r="AC10" i="111"/>
  <c r="AB10" i="111"/>
  <c r="AA10" i="111"/>
  <c r="BF9" i="111"/>
  <c r="BE9" i="111"/>
  <c r="AX9" i="111"/>
  <c r="AX8" i="111" s="1"/>
  <c r="AW9" i="111"/>
  <c r="AP9" i="111"/>
  <c r="AO9" i="111"/>
  <c r="AH9" i="111"/>
  <c r="Z9" i="111" s="1"/>
  <c r="AG9" i="111"/>
  <c r="AF9" i="111"/>
  <c r="AE9" i="111"/>
  <c r="AD9" i="111"/>
  <c r="AC9" i="111"/>
  <c r="AB9" i="111"/>
  <c r="AA9" i="111"/>
  <c r="BL8" i="111"/>
  <c r="BK8" i="111"/>
  <c r="BJ8" i="111"/>
  <c r="BJ7" i="111" s="1"/>
  <c r="BI8" i="111"/>
  <c r="BI7" i="111" s="1"/>
  <c r="BH8" i="111"/>
  <c r="BH7" i="111" s="1"/>
  <c r="BG8" i="111"/>
  <c r="BD8" i="111"/>
  <c r="BC8" i="111"/>
  <c r="BB8" i="111"/>
  <c r="BA8" i="111"/>
  <c r="BA7" i="111" s="1"/>
  <c r="AZ8" i="111"/>
  <c r="AZ7" i="111" s="1"/>
  <c r="AY8" i="111"/>
  <c r="AY7" i="111" s="1"/>
  <c r="AV8" i="111"/>
  <c r="AV7" i="111" s="1"/>
  <c r="AU8" i="111"/>
  <c r="AT8" i="111"/>
  <c r="AS8" i="111"/>
  <c r="AR8" i="111"/>
  <c r="AR7" i="111" s="1"/>
  <c r="AQ8" i="111"/>
  <c r="AQ7" i="111" s="1"/>
  <c r="AP8" i="111"/>
  <c r="AN8" i="111"/>
  <c r="AM8" i="111"/>
  <c r="AE8" i="111" s="1"/>
  <c r="AL8" i="111"/>
  <c r="AD8" i="111" s="1"/>
  <c r="AK8" i="111"/>
  <c r="AC8" i="111" s="1"/>
  <c r="AJ8" i="111"/>
  <c r="AI8" i="111"/>
  <c r="AI7" i="111" s="1"/>
  <c r="AH8" i="111"/>
  <c r="AH7" i="111" s="1"/>
  <c r="AF8" i="111"/>
  <c r="AF7" i="111" s="1"/>
  <c r="BL7" i="111"/>
  <c r="BK7" i="111"/>
  <c r="BG7" i="111"/>
  <c r="BD7" i="111"/>
  <c r="BC7" i="111"/>
  <c r="BB7" i="111"/>
  <c r="AU7" i="111"/>
  <c r="AT7" i="111"/>
  <c r="AS7" i="111"/>
  <c r="AN7" i="111"/>
  <c r="AL7" i="111"/>
  <c r="AK7" i="111"/>
  <c r="AJ7" i="111"/>
  <c r="AL2" i="111"/>
  <c r="BB2" i="111" s="1"/>
  <c r="X2" i="111"/>
  <c r="O2" i="111"/>
  <c r="AC7" i="111" l="1"/>
  <c r="AE7" i="111"/>
  <c r="AX7" i="111"/>
  <c r="BF7" i="111"/>
  <c r="AD7" i="111"/>
  <c r="Z19" i="111"/>
  <c r="Z28" i="111"/>
  <c r="AP7" i="111"/>
  <c r="Z14" i="111"/>
  <c r="Z20" i="111"/>
  <c r="AM7" i="111"/>
  <c r="AA8" i="111"/>
  <c r="AA7" i="111" s="1"/>
  <c r="Z15" i="111"/>
  <c r="AB8" i="111"/>
  <c r="AB7" i="111" s="1"/>
  <c r="Z8" i="111"/>
  <c r="Z7" i="111" l="1"/>
  <c r="Y7" i="111" s="1"/>
  <c r="BF16" i="109" l="1"/>
  <c r="BE16" i="109"/>
  <c r="AX16" i="109"/>
  <c r="AW16" i="109"/>
  <c r="AP16" i="109"/>
  <c r="Z16" i="109" s="1"/>
  <c r="AO16" i="109"/>
  <c r="AH16" i="109"/>
  <c r="AG16" i="109"/>
  <c r="AF16" i="109"/>
  <c r="AE16" i="109"/>
  <c r="AD16" i="109"/>
  <c r="AC16" i="109"/>
  <c r="AB16" i="109"/>
  <c r="AA16" i="109"/>
  <c r="BF15" i="109"/>
  <c r="BE15" i="109"/>
  <c r="AX15" i="109"/>
  <c r="Z15" i="109" s="1"/>
  <c r="AW15" i="109"/>
  <c r="AP15" i="109"/>
  <c r="AO15" i="109"/>
  <c r="AH15" i="109"/>
  <c r="AG15" i="109"/>
  <c r="AF15" i="109"/>
  <c r="AE15" i="109"/>
  <c r="AD15" i="109"/>
  <c r="AC15" i="109"/>
  <c r="AB15" i="109"/>
  <c r="AA15" i="109"/>
  <c r="BF14" i="109"/>
  <c r="BE14" i="109"/>
  <c r="AX14" i="109"/>
  <c r="AW14" i="109"/>
  <c r="AP14" i="109"/>
  <c r="Z14" i="109" s="1"/>
  <c r="AO14" i="109"/>
  <c r="AH14" i="109"/>
  <c r="AG14" i="109"/>
  <c r="AF14" i="109"/>
  <c r="AE14" i="109"/>
  <c r="AD14" i="109"/>
  <c r="AC14" i="109"/>
  <c r="AB14" i="109"/>
  <c r="AA14" i="109"/>
  <c r="BF13" i="109"/>
  <c r="BE13" i="109"/>
  <c r="AX13" i="109"/>
  <c r="AW13" i="109"/>
  <c r="AP13" i="109"/>
  <c r="Z13" i="109" s="1"/>
  <c r="AO13" i="109"/>
  <c r="AH13" i="109"/>
  <c r="AG13" i="109"/>
  <c r="AF13" i="109"/>
  <c r="AE13" i="109"/>
  <c r="AD13" i="109"/>
  <c r="AC13" i="109"/>
  <c r="AB13" i="109"/>
  <c r="AA13" i="109"/>
  <c r="BF12" i="109"/>
  <c r="BE12" i="109"/>
  <c r="AX12" i="109"/>
  <c r="AW12" i="109"/>
  <c r="AP12" i="109"/>
  <c r="AO12" i="109"/>
  <c r="AH12" i="109"/>
  <c r="AG12" i="109"/>
  <c r="AF12" i="109"/>
  <c r="AE12" i="109"/>
  <c r="AD12" i="109"/>
  <c r="AC12" i="109"/>
  <c r="AB12" i="109"/>
  <c r="AA12" i="109"/>
  <c r="Z12" i="109"/>
  <c r="BF11" i="109"/>
  <c r="BE11" i="109"/>
  <c r="AX11" i="109"/>
  <c r="AW11" i="109"/>
  <c r="AP11" i="109"/>
  <c r="AO11" i="109"/>
  <c r="AH11" i="109"/>
  <c r="Z11" i="109" s="1"/>
  <c r="AG11" i="109"/>
  <c r="AF11" i="109"/>
  <c r="AE11" i="109"/>
  <c r="AD11" i="109"/>
  <c r="AC11" i="109"/>
  <c r="AB11" i="109"/>
  <c r="AA11" i="109"/>
  <c r="BF10" i="109"/>
  <c r="BE10" i="109"/>
  <c r="AX10" i="109"/>
  <c r="AW10" i="109"/>
  <c r="AP10" i="109"/>
  <c r="AO10" i="109"/>
  <c r="AH10" i="109"/>
  <c r="Z10" i="109" s="1"/>
  <c r="AG10" i="109"/>
  <c r="AF10" i="109"/>
  <c r="AE10" i="109"/>
  <c r="AD10" i="109"/>
  <c r="AC10" i="109"/>
  <c r="AB10" i="109"/>
  <c r="AA10" i="109"/>
  <c r="BF9" i="109"/>
  <c r="BF8" i="109" s="1"/>
  <c r="BF7" i="109" s="1"/>
  <c r="BE9" i="109"/>
  <c r="AX9" i="109"/>
  <c r="AW9" i="109"/>
  <c r="AP9" i="109"/>
  <c r="AP8" i="109" s="1"/>
  <c r="AP7" i="109" s="1"/>
  <c r="AO9" i="109"/>
  <c r="AH9" i="109"/>
  <c r="AH8" i="109" s="1"/>
  <c r="AG9" i="109"/>
  <c r="AF9" i="109"/>
  <c r="AE9" i="109"/>
  <c r="AD9" i="109"/>
  <c r="AC9" i="109"/>
  <c r="AB9" i="109"/>
  <c r="AA9" i="109"/>
  <c r="BL8" i="109"/>
  <c r="BL7" i="109" s="1"/>
  <c r="BK8" i="109"/>
  <c r="BK7" i="109" s="1"/>
  <c r="BJ8" i="109"/>
  <c r="BJ7" i="109" s="1"/>
  <c r="BI8" i="109"/>
  <c r="BH8" i="109"/>
  <c r="BG8" i="109"/>
  <c r="BD8" i="109"/>
  <c r="BC8" i="109"/>
  <c r="BC7" i="109" s="1"/>
  <c r="BB8" i="109"/>
  <c r="BB7" i="109" s="1"/>
  <c r="BA8" i="109"/>
  <c r="BA7" i="109" s="1"/>
  <c r="AZ8" i="109"/>
  <c r="AY8" i="109"/>
  <c r="AX8" i="109"/>
  <c r="AV8" i="109"/>
  <c r="AU8" i="109"/>
  <c r="AT8" i="109"/>
  <c r="AT7" i="109" s="1"/>
  <c r="AS8" i="109"/>
  <c r="AS7" i="109" s="1"/>
  <c r="AR8" i="109"/>
  <c r="AR7" i="109" s="1"/>
  <c r="AQ8" i="109"/>
  <c r="AN8" i="109"/>
  <c r="AF8" i="109" s="1"/>
  <c r="AF7" i="109" s="1"/>
  <c r="AM8" i="109"/>
  <c r="AL8" i="109"/>
  <c r="AD8" i="109" s="1"/>
  <c r="AD7" i="109" s="1"/>
  <c r="AK8" i="109"/>
  <c r="AK7" i="109" s="1"/>
  <c r="AJ8" i="109"/>
  <c r="AJ7" i="109" s="1"/>
  <c r="AI8" i="109"/>
  <c r="AA8" i="109" s="1"/>
  <c r="AA7" i="109" s="1"/>
  <c r="BI7" i="109"/>
  <c r="BH7" i="109"/>
  <c r="BG7" i="109"/>
  <c r="BD7" i="109"/>
  <c r="AZ7" i="109"/>
  <c r="AY7" i="109"/>
  <c r="AX7" i="109"/>
  <c r="AV7" i="109"/>
  <c r="AU7" i="109"/>
  <c r="AQ7" i="109"/>
  <c r="AN7" i="109"/>
  <c r="AM7" i="109"/>
  <c r="AL7" i="109"/>
  <c r="X2" i="109"/>
  <c r="AL2" i="109" s="1"/>
  <c r="BB2" i="109" s="1"/>
  <c r="O2" i="109"/>
  <c r="Z8" i="109" l="1"/>
  <c r="Z7" i="109" s="1"/>
  <c r="AH7" i="109"/>
  <c r="AB8" i="109"/>
  <c r="AB7" i="109" s="1"/>
  <c r="AC8" i="109"/>
  <c r="AC7" i="109" s="1"/>
  <c r="Z9" i="109"/>
  <c r="AI7" i="109"/>
  <c r="AE8" i="109"/>
  <c r="AE7" i="109" s="1"/>
  <c r="M1143" i="26" l="1"/>
  <c r="I1143" i="26"/>
  <c r="M1133" i="26"/>
  <c r="I1133" i="26"/>
  <c r="M1116" i="26"/>
  <c r="I1116" i="26"/>
  <c r="M1093" i="26"/>
  <c r="L1091" i="26" s="1"/>
  <c r="I1093" i="26"/>
  <c r="H1091" i="26" s="1"/>
  <c r="E1091" i="26"/>
  <c r="M1068" i="26"/>
  <c r="I1068" i="26"/>
  <c r="M1061" i="26"/>
  <c r="I1061" i="26"/>
  <c r="M1049" i="26"/>
  <c r="I1049" i="26"/>
  <c r="M1015" i="26"/>
  <c r="I1015" i="26"/>
  <c r="M926" i="26"/>
  <c r="I926" i="26"/>
  <c r="M875" i="26"/>
  <c r="I875" i="26"/>
  <c r="E873" i="26"/>
  <c r="M860" i="26"/>
  <c r="I860" i="26"/>
  <c r="M836" i="26"/>
  <c r="I836" i="26"/>
  <c r="M810" i="26"/>
  <c r="I810" i="26"/>
  <c r="M769" i="26"/>
  <c r="I769" i="26"/>
  <c r="M736" i="26"/>
  <c r="I736" i="26"/>
  <c r="M673" i="26"/>
  <c r="I673" i="26"/>
  <c r="J597" i="26"/>
  <c r="I596" i="26" s="1"/>
  <c r="M596" i="26"/>
  <c r="U571" i="26"/>
  <c r="M571" i="26"/>
  <c r="I571" i="26"/>
  <c r="M546" i="26"/>
  <c r="I546" i="26"/>
  <c r="M521" i="26"/>
  <c r="I521" i="26"/>
  <c r="M479" i="26"/>
  <c r="I479" i="26"/>
  <c r="M472" i="26"/>
  <c r="I472" i="26"/>
  <c r="M400" i="26"/>
  <c r="I400" i="26"/>
  <c r="M370" i="26"/>
  <c r="I370" i="26"/>
  <c r="M305" i="26"/>
  <c r="I305" i="26"/>
  <c r="M247" i="26"/>
  <c r="I247" i="26"/>
  <c r="E246" i="26"/>
  <c r="M226" i="26"/>
  <c r="I226" i="26"/>
  <c r="M223" i="26"/>
  <c r="I223" i="26"/>
  <c r="M219" i="26"/>
  <c r="I219" i="26"/>
  <c r="M205" i="26"/>
  <c r="I205" i="26"/>
  <c r="M198" i="26"/>
  <c r="I198" i="26"/>
  <c r="M158" i="26"/>
  <c r="I158" i="26"/>
  <c r="M133" i="26"/>
  <c r="I133" i="26"/>
  <c r="M118" i="26"/>
  <c r="I118" i="26"/>
  <c r="M81" i="26"/>
  <c r="I81" i="26"/>
  <c r="M75" i="26"/>
  <c r="I75" i="26"/>
  <c r="M29" i="26"/>
  <c r="I29" i="26"/>
  <c r="M4" i="26"/>
  <c r="I4" i="26"/>
  <c r="E3" i="26"/>
  <c r="B2" i="26"/>
  <c r="D2" i="26" l="1"/>
  <c r="H246" i="26"/>
  <c r="L246" i="26"/>
  <c r="L873" i="26"/>
  <c r="H3" i="26"/>
  <c r="G2" i="26" s="1"/>
  <c r="H873" i="26"/>
  <c r="L3" i="26"/>
  <c r="K2" i="26" s="1"/>
  <c r="X2" i="89" l="1"/>
  <c r="AL2" i="89" s="1"/>
  <c r="BB2" i="89" s="1"/>
  <c r="O2" i="89"/>
  <c r="X2" i="90"/>
  <c r="AL2" i="90" s="1"/>
  <c r="BB2" i="90" s="1"/>
  <c r="O2" i="90"/>
  <c r="AL2" i="93"/>
  <c r="BB2" i="93" s="1"/>
  <c r="X2" i="93"/>
  <c r="O2" i="93"/>
  <c r="X2" i="105"/>
  <c r="AL2" i="105" s="1"/>
  <c r="BB2" i="105" s="1"/>
  <c r="O2" i="105"/>
  <c r="X2" i="82"/>
  <c r="AL2" i="82" s="1"/>
  <c r="BB2" i="82" s="1"/>
  <c r="O2" i="82"/>
  <c r="X2" i="80"/>
  <c r="AL2" i="80" s="1"/>
  <c r="BB2" i="80" s="1"/>
  <c r="O2" i="80"/>
  <c r="X2" i="79"/>
  <c r="AL2" i="79" s="1"/>
  <c r="BB2" i="79" s="1"/>
  <c r="O2" i="79"/>
  <c r="O2" i="83"/>
  <c r="X2" i="83"/>
  <c r="AL2" i="83" s="1"/>
  <c r="BB2" i="83" s="1"/>
  <c r="M1144" i="107" l="1"/>
  <c r="I1144" i="107"/>
  <c r="M1134" i="107"/>
  <c r="I1134" i="107"/>
  <c r="M1116" i="107"/>
  <c r="I1116" i="107"/>
  <c r="M1093" i="107"/>
  <c r="I1093" i="107"/>
  <c r="E1091" i="107"/>
  <c r="M1068" i="107"/>
  <c r="I1068" i="107"/>
  <c r="M1061" i="107"/>
  <c r="I1061" i="107"/>
  <c r="M1049" i="107"/>
  <c r="I1049" i="107"/>
  <c r="M1015" i="107"/>
  <c r="I1015" i="107"/>
  <c r="M926" i="107"/>
  <c r="I926" i="107"/>
  <c r="M875" i="107"/>
  <c r="I875" i="107"/>
  <c r="E873" i="107"/>
  <c r="M860" i="107"/>
  <c r="I860" i="107"/>
  <c r="M836" i="107"/>
  <c r="I836" i="107"/>
  <c r="M810" i="107"/>
  <c r="I810" i="107"/>
  <c r="M769" i="107"/>
  <c r="I769" i="107"/>
  <c r="M736" i="107"/>
  <c r="I736" i="107"/>
  <c r="M673" i="107"/>
  <c r="I673" i="107"/>
  <c r="J597" i="107"/>
  <c r="M596" i="107"/>
  <c r="I596" i="107"/>
  <c r="U571" i="107"/>
  <c r="M571" i="107"/>
  <c r="I571" i="107"/>
  <c r="M546" i="107"/>
  <c r="I546" i="107"/>
  <c r="M521" i="107"/>
  <c r="I521" i="107"/>
  <c r="M479" i="107"/>
  <c r="I479" i="107"/>
  <c r="M472" i="107"/>
  <c r="I472" i="107"/>
  <c r="M400" i="107"/>
  <c r="I400" i="107"/>
  <c r="M370" i="107"/>
  <c r="I370" i="107"/>
  <c r="M305" i="107"/>
  <c r="I305" i="107"/>
  <c r="M247" i="107"/>
  <c r="I247" i="107"/>
  <c r="E246" i="107"/>
  <c r="M226" i="107"/>
  <c r="I226" i="107"/>
  <c r="M223" i="107"/>
  <c r="I223" i="107"/>
  <c r="M219" i="107"/>
  <c r="I219" i="107"/>
  <c r="M205" i="107"/>
  <c r="I205" i="107"/>
  <c r="M198" i="107"/>
  <c r="I198" i="107"/>
  <c r="M158" i="107"/>
  <c r="I158" i="107"/>
  <c r="M133" i="107"/>
  <c r="I133" i="107"/>
  <c r="M118" i="107"/>
  <c r="I118" i="107"/>
  <c r="M81" i="107"/>
  <c r="I81" i="107"/>
  <c r="M75" i="107"/>
  <c r="I75" i="107"/>
  <c r="M29" i="107"/>
  <c r="I29" i="107"/>
  <c r="M4" i="107"/>
  <c r="I4" i="107"/>
  <c r="E3" i="107"/>
  <c r="B2" i="107"/>
  <c r="L1091" i="107" l="1"/>
  <c r="H1091" i="107"/>
  <c r="L873" i="107"/>
  <c r="H873" i="107"/>
  <c r="D2" i="107"/>
  <c r="H246" i="107"/>
  <c r="L246" i="107"/>
  <c r="H3" i="107"/>
  <c r="L3" i="107"/>
  <c r="K2" i="107" l="1"/>
  <c r="G2" i="107"/>
  <c r="BL8" i="83" l="1"/>
  <c r="BL7" i="83" s="1"/>
  <c r="BK8" i="83"/>
  <c r="BK7" i="83" s="1"/>
  <c r="BJ8" i="83"/>
  <c r="BJ7" i="83" s="1"/>
  <c r="BI8" i="83"/>
  <c r="BI7" i="83" s="1"/>
  <c r="BH8" i="83"/>
  <c r="BH7" i="83" s="1"/>
  <c r="BG8" i="83"/>
  <c r="BG7" i="83" s="1"/>
  <c r="BD8" i="83"/>
  <c r="BD7" i="83" s="1"/>
  <c r="BC8" i="83"/>
  <c r="BC7" i="83" s="1"/>
  <c r="BB8" i="83"/>
  <c r="BB7" i="83" s="1"/>
  <c r="BA8" i="83"/>
  <c r="BA7" i="83" s="1"/>
  <c r="AZ8" i="83"/>
  <c r="AZ7" i="83" s="1"/>
  <c r="AY8" i="83"/>
  <c r="AY7" i="83" s="1"/>
  <c r="AV8" i="83"/>
  <c r="AV7" i="83" s="1"/>
  <c r="AU8" i="83"/>
  <c r="AU7" i="83" s="1"/>
  <c r="AT8" i="83"/>
  <c r="AT7" i="83" s="1"/>
  <c r="AS8" i="83"/>
  <c r="AS7" i="83" s="1"/>
  <c r="AR8" i="83"/>
  <c r="AR7" i="83" s="1"/>
  <c r="AQ8" i="83"/>
  <c r="AQ7" i="83" s="1"/>
  <c r="AN8" i="83"/>
  <c r="AM8" i="83"/>
  <c r="AM7" i="83" s="1"/>
  <c r="AL8" i="83"/>
  <c r="AL7" i="83" s="1"/>
  <c r="AK8" i="83"/>
  <c r="AK7" i="83" s="1"/>
  <c r="AJ8" i="83"/>
  <c r="AI8" i="83"/>
  <c r="AI7" i="83" s="1"/>
  <c r="AP8" i="83" l="1"/>
  <c r="AP7" i="83" s="1"/>
  <c r="AB8" i="83"/>
  <c r="AB7" i="83" s="1"/>
  <c r="AJ7" i="83"/>
  <c r="AA8" i="83"/>
  <c r="AA7" i="83" s="1"/>
  <c r="AF8" i="83"/>
  <c r="AF7" i="83" s="1"/>
  <c r="AH8" i="83"/>
  <c r="AH7" i="83" s="1"/>
  <c r="AX8" i="83"/>
  <c r="AX7" i="83" s="1"/>
  <c r="AC8" i="83"/>
  <c r="AC7" i="83" s="1"/>
  <c r="AD8" i="83"/>
  <c r="AD7" i="83" s="1"/>
  <c r="BF8" i="83"/>
  <c r="BF7" i="83" s="1"/>
  <c r="AE8" i="83"/>
  <c r="AE7" i="83" s="1"/>
  <c r="AN7" i="83"/>
  <c r="Z8" i="83" l="1"/>
  <c r="Z7" i="83" s="1"/>
  <c r="BL8" i="80" l="1"/>
  <c r="BK8" i="80"/>
  <c r="BK7" i="80" s="1"/>
  <c r="BJ8" i="80"/>
  <c r="BI8" i="80"/>
  <c r="BI7" i="80" s="1"/>
  <c r="BH8" i="80"/>
  <c r="BH7" i="80" s="1"/>
  <c r="BG8" i="80"/>
  <c r="BG7" i="80" s="1"/>
  <c r="BD8" i="80"/>
  <c r="BD7" i="80" s="1"/>
  <c r="BC8" i="80"/>
  <c r="BC7" i="80" s="1"/>
  <c r="BB8" i="80"/>
  <c r="BA8" i="80"/>
  <c r="BA7" i="80" s="1"/>
  <c r="AZ8" i="80"/>
  <c r="AY8" i="80"/>
  <c r="AY7" i="80" s="1"/>
  <c r="AV8" i="80"/>
  <c r="AV7" i="80" s="1"/>
  <c r="AU8" i="80"/>
  <c r="AU7" i="80" s="1"/>
  <c r="AT8" i="80"/>
  <c r="AS8" i="80"/>
  <c r="AS7" i="80" s="1"/>
  <c r="AR8" i="80"/>
  <c r="AQ8" i="80"/>
  <c r="AN8" i="80"/>
  <c r="AM8" i="80"/>
  <c r="AM7" i="80" s="1"/>
  <c r="AL8" i="80"/>
  <c r="AK8" i="80"/>
  <c r="AK7" i="80" s="1"/>
  <c r="AJ8" i="80"/>
  <c r="AJ7" i="80" s="1"/>
  <c r="AI8" i="80"/>
  <c r="AI7" i="80" s="1"/>
  <c r="AN7" i="80" l="1"/>
  <c r="AZ7" i="80"/>
  <c r="BJ7" i="80"/>
  <c r="AR7" i="80"/>
  <c r="BB7" i="80"/>
  <c r="BL7" i="80"/>
  <c r="AQ7" i="80"/>
  <c r="AD8" i="80"/>
  <c r="AT7" i="80"/>
  <c r="AA8" i="80"/>
  <c r="AX8" i="80"/>
  <c r="AL7" i="80"/>
  <c r="AF8" i="80"/>
  <c r="AF7" i="80" s="1"/>
  <c r="AH8" i="80"/>
  <c r="AP8" i="80"/>
  <c r="AB8" i="80"/>
  <c r="AC8" i="80"/>
  <c r="BF8" i="80"/>
  <c r="AE8" i="80"/>
  <c r="AD7" i="80" l="1"/>
  <c r="AA7" i="80"/>
  <c r="AP7" i="80"/>
  <c r="AC7" i="80"/>
  <c r="AE7" i="80"/>
  <c r="BF7" i="80"/>
  <c r="AB7" i="80"/>
  <c r="Z8" i="80"/>
  <c r="AH7" i="80"/>
  <c r="AX7" i="80"/>
  <c r="Z7" i="80" l="1"/>
  <c r="L161" i="7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Carlos E Rodríguez V</author>
  </authors>
  <commentList>
    <comment ref="R2" authorId="0" shapeId="0" xr:uid="{71DB6A55-6399-4D53-BF39-F760305AE243}">
      <text>
        <r>
          <rPr>
            <b/>
            <sz val="9"/>
            <color indexed="81"/>
            <rFont val="Tahoma"/>
            <family val="2"/>
          </rPr>
          <t xml:space="preserve">Anual: </t>
        </r>
        <r>
          <rPr>
            <sz val="9"/>
            <color indexed="81"/>
            <rFont val="Tahoma"/>
            <family val="2"/>
          </rPr>
          <t xml:space="preserve">el valor de la meta es igual todos los años.
</t>
        </r>
        <r>
          <rPr>
            <sz val="9"/>
            <color indexed="81"/>
            <rFont val="Tahoma"/>
            <family val="2"/>
          </rPr>
          <t xml:space="preserve">
</t>
        </r>
        <r>
          <rPr>
            <b/>
            <sz val="9"/>
            <color indexed="81"/>
            <rFont val="Tahoma"/>
            <family val="2"/>
          </rPr>
          <t xml:space="preserve">Acumulada.  </t>
        </r>
        <r>
          <rPr>
            <sz val="9"/>
            <color indexed="81"/>
            <rFont val="Tahoma"/>
            <family val="2"/>
          </rPr>
          <t xml:space="preserve">el valor de la meta se acumula hasta ser igual a la meta del cuatrienio.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Carlos E Rodríguez V</author>
  </authors>
  <commentList>
    <comment ref="R4" authorId="0" shapeId="0" xr:uid="{845A2EBB-3E5F-4605-A214-28358406D27A}">
      <text>
        <r>
          <rPr>
            <b/>
            <sz val="9"/>
            <color indexed="81"/>
            <rFont val="Tahoma"/>
            <family val="2"/>
          </rPr>
          <t xml:space="preserve">Anual: </t>
        </r>
        <r>
          <rPr>
            <sz val="9"/>
            <color indexed="81"/>
            <rFont val="Tahoma"/>
            <family val="2"/>
          </rPr>
          <t xml:space="preserve">el valor de la meta es igual todos los años.
</t>
        </r>
        <r>
          <rPr>
            <sz val="9"/>
            <color indexed="81"/>
            <rFont val="Tahoma"/>
            <family val="2"/>
          </rPr>
          <t xml:space="preserve">
</t>
        </r>
        <r>
          <rPr>
            <b/>
            <sz val="9"/>
            <color indexed="81"/>
            <rFont val="Tahoma"/>
            <family val="2"/>
          </rPr>
          <t xml:space="preserve">Acumulada.  </t>
        </r>
        <r>
          <rPr>
            <sz val="9"/>
            <color indexed="81"/>
            <rFont val="Tahoma"/>
            <family val="2"/>
          </rPr>
          <t xml:space="preserve">el valor de la meta se acumula hasta ser igual a la meta del cuatrienio.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Carlos E Rodríguez V</author>
  </authors>
  <commentList>
    <comment ref="R4" authorId="0" shapeId="0" xr:uid="{8F13FC22-02AB-4E4B-B119-DFF8A5F16299}">
      <text>
        <r>
          <rPr>
            <b/>
            <sz val="9"/>
            <color indexed="81"/>
            <rFont val="Tahoma"/>
            <family val="2"/>
          </rPr>
          <t xml:space="preserve">Anual: </t>
        </r>
        <r>
          <rPr>
            <sz val="9"/>
            <color indexed="81"/>
            <rFont val="Tahoma"/>
            <family val="2"/>
          </rPr>
          <t xml:space="preserve">el valor de la meta es igual todos los años.
</t>
        </r>
        <r>
          <rPr>
            <sz val="9"/>
            <color indexed="81"/>
            <rFont val="Tahoma"/>
            <family val="2"/>
          </rPr>
          <t xml:space="preserve">
</t>
        </r>
        <r>
          <rPr>
            <b/>
            <sz val="9"/>
            <color indexed="81"/>
            <rFont val="Tahoma"/>
            <family val="2"/>
          </rPr>
          <t xml:space="preserve">Acumulada.  </t>
        </r>
        <r>
          <rPr>
            <sz val="9"/>
            <color indexed="81"/>
            <rFont val="Tahoma"/>
            <family val="2"/>
          </rPr>
          <t xml:space="preserve">el valor de la meta se acumula hasta ser igual a la meta del cuatrienio.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Carlos E Rodríguez V</author>
  </authors>
  <commentList>
    <comment ref="R4" authorId="0" shapeId="0" xr:uid="{36FAAB5C-E7A5-4CA4-A5EC-62341EB891CA}">
      <text>
        <r>
          <rPr>
            <b/>
            <sz val="9"/>
            <color indexed="81"/>
            <rFont val="Tahoma"/>
            <family val="2"/>
          </rPr>
          <t xml:space="preserve">Anual: </t>
        </r>
        <r>
          <rPr>
            <sz val="9"/>
            <color indexed="81"/>
            <rFont val="Tahoma"/>
            <family val="2"/>
          </rPr>
          <t xml:space="preserve">el valor de la meta es igual todos los años.
</t>
        </r>
        <r>
          <rPr>
            <sz val="9"/>
            <color indexed="81"/>
            <rFont val="Tahoma"/>
            <family val="2"/>
          </rPr>
          <t xml:space="preserve">
</t>
        </r>
        <r>
          <rPr>
            <b/>
            <sz val="9"/>
            <color indexed="81"/>
            <rFont val="Tahoma"/>
            <family val="2"/>
          </rPr>
          <t xml:space="preserve">Acumulada.  </t>
        </r>
        <r>
          <rPr>
            <sz val="9"/>
            <color indexed="81"/>
            <rFont val="Tahoma"/>
            <family val="2"/>
          </rPr>
          <t xml:space="preserve">el valor de la meta se acumula hasta ser igual a la meta del cuatrienio.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Carlos E Rodríguez V</author>
  </authors>
  <commentList>
    <comment ref="R4" authorId="0" shapeId="0" xr:uid="{93C0876A-220B-47A7-82D0-FF5083F3955A}">
      <text>
        <r>
          <rPr>
            <b/>
            <sz val="9"/>
            <color indexed="81"/>
            <rFont val="Tahoma"/>
            <family val="2"/>
          </rPr>
          <t xml:space="preserve">Anual: </t>
        </r>
        <r>
          <rPr>
            <sz val="9"/>
            <color indexed="81"/>
            <rFont val="Tahoma"/>
            <family val="2"/>
          </rPr>
          <t xml:space="preserve">el valor de la meta es igual todos los años.
</t>
        </r>
        <r>
          <rPr>
            <sz val="9"/>
            <color indexed="81"/>
            <rFont val="Tahoma"/>
            <family val="2"/>
          </rPr>
          <t xml:space="preserve">
</t>
        </r>
        <r>
          <rPr>
            <b/>
            <sz val="9"/>
            <color indexed="81"/>
            <rFont val="Tahoma"/>
            <family val="2"/>
          </rPr>
          <t xml:space="preserve">Acumulada.  </t>
        </r>
        <r>
          <rPr>
            <sz val="9"/>
            <color indexed="81"/>
            <rFont val="Tahoma"/>
            <family val="2"/>
          </rPr>
          <t xml:space="preserve">el valor de la meta se acumula hasta ser igual a la meta del cuatrienio.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Carlos E Rodríguez V</author>
  </authors>
  <commentList>
    <comment ref="R4" authorId="0" shapeId="0" xr:uid="{71097373-1C88-4509-96CE-646979C886D2}">
      <text>
        <r>
          <rPr>
            <b/>
            <sz val="9"/>
            <color indexed="81"/>
            <rFont val="Tahoma"/>
            <family val="2"/>
          </rPr>
          <t xml:space="preserve">Anual: </t>
        </r>
        <r>
          <rPr>
            <sz val="9"/>
            <color indexed="81"/>
            <rFont val="Tahoma"/>
            <family val="2"/>
          </rPr>
          <t xml:space="preserve">el valor de la meta es igual todos los años.
</t>
        </r>
        <r>
          <rPr>
            <sz val="9"/>
            <color indexed="81"/>
            <rFont val="Tahoma"/>
            <family val="2"/>
          </rPr>
          <t xml:space="preserve">
</t>
        </r>
        <r>
          <rPr>
            <b/>
            <sz val="9"/>
            <color indexed="81"/>
            <rFont val="Tahoma"/>
            <family val="2"/>
          </rPr>
          <t xml:space="preserve">Acumulada.  </t>
        </r>
        <r>
          <rPr>
            <sz val="9"/>
            <color indexed="81"/>
            <rFont val="Tahoma"/>
            <family val="2"/>
          </rPr>
          <t xml:space="preserve">el valor de la meta se acumula hasta ser igual a la meta del cuatrienio.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Carlos E Rodríguez V</author>
  </authors>
  <commentList>
    <comment ref="R4" authorId="0" shapeId="0" xr:uid="{8FDFC835-7FA9-41B5-AAF7-5AEBDE013A68}">
      <text>
        <r>
          <rPr>
            <b/>
            <sz val="9"/>
            <color indexed="81"/>
            <rFont val="Tahoma"/>
            <family val="2"/>
          </rPr>
          <t xml:space="preserve">Anual: </t>
        </r>
        <r>
          <rPr>
            <sz val="9"/>
            <color indexed="81"/>
            <rFont val="Tahoma"/>
            <family val="2"/>
          </rPr>
          <t xml:space="preserve">el valor de la meta es igual todos los años.
</t>
        </r>
        <r>
          <rPr>
            <sz val="9"/>
            <color indexed="81"/>
            <rFont val="Tahoma"/>
            <family val="2"/>
          </rPr>
          <t xml:space="preserve">
</t>
        </r>
        <r>
          <rPr>
            <b/>
            <sz val="9"/>
            <color indexed="81"/>
            <rFont val="Tahoma"/>
            <family val="2"/>
          </rPr>
          <t xml:space="preserve">Acumulada.  </t>
        </r>
        <r>
          <rPr>
            <sz val="9"/>
            <color indexed="81"/>
            <rFont val="Tahoma"/>
            <family val="2"/>
          </rPr>
          <t xml:space="preserve">el valor de la meta se acumula hasta ser igual a la meta del cuatrienio.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21" authorId="0" shapeId="0" xr:uid="{592F36F0-06A8-41DC-B2BB-DE5BF183C438}">
      <text>
        <r>
          <rPr>
            <b/>
            <sz val="9"/>
            <color indexed="81"/>
            <rFont val="Tahoma"/>
            <family val="2"/>
          </rPr>
          <t>USER:</t>
        </r>
        <r>
          <rPr>
            <sz val="9"/>
            <color indexed="81"/>
            <rFont val="Tahoma"/>
            <family val="2"/>
          </rPr>
          <t xml:space="preserve">
se ajustó el indicador de acuerdo al programa presupuestal 3201
</t>
        </r>
      </text>
    </comment>
    <comment ref="G27" authorId="0" shapeId="0" xr:uid="{A0D757BA-DCEB-4E7D-BD53-DFC159F006D7}">
      <text>
        <r>
          <rPr>
            <b/>
            <sz val="9"/>
            <color indexed="81"/>
            <rFont val="Tahoma"/>
            <family val="2"/>
          </rPr>
          <t>USER:</t>
        </r>
        <r>
          <rPr>
            <sz val="9"/>
            <color indexed="81"/>
            <rFont val="Tahoma"/>
            <family val="2"/>
          </rPr>
          <t xml:space="preserve">
se ajustó según el indicador de producto del catalogo DNP  teniendo en  cuenta el programa presupuestal 3208</t>
        </r>
      </text>
    </comment>
    <comment ref="G29" authorId="0" shapeId="0" xr:uid="{FAF6BCFC-470F-4BC4-8FE8-32E1240DBA8E}">
      <text>
        <r>
          <rPr>
            <b/>
            <sz val="9"/>
            <color indexed="81"/>
            <rFont val="Tahoma"/>
            <family val="2"/>
          </rPr>
          <t>USER:</t>
        </r>
        <r>
          <rPr>
            <sz val="9"/>
            <color indexed="81"/>
            <rFont val="Tahoma"/>
            <family val="2"/>
          </rPr>
          <t xml:space="preserve">
Se ajustó el indicador de acuerdo al programa presupuestal 3201</t>
        </r>
      </text>
    </comment>
    <comment ref="G30" authorId="0" shapeId="0" xr:uid="{7D30A872-C6F1-40A0-A9D0-F62FA640A23E}">
      <text>
        <r>
          <rPr>
            <b/>
            <sz val="9"/>
            <color indexed="81"/>
            <rFont val="Tahoma"/>
            <family val="2"/>
          </rPr>
          <t>USER:</t>
        </r>
        <r>
          <rPr>
            <sz val="9"/>
            <color indexed="81"/>
            <rFont val="Tahoma"/>
            <family val="2"/>
          </rPr>
          <t xml:space="preserve">
Se cambío el indicador por el correspondiente indicador de producto principal. </t>
        </r>
      </text>
    </comment>
    <comment ref="G32" authorId="0" shapeId="0" xr:uid="{1E1A5F6D-B35D-48A0-B4C7-ED6B50ECCAD0}">
      <text>
        <r>
          <rPr>
            <b/>
            <sz val="9"/>
            <color indexed="81"/>
            <rFont val="Tahoma"/>
            <family val="2"/>
          </rPr>
          <t>USER:</t>
        </r>
        <r>
          <rPr>
            <sz val="9"/>
            <color indexed="81"/>
            <rFont val="Tahoma"/>
            <family val="2"/>
          </rPr>
          <t xml:space="preserve">
Se ajustó el indicador de acuerdo al programa presupuestal 3201</t>
        </r>
      </text>
    </comment>
    <comment ref="G35" authorId="0" shapeId="0" xr:uid="{24EC4E15-2DFC-4493-84C8-2245BE12BBEA}">
      <text>
        <r>
          <rPr>
            <b/>
            <sz val="9"/>
            <color indexed="81"/>
            <rFont val="Tahoma"/>
            <family val="2"/>
          </rPr>
          <t>USER:</t>
        </r>
        <r>
          <rPr>
            <sz val="9"/>
            <color indexed="81"/>
            <rFont val="Tahoma"/>
            <family val="2"/>
          </rPr>
          <t xml:space="preserve">
Se cambío el indicador por el correspondiente indicador de producto principal. </t>
        </r>
      </text>
    </comment>
    <comment ref="G37" authorId="0" shapeId="0" xr:uid="{1ACCC605-CC9A-4722-9CF9-F92C5B1599B5}">
      <text>
        <r>
          <rPr>
            <b/>
            <sz val="9"/>
            <color indexed="81"/>
            <rFont val="Tahoma"/>
            <family val="2"/>
          </rPr>
          <t>USER:</t>
        </r>
        <r>
          <rPr>
            <sz val="9"/>
            <color indexed="81"/>
            <rFont val="Tahoma"/>
            <family val="2"/>
          </rPr>
          <t xml:space="preserve">
se ajustó teniendo en cuenta la descripcion del producto</t>
        </r>
      </text>
    </comment>
    <comment ref="G50" authorId="0" shapeId="0" xr:uid="{FD38B1A0-D51F-495C-85F5-2A764D9DAAAD}">
      <text>
        <r>
          <rPr>
            <b/>
            <sz val="9"/>
            <color indexed="81"/>
            <rFont val="Tahoma"/>
            <family val="2"/>
          </rPr>
          <t>USER:</t>
        </r>
        <r>
          <rPr>
            <sz val="9"/>
            <color indexed="81"/>
            <rFont val="Tahoma"/>
            <family val="2"/>
          </rPr>
          <t xml:space="preserve">
Se ajustó de acuerdo al catalogo de productos tomando el indicador principal</t>
        </r>
      </text>
    </comment>
    <comment ref="G51" authorId="0" shapeId="0" xr:uid="{57FF0B25-9287-48E5-9983-9D2D5DD9ACED}">
      <text>
        <r>
          <rPr>
            <b/>
            <sz val="9"/>
            <color indexed="81"/>
            <rFont val="Tahoma"/>
            <family val="2"/>
          </rPr>
          <t>USER:</t>
        </r>
        <r>
          <rPr>
            <sz val="9"/>
            <color indexed="81"/>
            <rFont val="Tahoma"/>
            <family val="2"/>
          </rPr>
          <t xml:space="preserve">
Se ajustó de acuerdo al programa presupuestal 3202 </t>
        </r>
      </text>
    </comment>
  </commentList>
</comments>
</file>

<file path=xl/sharedStrings.xml><?xml version="1.0" encoding="utf-8"?>
<sst xmlns="http://schemas.openxmlformats.org/spreadsheetml/2006/main" count="18457" uniqueCount="3454">
  <si>
    <t>DEPARTAMENTO</t>
  </si>
  <si>
    <t>VALOR TOTAL</t>
  </si>
  <si>
    <t>R PROPIOS</t>
  </si>
  <si>
    <t>REGALÍAS</t>
  </si>
  <si>
    <t>SGP</t>
  </si>
  <si>
    <t>OTROS</t>
  </si>
  <si>
    <t>CRÉDITO</t>
  </si>
  <si>
    <t>VALOR PARCIAL</t>
  </si>
  <si>
    <t>3.2.1</t>
  </si>
  <si>
    <t>3.2.1.1</t>
  </si>
  <si>
    <t>3.2.1.2</t>
  </si>
  <si>
    <t>3.2.1.3</t>
  </si>
  <si>
    <t>3.2.2</t>
  </si>
  <si>
    <t>3.2.2.1</t>
  </si>
  <si>
    <t>3.2.2.2</t>
  </si>
  <si>
    <t>3.2.3</t>
  </si>
  <si>
    <t>3.2.3.1</t>
  </si>
  <si>
    <t>3.2.3.2</t>
  </si>
  <si>
    <t>3.2.3.3</t>
  </si>
  <si>
    <t>Obras de rehabilitación y reconstrucción</t>
  </si>
  <si>
    <t>1.3.1</t>
  </si>
  <si>
    <t>1.3.1.1</t>
  </si>
  <si>
    <t>1.3.1.2</t>
  </si>
  <si>
    <t>1.3.2</t>
  </si>
  <si>
    <t>1.3.2.1</t>
  </si>
  <si>
    <t>1.5.1</t>
  </si>
  <si>
    <t>1.5.1.1</t>
  </si>
  <si>
    <t>1.5.1.2</t>
  </si>
  <si>
    <t>1.5.1.3</t>
  </si>
  <si>
    <t>1.5.1.4</t>
  </si>
  <si>
    <t>1.5.2</t>
  </si>
  <si>
    <t>1.5.2.1</t>
  </si>
  <si>
    <t>1.5.2.2</t>
  </si>
  <si>
    <t>3.4.1</t>
  </si>
  <si>
    <t>3.4.1.1</t>
  </si>
  <si>
    <t>3.4.1.2</t>
  </si>
  <si>
    <t>3.4.1.3</t>
  </si>
  <si>
    <t>3.4.1.4</t>
  </si>
  <si>
    <t>2.2.1</t>
  </si>
  <si>
    <t>2.2.1.1</t>
  </si>
  <si>
    <t>2.2.1.2</t>
  </si>
  <si>
    <t>2.2.1.3</t>
  </si>
  <si>
    <t>2.2.2</t>
  </si>
  <si>
    <t>2.2.2.1</t>
  </si>
  <si>
    <t>2.2.3</t>
  </si>
  <si>
    <t>2.2.3.1</t>
  </si>
  <si>
    <t>2.2.3.2</t>
  </si>
  <si>
    <t>2.2.4</t>
  </si>
  <si>
    <t>2.2.4.1</t>
  </si>
  <si>
    <t>4.3.1</t>
  </si>
  <si>
    <t>2.4.1</t>
  </si>
  <si>
    <t>2.4.1.1</t>
  </si>
  <si>
    <t>2.4.1.2</t>
  </si>
  <si>
    <t>2.4.2</t>
  </si>
  <si>
    <t>2.4.2.1</t>
  </si>
  <si>
    <t>2.4.3</t>
  </si>
  <si>
    <t>2.4.3.1</t>
  </si>
  <si>
    <t>4.3.1.1</t>
  </si>
  <si>
    <t>4.3.1.2</t>
  </si>
  <si>
    <t>1.6.1</t>
  </si>
  <si>
    <t>1.6.1.1</t>
  </si>
  <si>
    <t>1.6.1.2</t>
  </si>
  <si>
    <t>1.6.1.3</t>
  </si>
  <si>
    <t>1.6.2</t>
  </si>
  <si>
    <t>1.6.2.1</t>
  </si>
  <si>
    <t>1.6.2.2</t>
  </si>
  <si>
    <t>1.6.2.3</t>
  </si>
  <si>
    <t>1.6.3</t>
  </si>
  <si>
    <t>1.6.3.1</t>
  </si>
  <si>
    <t>1.6.3.2</t>
  </si>
  <si>
    <t>1.6.3.3</t>
  </si>
  <si>
    <t>1.8.1</t>
  </si>
  <si>
    <t>1.8.1.2</t>
  </si>
  <si>
    <t>1.8.1.3</t>
  </si>
  <si>
    <t>1.4.1</t>
  </si>
  <si>
    <t>1.4.1.1</t>
  </si>
  <si>
    <t>1.4.1.2</t>
  </si>
  <si>
    <t>1.4.1.3</t>
  </si>
  <si>
    <t>3.3.1</t>
  </si>
  <si>
    <t>3.3.1.1</t>
  </si>
  <si>
    <t>3.3.1.2</t>
  </si>
  <si>
    <t>3.3.2</t>
  </si>
  <si>
    <t>4.1.1</t>
  </si>
  <si>
    <t>4.2.1</t>
  </si>
  <si>
    <t>4.2.1.1</t>
  </si>
  <si>
    <t>1.7.1</t>
  </si>
  <si>
    <t>1.7.1.1</t>
  </si>
  <si>
    <t>1.7.1.2</t>
  </si>
  <si>
    <t>1.7.2</t>
  </si>
  <si>
    <t>1.7.2.1</t>
  </si>
  <si>
    <t>2.1.1</t>
  </si>
  <si>
    <t>2.1.1.1</t>
  </si>
  <si>
    <t>2.1.2</t>
  </si>
  <si>
    <t>2.1.2.1</t>
  </si>
  <si>
    <t>2.1.2.2</t>
  </si>
  <si>
    <t>2.1.2.3</t>
  </si>
  <si>
    <t>2.1.3</t>
  </si>
  <si>
    <t>2.1.3.1</t>
  </si>
  <si>
    <t>2.1.4</t>
  </si>
  <si>
    <t>2.1.4.1</t>
  </si>
  <si>
    <t>2.1.4.2</t>
  </si>
  <si>
    <t>VIVIENDA</t>
  </si>
  <si>
    <t>3.1.1</t>
  </si>
  <si>
    <t>3.1.1.1</t>
  </si>
  <si>
    <t>3.1.2</t>
  </si>
  <si>
    <t>3.1.2.1</t>
  </si>
  <si>
    <t>3.1.2.2</t>
  </si>
  <si>
    <t>1.1</t>
  </si>
  <si>
    <t>1.1.1.1</t>
  </si>
  <si>
    <t>1.1.1.2</t>
  </si>
  <si>
    <t>1.1.1.3</t>
  </si>
  <si>
    <t>1.1.2</t>
  </si>
  <si>
    <t>1.1.2.1</t>
  </si>
  <si>
    <t>1.1.2.2</t>
  </si>
  <si>
    <t>1.1.2.3</t>
  </si>
  <si>
    <t>1.1.2.4</t>
  </si>
  <si>
    <t>1.1.3</t>
  </si>
  <si>
    <t>1.1.3.1</t>
  </si>
  <si>
    <t>1.1.3.2</t>
  </si>
  <si>
    <t>1.1.3.3</t>
  </si>
  <si>
    <t>1.1.3.4</t>
  </si>
  <si>
    <t>1.1.3.5</t>
  </si>
  <si>
    <t>1.1.3.6</t>
  </si>
  <si>
    <t>1.1.3.7</t>
  </si>
  <si>
    <t>1.1.3.8</t>
  </si>
  <si>
    <t>1.1.4</t>
  </si>
  <si>
    <t>1.1.4.1</t>
  </si>
  <si>
    <t>1.1.4.2</t>
  </si>
  <si>
    <t>1.1.4.3</t>
  </si>
  <si>
    <t>NACIÓN MUNICIPIOS</t>
  </si>
  <si>
    <t>Meta Producto Cuatrienio</t>
  </si>
  <si>
    <t>EDUCACIÓN</t>
  </si>
  <si>
    <t>Fortalecimiento Institucional</t>
  </si>
  <si>
    <t>1.1.1</t>
  </si>
  <si>
    <t>1.1.1.4</t>
  </si>
  <si>
    <t>1.2.1</t>
  </si>
  <si>
    <t>1.2.1.1</t>
  </si>
  <si>
    <t>1.2.1.2</t>
  </si>
  <si>
    <t>1.2.2</t>
  </si>
  <si>
    <t>1.2.2.1</t>
  </si>
  <si>
    <t>1.2.2.2</t>
  </si>
  <si>
    <t>1.2.3</t>
  </si>
  <si>
    <t>1.2.3.1</t>
  </si>
  <si>
    <t>1.2.3.2</t>
  </si>
  <si>
    <t>1.2.4</t>
  </si>
  <si>
    <t>1.2.4.1</t>
  </si>
  <si>
    <t>1.2.4.2</t>
  </si>
  <si>
    <t>1.2.5</t>
  </si>
  <si>
    <t>1.2.5.1</t>
  </si>
  <si>
    <t>1.2.5.2</t>
  </si>
  <si>
    <t>1.2.6</t>
  </si>
  <si>
    <t>1.2.6.1</t>
  </si>
  <si>
    <t>1.2.6.2</t>
  </si>
  <si>
    <t>1.2.7</t>
  </si>
  <si>
    <t>1.2.7.1</t>
  </si>
  <si>
    <t>1.2.7.2</t>
  </si>
  <si>
    <t>1.2.8</t>
  </si>
  <si>
    <t>1.2.8.1</t>
  </si>
  <si>
    <t>1.2.8.2</t>
  </si>
  <si>
    <t>INDENORTE</t>
  </si>
  <si>
    <t>CULTURA</t>
  </si>
  <si>
    <t>1.4.2</t>
  </si>
  <si>
    <t>1.4.2.1</t>
  </si>
  <si>
    <t>1.4.2.2</t>
  </si>
  <si>
    <t>1.4.2.3</t>
  </si>
  <si>
    <t>1.4.2.4</t>
  </si>
  <si>
    <t>1.4.3</t>
  </si>
  <si>
    <t>1.4.3.1</t>
  </si>
  <si>
    <t>1.4.3.2</t>
  </si>
  <si>
    <t>1.4.4</t>
  </si>
  <si>
    <t>1.4.4.1</t>
  </si>
  <si>
    <t>1.4.5</t>
  </si>
  <si>
    <t>1.4.5.1</t>
  </si>
  <si>
    <t>1.4.6</t>
  </si>
  <si>
    <t>1.4.6.1</t>
  </si>
  <si>
    <t>1.7.3</t>
  </si>
  <si>
    <t>1.7.3.1</t>
  </si>
  <si>
    <t>1.7.3.2</t>
  </si>
  <si>
    <t>1.8.1.4</t>
  </si>
  <si>
    <t>1.8.1.5</t>
  </si>
  <si>
    <t>1.9.1</t>
  </si>
  <si>
    <t>1.9.1.1</t>
  </si>
  <si>
    <t>1.9.1.2</t>
  </si>
  <si>
    <t>1.9.2</t>
  </si>
  <si>
    <t>1.9.2.1</t>
  </si>
  <si>
    <t>1.9.2.2</t>
  </si>
  <si>
    <t>1.9.2.3</t>
  </si>
  <si>
    <t>1.10.1</t>
  </si>
  <si>
    <t>1.10.1.1</t>
  </si>
  <si>
    <t>MUJER</t>
  </si>
  <si>
    <t>1.10.1.2</t>
  </si>
  <si>
    <t>2.1.1.2</t>
  </si>
  <si>
    <t>2.1.1.3</t>
  </si>
  <si>
    <t>2.1.3.2</t>
  </si>
  <si>
    <t>2.1.3.3</t>
  </si>
  <si>
    <t>2.2.4.2</t>
  </si>
  <si>
    <t>2.3.1</t>
  </si>
  <si>
    <t>2.3.1.1</t>
  </si>
  <si>
    <t>2.3.1.2</t>
  </si>
  <si>
    <t>2.3.2</t>
  </si>
  <si>
    <t>2.3.2.1</t>
  </si>
  <si>
    <t>Fortalecimiento al Comité Departamental para la Prevención del Reclutamiento, Utilización y Violencia Sexual contra NNA por parte de los grupos armados al margen de la ley y grupos delictivos organizados en Norte de Santander</t>
  </si>
  <si>
    <t>2.3.2.2</t>
  </si>
  <si>
    <t>2.3.3</t>
  </si>
  <si>
    <t>2.3.3.1</t>
  </si>
  <si>
    <t>Red de comunicaciones diseñada e implementada a nivel departamental que permita la visibilización del delito de trata de personas y promover su denuncia.</t>
  </si>
  <si>
    <t>2.3.3.2</t>
  </si>
  <si>
    <t>2.3.4</t>
  </si>
  <si>
    <t>2.3.4.1</t>
  </si>
  <si>
    <t>2.3.4.2</t>
  </si>
  <si>
    <t>2.4.1.3</t>
  </si>
  <si>
    <t>2.4.1.4</t>
  </si>
  <si>
    <t>3.1.1.2</t>
  </si>
  <si>
    <t>3.3.2.1</t>
  </si>
  <si>
    <t>3.3.2.2</t>
  </si>
  <si>
    <t>3.3.3</t>
  </si>
  <si>
    <t>3.3.3.1</t>
  </si>
  <si>
    <t>3.3.3.2</t>
  </si>
  <si>
    <t>3.4.1.5</t>
  </si>
  <si>
    <t>3.4.1.6</t>
  </si>
  <si>
    <t>3.4.1.7</t>
  </si>
  <si>
    <t>3.4.1.8</t>
  </si>
  <si>
    <t>3.4.1.9</t>
  </si>
  <si>
    <t>3.5.1</t>
  </si>
  <si>
    <t>3.5.1.1</t>
  </si>
  <si>
    <t>3.5.1.2</t>
  </si>
  <si>
    <t>4.1.1.1</t>
  </si>
  <si>
    <t>4.4.1</t>
  </si>
  <si>
    <t>4.4.1.1</t>
  </si>
  <si>
    <t>Coordinadores Municipales para la Gestión del Riesgo de desastres dotados</t>
  </si>
  <si>
    <t>VÍAS</t>
  </si>
  <si>
    <t>Estrategias de esquemas asociativos subregionales para la recolección y aprovechamiento de residuos sólidos impulsados</t>
  </si>
  <si>
    <t>TURISMO</t>
  </si>
  <si>
    <t>Garantías de Participación para la Población Víctima</t>
  </si>
  <si>
    <t>Servicio de apoyo para la suscripción e implementación de acuerdos comerciales y de inversión</t>
  </si>
  <si>
    <t>Misiones comerciales al exterior</t>
  </si>
  <si>
    <t>Creación de la marca región del Departamento</t>
  </si>
  <si>
    <t>Norte de Santander como vitrina comercial internacional</t>
  </si>
  <si>
    <t>Rondas de negociaciones organizadas y/o asistidas</t>
  </si>
  <si>
    <t>Rondas de negociaciones asistidas.</t>
  </si>
  <si>
    <t>Planes estratégicos elaborados</t>
  </si>
  <si>
    <t>Rondas de negociaciones organizadas</t>
  </si>
  <si>
    <t>Clústeres asistidos en la implementación de los planes de acción</t>
  </si>
  <si>
    <t>Meta</t>
  </si>
  <si>
    <t>Indicador de Producto</t>
  </si>
  <si>
    <t>Cantidad</t>
  </si>
  <si>
    <t>DESARROLLO ECONÓMICO SOSTENIBLE Y COMPETITIVIDAD</t>
  </si>
  <si>
    <t>DESARROLLO EMPRESARIAL Y EMPRENDIMIENTO</t>
  </si>
  <si>
    <t>Internacionalización de la economía</t>
  </si>
  <si>
    <t>1.1.1.5</t>
  </si>
  <si>
    <t>Programas de gestión empresarial ejecutados en unidades productivas</t>
  </si>
  <si>
    <t>Asistencia técnica para el mejoramiento de productos o procesos (Certificación de empresarios en temas de tecnologías y producción)</t>
  </si>
  <si>
    <t>Empresas beneficiadas</t>
  </si>
  <si>
    <t>Apoyo para la transferencia y/o implementación de metodologías de aumento de la productividad</t>
  </si>
  <si>
    <t>Unidades productivas beneficiadas en la implementación de estrategias para incrementar su productividad</t>
  </si>
  <si>
    <t>Apoyo a la implementación del Centro de Reindustrialización ZASCA sector moda</t>
  </si>
  <si>
    <t>Apoyo y consolidación de la Comisión Regional de Competitividad e Innovación de Norte de Santander</t>
  </si>
  <si>
    <t>Planes de trabajo concertados con las CRC para su consolidación</t>
  </si>
  <si>
    <t>Estrategia de fortalecimiento a instrumentos territoriales para el fomento del mercado de Compras Públicas en MIPYMES.</t>
  </si>
  <si>
    <t>Documentos de lineamientos técnicos realizados</t>
  </si>
  <si>
    <t>Apoyo a la implementación de la Ruta de Emprendimiento, Innovación e Internacionalización.</t>
  </si>
  <si>
    <t>Redes regionales de emprendimiento acompañadas en el mejoramiento en su esquema de atención</t>
  </si>
  <si>
    <t xml:space="preserve">Formulación de Política Pública Departamental para el Trabajo Digno y Decente </t>
  </si>
  <si>
    <t>Documentos de política elaborados</t>
  </si>
  <si>
    <t>Apoyo a la implementación de proyectos de impacto territorial para organizaciones solidarias.</t>
  </si>
  <si>
    <t>Iniciativas de la Asociatividad solidaria fomentadas</t>
  </si>
  <si>
    <t xml:space="preserve">Apoyo a la gestión del Sector Trabajo para la promoción y divulgación para la generación y formalización del empleo </t>
  </si>
  <si>
    <t>Sesiones de asistencia técnica para el fortalecimiento del monitoreo del mercado de trabajo realizadas</t>
  </si>
  <si>
    <t xml:space="preserve">Construcción del Centro de Eventos, Exposiciones e Innovación </t>
  </si>
  <si>
    <t>Sedes adecuadas</t>
  </si>
  <si>
    <t>Estrategia de promoción del parque industrial con régimen franco</t>
  </si>
  <si>
    <t xml:space="preserve"> Apoyo a consolidación de iniciativas clúster </t>
  </si>
  <si>
    <t xml:space="preserve">Productividad y competitividad en las empresas </t>
  </si>
  <si>
    <t xml:space="preserve"> Asistencia técnica para el fortalecimiento de capacidades gerenciales</t>
  </si>
  <si>
    <t>Fortalecimiento de la gestión y dirección de los sectores Trabajo, Comercio, Industria y Turismo</t>
  </si>
  <si>
    <t>1</t>
  </si>
  <si>
    <t>Apoyo financiero para el mejoramiento de productos o procesos</t>
  </si>
  <si>
    <t xml:space="preserve">Apoyo financiero para planes de negocio con viabilidad técnica, comercial y financiera </t>
  </si>
  <si>
    <t>Planes de negocios financiados</t>
  </si>
  <si>
    <t>Capital semilla y activos productivos para emprendimientos</t>
  </si>
  <si>
    <t>Unidades productivas creadas</t>
  </si>
  <si>
    <t>Fortalecimiento y articulación de los actores del sector</t>
  </si>
  <si>
    <t>Capital Para la Productividad</t>
  </si>
  <si>
    <t xml:space="preserve">Proyecto de gestión estratégica de competitividad turística con nuevas rutas aéreas nacionales e internacionales propuestas en la región. </t>
  </si>
  <si>
    <t xml:space="preserve">Proyectos cofinanciados para la adecuación de la oferta turística </t>
  </si>
  <si>
    <t>Funcionamiento del Consejo Departamental de turismo</t>
  </si>
  <si>
    <t xml:space="preserve">Asistencias técnicas realizadas </t>
  </si>
  <si>
    <t xml:space="preserve">Creación del Observatorio departamental de Turismo  </t>
  </si>
  <si>
    <t>Sistemas de información actualizados</t>
  </si>
  <si>
    <t>Creación de los Consejo Municipal de turismo.</t>
  </si>
  <si>
    <t>Actividades artesanales en el departamento.</t>
  </si>
  <si>
    <t xml:space="preserve">Asistencias técnicas para el fortalecimiento de la actividad artesanal prestadas </t>
  </si>
  <si>
    <t>Creación de los Consejos Consultivos municipales de turismo de Norte de Santander.</t>
  </si>
  <si>
    <t xml:space="preserve">Entidades territoriales asistidas técnicamente </t>
  </si>
  <si>
    <t>Incorporación en procesos capacitación y certificación en calidad turística a PST y/o destinos.</t>
  </si>
  <si>
    <t xml:space="preserve">Capacitaciones realizadas </t>
  </si>
  <si>
    <t>Programa “los colegios amigos del turismo”.</t>
  </si>
  <si>
    <t xml:space="preserve">Personas formadas en habilidades y competencias </t>
  </si>
  <si>
    <t>1.2.1.3</t>
  </si>
  <si>
    <t>1.2.1.4</t>
  </si>
  <si>
    <t>1.2.1.5</t>
  </si>
  <si>
    <t>1.2.1.6</t>
  </si>
  <si>
    <t>1.2.1.7</t>
  </si>
  <si>
    <t>1.2.1.8</t>
  </si>
  <si>
    <t>Atractivos, senderos, caminos reales y ancestrales como infraestructura turística de la subregión, adecuados con paso y fácil acceso.</t>
  </si>
  <si>
    <t xml:space="preserve">Proyectos de infraestructura turística apoyados </t>
  </si>
  <si>
    <t>Creación de infraestructura técnica y tecnológica para la visibilización turística como señalética; mobiliario urbano e información tecnológica para ubicar en zonas exteriores e interiores estratégicas culturales e históricas de la región</t>
  </si>
  <si>
    <t xml:space="preserve">Equipamientos construidos </t>
  </si>
  <si>
    <t>Dotación y adecuación de la infraestructura logística, técnica y tecnológica del sector Turístico municipal y dptal</t>
  </si>
  <si>
    <t>1.2.2.3</t>
  </si>
  <si>
    <t>Fomento a los procesos de formación, formalización y capacitación a los diferentes actores del sector TNS</t>
  </si>
  <si>
    <t>Plan de capacitación y formación de PST (servicio al cliente, bilingüismo, legalidad, turismo responsable, tecnología, formulación de proyectos, etc)</t>
  </si>
  <si>
    <t xml:space="preserve">Documentos de planeación realizados </t>
  </si>
  <si>
    <t>Capacitación y formación a los actores de turismo en temas de acceso a fuentes de financiamiento en diferentes temáticas que involucren en el sector turismo</t>
  </si>
  <si>
    <t xml:space="preserve">Personas capacitadas </t>
  </si>
  <si>
    <t>Procesos de capacitación y formación en las diferentes temáticas que se involucran en el sector turístico</t>
  </si>
  <si>
    <t>Promover instituciones educativas, básica, media y superior con las competencias de los actores turísticos</t>
  </si>
  <si>
    <t xml:space="preserve">Personas capacitadas con educación informal </t>
  </si>
  <si>
    <t>Encuentro Departamental de Autoridades de turismo de Norte de Santander</t>
  </si>
  <si>
    <t xml:space="preserve">Eventos de sensibilización en productividad realizados </t>
  </si>
  <si>
    <t>Realización de campañas sobre turismo responsable y marco legal de la actividad turística en el Departamento.</t>
  </si>
  <si>
    <t xml:space="preserve">Acciones de Inspección, vigilancia y control desarrolladas </t>
  </si>
  <si>
    <t>Asistencia técnica a entes territoriales y PST para presentación de proyectos</t>
  </si>
  <si>
    <t xml:space="preserve">Funcionamiento del Comité Departamental de Seguridad Turística </t>
  </si>
  <si>
    <t>1.2.3.3</t>
  </si>
  <si>
    <t>1.2.3.4</t>
  </si>
  <si>
    <t>1.2.3.5</t>
  </si>
  <si>
    <t>1.2.3.6</t>
  </si>
  <si>
    <t>1.2.3.7</t>
  </si>
  <si>
    <t>1.2.3.8</t>
  </si>
  <si>
    <t xml:space="preserve">Apoyo y afianzamiento de la industria turística de NDS </t>
  </si>
  <si>
    <t>Proyectos que permitan la articulación de los sectores públicos y privados, creando y activando redes de turismo regional</t>
  </si>
  <si>
    <t xml:space="preserve">Redes temáticas de turismo apoyadas </t>
  </si>
  <si>
    <t>Proyectos Turísticos de los entes territoriales</t>
  </si>
  <si>
    <t>Proyectos Turísticos que se generen en la cadena productiva del sector</t>
  </si>
  <si>
    <t>1.2.4.3</t>
  </si>
  <si>
    <t xml:space="preserve">Estímulos y fomento a la creación, desarrollo del turismo de Norte de Santander </t>
  </si>
  <si>
    <t>Proyectos que permitan la articulación de los sectores públicos y privados</t>
  </si>
  <si>
    <t>Proyectos para la Creación de rutas turísticas en los diferentes municipios de NDS</t>
  </si>
  <si>
    <t xml:space="preserve">Proyectos cofinanciados para promover el mercadeo y promoción turística a nivel nacional e internacional </t>
  </si>
  <si>
    <t>Proyectos para la Producción y mejoramiento de productos turísticos</t>
  </si>
  <si>
    <t>1.2.5.3</t>
  </si>
  <si>
    <t>Promoción, divulgación y difusión del turismo norte santandereano</t>
  </si>
  <si>
    <t>Plan estratégico de promoción y comercialización de productos y servicios turísticos</t>
  </si>
  <si>
    <t xml:space="preserve">Planes estratégicos elaborados </t>
  </si>
  <si>
    <t>Eventos (ruedas de negocio y ferias de turismo) desarrollados y/o participando a nivel regional, nacional e internacional</t>
  </si>
  <si>
    <t xml:space="preserve">Eventos de promoción realizados </t>
  </si>
  <si>
    <t>Herramienta tecnológica “APP turismo NDS”</t>
  </si>
  <si>
    <t xml:space="preserve">Sistema de información actualizados </t>
  </si>
  <si>
    <t>Elaboración y ejecución de planes estratégicos subregionales de vinculación sectorial: social, deportivo, religioso, ambiental cultural, patrimonial, gastronómico y agropecuario con impacto en el sector turismo de norte de Santander</t>
  </si>
  <si>
    <t>Parrillas de programación para la promoción turística por cada sub región</t>
  </si>
  <si>
    <t>1.2.6.3</t>
  </si>
  <si>
    <t>1.2.6.4</t>
  </si>
  <si>
    <t>1.2.6.5</t>
  </si>
  <si>
    <t>Fortalecimiento de la identidad y apropiación del turismo de NDS</t>
  </si>
  <si>
    <t>Inventario de servicios y productos turísticos en cada uno de los municipios de Norte de Santander</t>
  </si>
  <si>
    <t>Puntos de control, señalización e información turística por subregión</t>
  </si>
  <si>
    <t xml:space="preserve">Señalización realizada </t>
  </si>
  <si>
    <t>Comunidad apropiada del territorio en articulación con las entidades públicas para el turismo rural sostenible, agroturismo y comunitario</t>
  </si>
  <si>
    <t xml:space="preserve">Personas asistidas técnicamente </t>
  </si>
  <si>
    <t>1.2.7.3</t>
  </si>
  <si>
    <t>Marca región – Norte de Santander</t>
  </si>
  <si>
    <t>Acompañamiento al programa de marca región, sus aplicaciones y componentes.</t>
  </si>
  <si>
    <t xml:space="preserve">Asistencia técnica realizada - </t>
  </si>
  <si>
    <t>Municipios como destino turístico</t>
  </si>
  <si>
    <t xml:space="preserve">Regiones con planes de divulgación y promoción </t>
  </si>
  <si>
    <t>Proyecto con instrumento estratégico de fortalecimiento a los diferentes productos turísticos de la región</t>
  </si>
  <si>
    <t xml:space="preserve">Instrumentos para el  mejoramiento productivo implementados </t>
  </si>
  <si>
    <t>Actualizar la caracterización del sector turismo</t>
  </si>
  <si>
    <t xml:space="preserve">Documentos de asesoramiento en la formulación de políticas en tecnología e innovación de la industria creados </t>
  </si>
  <si>
    <t>1.2.8.3</t>
  </si>
  <si>
    <t>1.2.8.4</t>
  </si>
  <si>
    <t>FRONTERA COMO OPORTUNIDAD DE DESARROLLO</t>
  </si>
  <si>
    <t>Fortalecimiento de la cultura exportadora</t>
  </si>
  <si>
    <t>Ruedas de negociones, misiones comerciales, ferias y exposiciones a nivel nacional e internacional</t>
  </si>
  <si>
    <t>Número de intervenciones</t>
  </si>
  <si>
    <t>Fortalecimiento de la cultura exportadora en el sector productivo de los municipios de la región del Catatumbo</t>
  </si>
  <si>
    <t>Personas asistidas técnicamente</t>
  </si>
  <si>
    <t>Incrementar la inversión de la cooperación internacional en el departamento.</t>
  </si>
  <si>
    <t>Misiones de donantes nacionales e internacionales para la región fronteriza</t>
  </si>
  <si>
    <t>CAMPO MÁS PRODUCTIVO</t>
  </si>
  <si>
    <t>Investigación, transferencia de tecnología y extensión agropecuaria</t>
  </si>
  <si>
    <t>Inclusión de sistemas productivos del departamento en procesos de investigación con énfasis a Adaptación y Mitigación del Cambio Climático.</t>
  </si>
  <si>
    <t xml:space="preserve">Recomendaciones técnicas </t>
  </si>
  <si>
    <t>Servicio de divulgación de transferencia de tecnología agropecuaria.</t>
  </si>
  <si>
    <t>Productores beneficiados con transferencia de tecnología</t>
  </si>
  <si>
    <t>Documento de planeación para la prestación del Servicio Público de Extensión Agropecuaria -SPEA.</t>
  </si>
  <si>
    <t>Planes departamentales de extensión agropecuaria elaborados</t>
  </si>
  <si>
    <t>Prestación del Servicio Público de Extensión Agropecuaria -SPEA.</t>
  </si>
  <si>
    <t>Productores atendidos con servicio de extensión agropecuaria</t>
  </si>
  <si>
    <t>Formulación y presentación de proyectos de CTel dirigidos a garantizar el acceso y la disponibilidad de alimentos.</t>
  </si>
  <si>
    <t>Documentos de planeación elaborados</t>
  </si>
  <si>
    <t>1.4.1.4</t>
  </si>
  <si>
    <t>1.4.1.5</t>
  </si>
  <si>
    <t>Acceso a apoyos directos a través de Instrumentos de Financiamiento y de Gestión de Riesgos</t>
  </si>
  <si>
    <t>Servicios de apoyo en educación financiera a los productores agropecuarios para fortalecer la planificación y administración financiera de sus proyectos agropecuarios y mejorar el acceso y uso de los servicios financieros.</t>
  </si>
  <si>
    <t>Personas capacitadas</t>
  </si>
  <si>
    <t>Servicio de apoyo financiero con la línea especial de crédito.</t>
  </si>
  <si>
    <t>Productores con acceso a crédito agropecuario y rural</t>
  </si>
  <si>
    <t>Apoyo a los productores agropecuarios para la adquisición de instrumentos de cobertura frente a riesgos climáticos, fenómenos naturales y de mercado (Incentivo al Seguro Agropecuario -ISA).</t>
  </si>
  <si>
    <t>Productores beneficiarios de instrumentos financieros para la gestión de riesgos agropecuarios</t>
  </si>
  <si>
    <t>Servicio de apoyo financiero a través de Incentivos a la Capitalización rural – ICR.</t>
  </si>
  <si>
    <t>Productores beneficiarios de nuevos esquemas e instrumentos financieros.</t>
  </si>
  <si>
    <t>Cofinanciación de activos productivos</t>
  </si>
  <si>
    <t>Infraestructura productiva y de poscosecha agrícola y/o pecuaria construida y/o mejorada.</t>
  </si>
  <si>
    <t>Distritos rehabilitados.</t>
  </si>
  <si>
    <t>Proyectos financiados y cofinanciados</t>
  </si>
  <si>
    <t>Generación de conocimientos y habilidades productivas para poblaciones con enfoque diferencial.</t>
  </si>
  <si>
    <t>Mujeres beneficiadas</t>
  </si>
  <si>
    <t>Jóvenes apoyados</t>
  </si>
  <si>
    <t>Inclusión de familias desplazadas y víctimas del conflicto armado a proyectos productivos con fines de generación de ingresos y fomento del trabajo como a la reparación.</t>
  </si>
  <si>
    <t>Proyectos productivos implementados</t>
  </si>
  <si>
    <t>Servicio de financiación o cofinanciación a proyectos de inversión para el cierre de brechas de desigualdad e inequidad, a través de diferentes estrategias y demás instrumentos de estructuración</t>
  </si>
  <si>
    <t>Fortalecimiento de los sistemas productivos agropecuarios y de apuesta exportadora, para producción primaria, agroindustria y comercialización.</t>
  </si>
  <si>
    <t>Proyectos productivos cofinanciados</t>
  </si>
  <si>
    <t>Convenios de sanidad e inocuidad para fortalecimiento del sector agrícola y/o pecuario.</t>
  </si>
  <si>
    <t>Documentos de lineamientos técnicos elaborados</t>
  </si>
  <si>
    <t>Apoyo a proyectos productivos para la seguridad alimentaria y nutricional con enfoque diferencial e interseccional.</t>
  </si>
  <si>
    <t>1.4.3.3</t>
  </si>
  <si>
    <t>2.4.3.3</t>
  </si>
  <si>
    <t>1.4.3.4</t>
  </si>
  <si>
    <t>1.4.3.5</t>
  </si>
  <si>
    <t>1.4.3.6</t>
  </si>
  <si>
    <t>1.4.3.7</t>
  </si>
  <si>
    <t>Formalidad de la tenencia de los predios rurales</t>
  </si>
  <si>
    <t>Apoyo para la formalización de la propiedad rural.</t>
  </si>
  <si>
    <t>Predios formalizados o regularizados para el desarrollo rural</t>
  </si>
  <si>
    <t>≥400</t>
  </si>
  <si>
    <t>Comercialización agropecuaria</t>
  </si>
  <si>
    <t>Servicio de apoyo para el acceso a procesos de comercialización.</t>
  </si>
  <si>
    <t>Eventos comerciales apoyados)</t>
  </si>
  <si>
    <t>Asociaciones fortalecidas</t>
  </si>
  <si>
    <t>Productores apoyados con activos productivos y de comercialización</t>
  </si>
  <si>
    <t>Planificación del ordenamiento agropecuario</t>
  </si>
  <si>
    <t>Procesos de planeación estratégica acompañados.</t>
  </si>
  <si>
    <t>1.4.7</t>
  </si>
  <si>
    <t>Estrategia de atención a la participación ciudadana</t>
  </si>
  <si>
    <t>Instituciones territoriales apoyadas</t>
  </si>
  <si>
    <t>1.4.8</t>
  </si>
  <si>
    <t>Seguridad alimentaria y nutricional para la garantía progresiva del Derecho Humano a la Alimentación</t>
  </si>
  <si>
    <t>1.4.7.1</t>
  </si>
  <si>
    <t>1.4.8.1</t>
  </si>
  <si>
    <t>Plan departamental para la garantía progresiva del Derecho Humano a la Alimentación apoyado (construido, aprobación y adopción).</t>
  </si>
  <si>
    <t>Estadísticas de Evaluaciones Agropecuarias</t>
  </si>
  <si>
    <t>1.4.9</t>
  </si>
  <si>
    <t>Actualización anual de información estadística agropecuaria departamental.</t>
  </si>
  <si>
    <t xml:space="preserve">Información actualizada </t>
  </si>
  <si>
    <t>1.4.9.1</t>
  </si>
  <si>
    <t>INFRAESTRUCTURA PARA LA COMPETITIVIDAD</t>
  </si>
  <si>
    <t>Garantizar una eficiente conexión vial</t>
  </si>
  <si>
    <t xml:space="preserve">Mejoramiento de la red vial secundaria </t>
  </si>
  <si>
    <t>Km mejorados</t>
  </si>
  <si>
    <t xml:space="preserve">Mejoramiento de red vial terciaria </t>
  </si>
  <si>
    <t xml:space="preserve">Mejoramiento y/o mantenimiento de puentes y/o puentes hamacas </t>
  </si>
  <si>
    <t>Puentes mejorados</t>
  </si>
  <si>
    <t xml:space="preserve">Mantenimiento preventivo y rutinario en vías secundaria y terciarias (combos viales) </t>
  </si>
  <si>
    <t>Km mantenidos</t>
  </si>
  <si>
    <t xml:space="preserve">Construcción de obras de arte de la red vial </t>
  </si>
  <si>
    <t>Número de obras de arte</t>
  </si>
  <si>
    <t xml:space="preserve">Pavimentación de Vías urbanas </t>
  </si>
  <si>
    <t xml:space="preserve">Km Vias urbanas pavimentadas </t>
  </si>
  <si>
    <t>1.5.1.5</t>
  </si>
  <si>
    <t>1.5.1.6</t>
  </si>
  <si>
    <t xml:space="preserve">Conocimiento del estado la red vial para priorizar la inversión </t>
  </si>
  <si>
    <t>Servicio de información geográfica (SIG) de los corredores del departamento</t>
  </si>
  <si>
    <t>Km vias secundarias intervenidas</t>
  </si>
  <si>
    <t>Estudios y Diseños para el mejoramiento de vías secundarias. (incluye puentes vehiculares)</t>
  </si>
  <si>
    <t>Número de Estudios y diseños realizados</t>
  </si>
  <si>
    <t xml:space="preserve">Estudios y Diseños para el mejoramiento de vías terciarias y urbanas </t>
  </si>
  <si>
    <t xml:space="preserve">Estudios y Diseños para el mantenimiento y/o mejoramiento de puentes y/o puente hamacas de la red vial </t>
  </si>
  <si>
    <t>Número de Estudios</t>
  </si>
  <si>
    <t>Estudios y Diseños para obras complementarias</t>
  </si>
  <si>
    <t>Caminos ancesrtales con mantenimiento</t>
  </si>
  <si>
    <t>Km de caminos ancestrales</t>
  </si>
  <si>
    <t>1.5.2.3</t>
  </si>
  <si>
    <t>1.5.2.4</t>
  </si>
  <si>
    <t>1.5.2.5</t>
  </si>
  <si>
    <t>1.5.2.6</t>
  </si>
  <si>
    <t>SEGURIDAD VIAL</t>
  </si>
  <si>
    <t>Gobernanza: fortalecimiento de la capacidad Institucional para la seguridad vial.</t>
  </si>
  <si>
    <t>Plataforma digital para tramites de servicios a los usuarios de la entidad diseñada y en funcionamiento</t>
  </si>
  <si>
    <t>Plataformas web con servicios de intercambio de información en línea</t>
  </si>
  <si>
    <t>Instalación de mecanismos de detección de infractores que salven vidas en puntos estratégicos y neurálgicos del territorio departamental</t>
  </si>
  <si>
    <t>Cámaras instaladas en la red vial</t>
  </si>
  <si>
    <t>Actualización de la política pública de seguridad vial</t>
  </si>
  <si>
    <t>Documentos de planeación realizados</t>
  </si>
  <si>
    <t>Estudio para la disposición de sistemas de pesaje (básculas) de vehículos de carga en ejes viales estratégicos del departamento</t>
  </si>
  <si>
    <t>Estudios realizados</t>
  </si>
  <si>
    <t>Estudio y Creación de un cuerpo de agentes de tránsito de la secretaria departamental de tránsito (incluye la implementación del cuerpo de agentes)</t>
  </si>
  <si>
    <t xml:space="preserve">Gobernanza: fortalecimiento de la coordinación Interinstitucional para la seguridad vial </t>
  </si>
  <si>
    <t>Campañas de intervención para la promoción de la movilidad y la seguridad vial</t>
  </si>
  <si>
    <t>Campañas realizadas</t>
  </si>
  <si>
    <t>Asistencia Técnica para la construcción, mejora, seguimiento e implementación de las herramientas territoriales de planeación en seguridad vial (Planes locales de seguridad vial de municipios, empresas obligadas, instituciones educativas y establecimientos de expendio de licores)</t>
  </si>
  <si>
    <t>Asistencias técnicas realizadas</t>
  </si>
  <si>
    <t>Estudios y Creación de sedes de tránsito en municipios focalizados con accidentalidad alta y afectaciones de la movilidad urbana (incluye su puesta en funcionamiento)</t>
  </si>
  <si>
    <t>1.6.1.4</t>
  </si>
  <si>
    <t>1.6.1.5</t>
  </si>
  <si>
    <t>Gestión del conocimiento: Fortalecimiento institucional para el conocimiento de la seguridad vial</t>
  </si>
  <si>
    <t>Crear y poner en funcionamiento un sistema de información de seguridad vial del departamento</t>
  </si>
  <si>
    <t>Observatorio vial en funcionamiento</t>
  </si>
  <si>
    <t>Programas y estrategias de formación y sensibilización en materia de movilidad, cultura vial y seguridad vial a diferentes actores viales y grupos de interés: docentes, conductores de transporte público, privado y escolar, conductores de motocicletas.</t>
  </si>
  <si>
    <t>Capacitaciones realizadas</t>
  </si>
  <si>
    <t>Proyectos de investigación a nivel de trabajos de investigación, ponencias y artículos asociados a seguridad vial y movilidad desarrollados en conjunto con universidades de la región</t>
  </si>
  <si>
    <t>Documentos de investigación realizados</t>
  </si>
  <si>
    <t>Crear y mantener un sistema de información de seguridad vial que mida la siniestralidad vial departamental</t>
  </si>
  <si>
    <t>Informes de accidentalidad</t>
  </si>
  <si>
    <t>1.6.3.4</t>
  </si>
  <si>
    <t>Infraestructura Segura: Fortalecimiento de la infraestructura vial para salvar vidas</t>
  </si>
  <si>
    <t>1.6.4</t>
  </si>
  <si>
    <t>Actualización de la información de inventario de señales de tránsito dispuestas en los ejes viales que hacen parte de la jurisdicción de la secretaría de tránsito departamental</t>
  </si>
  <si>
    <t>Sistemas de información actualizado</t>
  </si>
  <si>
    <t>Mantenimiento e instalación de señales de tránsito en las vías de segundo orden del departamento</t>
  </si>
  <si>
    <t>Infraestructura mejorada</t>
  </si>
  <si>
    <t>Evaluación y mejora de la señalización de transito dispuesta en zonas educativas de las IE de municipios del departamento</t>
  </si>
  <si>
    <t>1.6.4.1</t>
  </si>
  <si>
    <t>1.6.4.2</t>
  </si>
  <si>
    <t>1.6.4.3</t>
  </si>
  <si>
    <t>Vehículos Seguros: Promoción y control de condiciones seguras en vehículos</t>
  </si>
  <si>
    <t>1.6.5</t>
  </si>
  <si>
    <t>Programas y servicios de promoción y control de condiciones técnico - mecánicas a vehículos automotores, uso adecuado de elementos de protección personal a biciusuarios y motociclistas, así como la verificación de cumplimiento de normatividad para la operatividad de vehículos de transporte público terrestre</t>
  </si>
  <si>
    <t xml:space="preserve">Operativos de control realizados </t>
  </si>
  <si>
    <t>1.6.5.1</t>
  </si>
  <si>
    <t>Atención Integral a Victimas: Gestión Institucional para la atención integral a víctimas de siniestros viales</t>
  </si>
  <si>
    <t>1.6.6</t>
  </si>
  <si>
    <t>Implementación de la línea única de atención de siniestralidad vial</t>
  </si>
  <si>
    <t>Número de estrategias</t>
  </si>
  <si>
    <t>Programa de formación y reinducción en primeros auxilios para conductores de transporte publico y privado</t>
  </si>
  <si>
    <t>Personas beneficiadas de estrategias de educación informal</t>
  </si>
  <si>
    <t>1.6.6.1</t>
  </si>
  <si>
    <t>1.6.6.2</t>
  </si>
  <si>
    <t>TIC - CTeI</t>
  </si>
  <si>
    <t>CONECTIVIDAD: Cerrando Brechas Digitales</t>
  </si>
  <si>
    <t>Instalación, ampliación de cobertura, fortalecimiento de la infraestructura tecnológica de última generación para la conectividad en espacios de acceso público y en las sedes educativas en la zonas urbanas y rurales del Departamento.</t>
  </si>
  <si>
    <t xml:space="preserve">Municipios y áreas no municipalizadas conectados a redes de servicio - </t>
  </si>
  <si>
    <t xml:space="preserve">Zonas digitales instaladas </t>
  </si>
  <si>
    <t xml:space="preserve">Sedes educativas oficiales beneficiadas con acceso a internet </t>
  </si>
  <si>
    <t xml:space="preserve">Eventos para la promoción del despliegue de infraestructura </t>
  </si>
  <si>
    <t>Centros de Acceso Comunitario en zonas urbanas y/o rurales y/o apartadas funcionando</t>
  </si>
  <si>
    <t>Conexión en las zonas más apartadas del Departamento, teniendo como aliadas a las Comunidades de Conectividad y empresas de menor tamaño</t>
  </si>
  <si>
    <t xml:space="preserve">Conexiones a internet fijo y / o móvil </t>
  </si>
  <si>
    <t>Seguimiento y Promoción la Televisión Digital Terrestre TDT</t>
  </si>
  <si>
    <t xml:space="preserve">Documentos de seguimiento a la prestación del servicio de televisión </t>
  </si>
  <si>
    <t>Seguimiento y Promoción cobertura de telefonía móvil</t>
  </si>
  <si>
    <t xml:space="preserve">Documentos de seguimiento elaborados - </t>
  </si>
  <si>
    <t>Radio de Interés Público, Comunitaria para información de la igualdad.</t>
  </si>
  <si>
    <t xml:space="preserve">Estudios de radio mejorados en funcionamiento - </t>
  </si>
  <si>
    <t>1.7.1.3</t>
  </si>
  <si>
    <t>1.7.1.4</t>
  </si>
  <si>
    <t>1.7.1.5</t>
  </si>
  <si>
    <t>EDUCACIÓN DIGITAL: Habilidades para la transformación digital</t>
  </si>
  <si>
    <t>Formación y desarrollo de habilidades digitales para impulsar la transformación digital.</t>
  </si>
  <si>
    <t xml:space="preserve">Personas capacitadas en tecnologías de la información y las comunicaciones </t>
  </si>
  <si>
    <t xml:space="preserve">Personas de la comunidad capacitadas en uso básico de tecnologías de la información y las comunicaciones. </t>
  </si>
  <si>
    <t xml:space="preserve">Personas capacitadas para en Gestión TI y en Seguridad y Privacidad de la Información </t>
  </si>
  <si>
    <t>Sensibilización en el uso seguro y apropiación de internet para desarrollar contenidos pedagógicos innovadores en la transformación digital de la educación.</t>
  </si>
  <si>
    <t xml:space="preserve">Personas sensibilizadas en el uso y apropiación de las TIC </t>
  </si>
  <si>
    <t xml:space="preserve">Personas de la comunidad sensibilizadas en uso responsable y seguro de las TIC </t>
  </si>
  <si>
    <t>Acceso, uso y apropiación de diferentes herramientas tecnológicas y tecnologías emergentes que promuevan la transformación digital de la comunidad educativa.</t>
  </si>
  <si>
    <t xml:space="preserve">Docentes formados en uso pedagógico de tecnologías de la información y las comunicaciones. </t>
  </si>
  <si>
    <t xml:space="preserve">Personas Capacitadas </t>
  </si>
  <si>
    <t xml:space="preserve">Sedes educativas oficiales con acceso a terminales de cómputo y contenidos digitales </t>
  </si>
  <si>
    <t xml:space="preserve">Estudiantes de sedes educativas oficiales beneficiados con el servicio de apoyo en tecnologías de la información y las comunicaciones para la educación </t>
  </si>
  <si>
    <t>1.7.2.2</t>
  </si>
  <si>
    <t>1.7.2.3</t>
  </si>
  <si>
    <t xml:space="preserve">TRANSFORMACIÓN DIGITAL: Tecnología Que Transforma </t>
  </si>
  <si>
    <t xml:space="preserve">Estrategia de gobierno Digital (transformación digital de entidades territoriales)  </t>
  </si>
  <si>
    <t xml:space="preserve">Entidades asistidas técnicamente </t>
  </si>
  <si>
    <t xml:space="preserve">Alianzas (convenios, actividades dinamizadoras, acuerdos de servicio, etc.) gestionadas para promover la formación en Gobierno digital </t>
  </si>
  <si>
    <t xml:space="preserve">Trámites y servicios en línea implementados </t>
  </si>
  <si>
    <t xml:space="preserve">Informes de monitoreo y seguimiento a la implementación de la Arquitectura TI Colombia, realizados. </t>
  </si>
  <si>
    <t xml:space="preserve">Eventos de promoción de la Estrategia de Gobierno digital realizados </t>
  </si>
  <si>
    <t xml:space="preserve">Software y hardware desarrollados o adquiridos para la inclusión de las personas con discapacidad en las TIC </t>
  </si>
  <si>
    <t xml:space="preserve">Sistemas de información implementado </t>
  </si>
  <si>
    <t xml:space="preserve">Documentos metodológicos realizados - </t>
  </si>
  <si>
    <t xml:space="preserve">Ejercicios de participación ciudadana realizados </t>
  </si>
  <si>
    <t>Estrategias para consolidar ciudades y territorios inteligentes en temas relacionados con las arenas (Movilidad, Agricultura, Seguridad ciudadana, ambiente, servicios públicos, entre otros) y Govtech</t>
  </si>
  <si>
    <t xml:space="preserve">Servicios tecnológicos implementados - </t>
  </si>
  <si>
    <t>Política de recolección de residuos de aparatos eléctricos y electrónicos (RAEE) en IE, Entidades públicas y territoriales</t>
  </si>
  <si>
    <t xml:space="preserve">Residuos electrónicos dispuestos correctamente </t>
  </si>
  <si>
    <t>Tecnologías emergentes (IA, Blockchain, internet de las cosas Y otras) Para el fomento de la industria digital con el fin de superar problemáticas del país.</t>
  </si>
  <si>
    <t xml:space="preserve">Empresas beneficiadas con actividades de fortalecimiento de la industria TI. </t>
  </si>
  <si>
    <t>Implementación de política orientados a la seguridad y privacidad de la información</t>
  </si>
  <si>
    <t xml:space="preserve">Política para la protección para la seguridad de la información implementados </t>
  </si>
  <si>
    <t xml:space="preserve">Análisis de vulnerabilidades digitales generados </t>
  </si>
  <si>
    <t>1.7.3.3</t>
  </si>
  <si>
    <t>1.7.3.4</t>
  </si>
  <si>
    <t>1.7.3.5</t>
  </si>
  <si>
    <t>INVESTIGACIÓN CTeI: Transformando el Conocimiento en Soluciones para un Futuro Sostenible</t>
  </si>
  <si>
    <t>1.7.4</t>
  </si>
  <si>
    <t>Fomentar la formación de talento humano de alto nivel en el área CTeI focalizado en los retos del departamento.</t>
  </si>
  <si>
    <t xml:space="preserve">Becas de nivel doctoral otorgadas </t>
  </si>
  <si>
    <t>Fortalecer la investigación CTeI con uso de herramientas TIC en todos los sectores estratégico</t>
  </si>
  <si>
    <t xml:space="preserve">Programas y proyectos financiados </t>
  </si>
  <si>
    <t>1.7.4.1</t>
  </si>
  <si>
    <t>1.7.4.2</t>
  </si>
  <si>
    <t>MINERÍA</t>
  </si>
  <si>
    <t>Explotación Minera responsable</t>
  </si>
  <si>
    <t>Estructuración y/o implementación de un centro de entrenamiento y/o formación minera</t>
  </si>
  <si>
    <t>Proyectos estructurados</t>
  </si>
  <si>
    <t>Servicio de asistencia técnica</t>
  </si>
  <si>
    <t>Unidades de producción minera asistidas técnicamente</t>
  </si>
  <si>
    <t>Documentos de lineamientos técnicos</t>
  </si>
  <si>
    <t>Intervenciones de articulación gestionadas</t>
  </si>
  <si>
    <t>Servicio de Educación Informal para la Gestión Administrativa</t>
  </si>
  <si>
    <t>Servicio de divulgación del sector minero</t>
  </si>
  <si>
    <t>Eventos de divulgación realizados</t>
  </si>
  <si>
    <t>1.8.1.6</t>
  </si>
  <si>
    <t>ELECTRIFICACIÓN</t>
  </si>
  <si>
    <t>1.9</t>
  </si>
  <si>
    <t>Proyectos de electrificación formulados, estructurados y/o ejecutados, para aumento de cobertura del servicio de energía eléctrica o mejoramiento de la infraestructura eléctrica, mediante el uso de energías convencionales y/o alternativas.</t>
  </si>
  <si>
    <t>Proyectos energéticos estructurados</t>
  </si>
  <si>
    <t>Unidades de generación fotovoltaica de energía eléctrica instaladas</t>
  </si>
  <si>
    <t>Viviendas en zonas rurales conectadas a la red del sistema de distribución local de energía eléctrica</t>
  </si>
  <si>
    <t>Base de datos implementada de viviendas sin servicio de energía eléctrica de los municipios de Norte de Santander</t>
  </si>
  <si>
    <t>Sistemas de información implementados</t>
  </si>
  <si>
    <t>Hacia una ampliación de cobertura de energía eléctrica</t>
  </si>
  <si>
    <t>Hacia una eficiencia energética e implementación de energías renovables</t>
  </si>
  <si>
    <t>Centrales de generación de energías limpias construidas y/u operadas</t>
  </si>
  <si>
    <t>Central de generación fotovoltaica construida</t>
  </si>
  <si>
    <t>Centrales hidroeléctricas construidas</t>
  </si>
  <si>
    <t>Central de generación con biomasa construida</t>
  </si>
  <si>
    <t>Central de generación eólica construida</t>
  </si>
  <si>
    <t>Acompañamiento y capacitación en el uso eficiente de energía y el cumplimiento normativo eléctrico aplicable al sector residencial</t>
  </si>
  <si>
    <t xml:space="preserve">Programa de Eficiencia energética implementado en edificios y/u oficinas públicas del orden departamental </t>
  </si>
  <si>
    <t>Documentos de planeación</t>
  </si>
  <si>
    <t>GAS</t>
  </si>
  <si>
    <t>Gas domiciliarlo, motor de progreso social</t>
  </si>
  <si>
    <t>1.10.</t>
  </si>
  <si>
    <t>Redes internas de gas combustible instaladas</t>
  </si>
  <si>
    <t>Viviendas con red interna de gas combustible instalada</t>
  </si>
  <si>
    <t>Servicio de apoyo financiero para la financiación de proyectos de infraestructura para el servicio público de gas</t>
  </si>
  <si>
    <t>Municipios beneficiados</t>
  </si>
  <si>
    <t>HIDROCARBUROS</t>
  </si>
  <si>
    <t>Servicio de asistencia técnica en estructuración de proyectos de energías limpias.</t>
  </si>
  <si>
    <t>1.11.1</t>
  </si>
  <si>
    <t>Combustibles más amigables con el medio ambiente</t>
  </si>
  <si>
    <t>1.11.1.1</t>
  </si>
  <si>
    <t>AGUA POTABLE Y SANEAMIENTO BÁSICO</t>
  </si>
  <si>
    <t>Agua potable y saneamiento básico para todos</t>
  </si>
  <si>
    <t>1.12.1</t>
  </si>
  <si>
    <t>Terminación 100 % del subproyecto 3, construcción de la planta de tratamiento de agua potable del área metropolitana Francisco de Paula Santander</t>
  </si>
  <si>
    <t xml:space="preserve">Acueductos construidos </t>
  </si>
  <si>
    <t>Acompañar la puesta en marcha del acueducto metropolitano Francisco de Paula Santander de Cúcuta, Los Patios y Villa del Rosario</t>
  </si>
  <si>
    <t>Acueductos construidos</t>
  </si>
  <si>
    <t>Optimización de redes de distribución de los Municipios de Los Patios y Villa Rosario</t>
  </si>
  <si>
    <t>Red de distribución optimizada (m</t>
  </si>
  <si>
    <t>Optimización de redes de acueducto del sector Urbano.</t>
  </si>
  <si>
    <t>Red de distribución optimizada (m)</t>
  </si>
  <si>
    <t>Optimización redes de alcantarillados sector Urbano</t>
  </si>
  <si>
    <t>Red de alcantarillado optimizada (m)</t>
  </si>
  <si>
    <t>Estudios y diseños de optimización de los sistemas de acueducto y alcantarillado del área urbana y/o rural.</t>
  </si>
  <si>
    <t>Estudios y diseños para el plan maestro de acueducto y alcantarillado de la zona urbana</t>
  </si>
  <si>
    <t xml:space="preserve">Estudios realizados </t>
  </si>
  <si>
    <t>Optimización del sistema de acueducto de los sectores urbanos y/o rurales</t>
  </si>
  <si>
    <t>Acueductos Optimizados</t>
  </si>
  <si>
    <t>Estudios y diseños y/o construcción de plantas de tratamiento de aguas residuales, en zonas urbanas y/o centros poblados</t>
  </si>
  <si>
    <t xml:space="preserve">Estudios de pre inversión en tratamiento de aguas residuales </t>
  </si>
  <si>
    <t>Estudios y diseños para la construcción de soluciones sanitarias individuales de las zonas rurales de viviendas aislada</t>
  </si>
  <si>
    <t xml:space="preserve">Estudios y diseños de soluciones, Unidades sanitarias </t>
  </si>
  <si>
    <t>Sistemas de aprovechamiento y manejo de residuos sólidos, bajo el concepto de basura cero (Aprovechamiento, tratamiento, reciclaje y economía circular)</t>
  </si>
  <si>
    <t>Plan de Gestión Integral de Residuos Sólidos implementado</t>
  </si>
  <si>
    <t>Plan de Gestión Integral de Residuos Sólidos con seguimiento</t>
  </si>
  <si>
    <t>1.12.1.1</t>
  </si>
  <si>
    <t>1.12.1.2</t>
  </si>
  <si>
    <t>1.12.1.3</t>
  </si>
  <si>
    <t>1.12.1.4</t>
  </si>
  <si>
    <t>1.12.1.5</t>
  </si>
  <si>
    <t>1.12.1.6</t>
  </si>
  <si>
    <t>1.12.1.7</t>
  </si>
  <si>
    <t>1.12.1.8</t>
  </si>
  <si>
    <t>1.12.1.9</t>
  </si>
  <si>
    <t>1.12.1.10</t>
  </si>
  <si>
    <t>1.12.1.11</t>
  </si>
  <si>
    <t>1.12.1.12</t>
  </si>
  <si>
    <t xml:space="preserve">Innovación, consolidación y aseguramiento de la prestación de los servicios de agua potable y saneamiento básico </t>
  </si>
  <si>
    <t>1.12.2</t>
  </si>
  <si>
    <t>Implementación de las estrategias de monitoreo, seguimiento y control y/o en el cumplimiento normativo del sector de APSB</t>
  </si>
  <si>
    <t>Entidades territoriales asistidas técnicamente</t>
  </si>
  <si>
    <t>Implementación de estrategias de fortalecimiento, aseguramiento de la prestación y/o transformación de los prestadores de los servicios de agua potable y saneamiento básico Urbano y Rurales</t>
  </si>
  <si>
    <t>Plan de Gestión Social del sector de APSB</t>
  </si>
  <si>
    <t>Planes estratégicos realizados</t>
  </si>
  <si>
    <t>Plan de Gestión Ambiental del sector de APSB</t>
  </si>
  <si>
    <t>Plan de Gestión del Riesgo y Desastre del sector de APSB</t>
  </si>
  <si>
    <t>1.12.2.1</t>
  </si>
  <si>
    <t>1.12.2.2</t>
  </si>
  <si>
    <t>1.12.2.3</t>
  </si>
  <si>
    <t>1.12.2.4</t>
  </si>
  <si>
    <t>1.12.2.5</t>
  </si>
  <si>
    <t>2.1</t>
  </si>
  <si>
    <t>Abriendo caminos</t>
  </si>
  <si>
    <t>Apertura de los grados pre jardín y jardín en los establecimientos educativos oficiales del departamento.</t>
  </si>
  <si>
    <t xml:space="preserve">Personas beneficiadas con estrategias de fomento para el acceso a la educación inicial, </t>
  </si>
  <si>
    <t>Estrategia conjunta de atención integral en el marco de la MIAFF</t>
  </si>
  <si>
    <t xml:space="preserve"> Instituciones educativas oficiales que implementan el nivel preescolar en el marco de la atención integral </t>
  </si>
  <si>
    <t xml:space="preserve">Construcción e implementación de una estrategia pedagógica y educativa pertinente. </t>
  </si>
  <si>
    <t xml:space="preserve">Establecimientos Educativos oficiales con acompañamiento en el marco de las estrategias de calidad educativa </t>
  </si>
  <si>
    <t xml:space="preserve">Alcance educativo total </t>
  </si>
  <si>
    <t>2.14.2</t>
  </si>
  <si>
    <t>Diagnóstico de predios e infraestructura educativa.</t>
  </si>
  <si>
    <t xml:space="preserve">Documentos elaborados </t>
  </si>
  <si>
    <t>Sedes educativas con espacios mejorados y/o mantenidas (aulas de clase, baterías sanitarias, aulas especializadas, laboratorios, cerramientos, restaurantes, escenarios deportivos, soluciones tecnológicas de potabilización de agua)</t>
  </si>
  <si>
    <t xml:space="preserve">Sedes educativas mejoradas </t>
  </si>
  <si>
    <t>Establecimientos educativos dotados con materiales e instrumentos de enseñanza y aprendizaje (mobiliario, tableros, menaje de restaurante escolar, material didáctico, pedagógico, lúdico, computadores y herramientas tecnológicas)</t>
  </si>
  <si>
    <t xml:space="preserve">Sedes dotadas </t>
  </si>
  <si>
    <t xml:space="preserve">Construcción de Infraestructura educativa  </t>
  </si>
  <si>
    <t xml:space="preserve">Sedes educativas nuevas construidas </t>
  </si>
  <si>
    <t>Implementación de estrategias de permanencia educativa (programa de alimentación escolar, transporte escolar, Hogares juveniles campesinos, residencias escolares, kits escolares y uniformes)</t>
  </si>
  <si>
    <t xml:space="preserve">Beneficiarios de la alimentación escolar </t>
  </si>
  <si>
    <t xml:space="preserve">Beneficiarios de transporte escolar </t>
  </si>
  <si>
    <t xml:space="preserve">Sedes educativas apoyadas en la implementación de la estrategia de residencia escolar </t>
  </si>
  <si>
    <t xml:space="preserve">Estudiantes beneficiados con Estudiantes beneficiarios de dotaciones escolares </t>
  </si>
  <si>
    <t>Disminución de barreras de acceso en la ruralidad, en la población vulnerable, diversa, niños con discapacidad y talentos excepcionales.</t>
  </si>
  <si>
    <t xml:space="preserve">Personas beneficiarias de ciclos lectivos especiales integrados </t>
  </si>
  <si>
    <t xml:space="preserve"> Beneficiarios de apoyo pedagógico para la oferta de educación inclusiva para preescolar, básica y media </t>
  </si>
  <si>
    <t>Fortalecimiento del sistema educativo propio indígena.</t>
  </si>
  <si>
    <t xml:space="preserve">Matrícula en niveles de preescolar, básica y media realizada </t>
  </si>
  <si>
    <t>Implementación de la estrategia “Justicia Restaurativa y Prevención del Delito” en el marco del Sistema de Responsabilidad Penal para adolescentes.</t>
  </si>
  <si>
    <t xml:space="preserve">Estrategias de protección para el restablecimiento de derechos implementadas </t>
  </si>
  <si>
    <t>Acceso y permanencia educativa a los Niños, niñas, adolescentes y jóvenes víctimas, desplazados, desmovilizados, otros hechos victimizantes y migrantes</t>
  </si>
  <si>
    <t xml:space="preserve">Personas víctimas del conflicto con estrategias de fomento para el acceso a la educación inicial, preescolar, básica y media. </t>
  </si>
  <si>
    <t>2.1.2.4</t>
  </si>
  <si>
    <t>2.1.2.5</t>
  </si>
  <si>
    <t>2.1.2.6</t>
  </si>
  <si>
    <t>2.1.2.7</t>
  </si>
  <si>
    <t>2.1.2.8</t>
  </si>
  <si>
    <t>2.1.2.9</t>
  </si>
  <si>
    <t>Personas beneficiarias de estrategias de permanencia (Hogares juveniles campesinos)</t>
  </si>
  <si>
    <t xml:space="preserve">Norte hacia una región educadora </t>
  </si>
  <si>
    <t>4.1.3</t>
  </si>
  <si>
    <r>
      <t>Implementación de la formación integral, jornadas complementarias escolares y optimización del tiempo escolar</t>
    </r>
    <r>
      <rPr>
        <sz val="11"/>
        <color rgb="FFFF0000"/>
        <rFont val="Arial Narrow"/>
        <family val="2"/>
      </rPr>
      <t xml:space="preserve"> </t>
    </r>
    <r>
      <rPr>
        <sz val="11"/>
        <color theme="1"/>
        <rFont val="Arial Narrow"/>
        <family val="2"/>
      </rPr>
      <t>(Articulación deporte, cultura y PTA FI 3.0)</t>
    </r>
  </si>
  <si>
    <t>Mejoramiento de resultados pruebas Saber para fortalecer el transito a la educación superior.</t>
  </si>
  <si>
    <r>
      <t xml:space="preserve">Implementación de </t>
    </r>
    <r>
      <rPr>
        <sz val="11"/>
        <color rgb="FF000000"/>
        <rFont val="Arial Narrow"/>
        <family val="2"/>
      </rPr>
      <t xml:space="preserve">estrategias de lectura y oralidad denominado “AVENTURAS NARRATIVAS” </t>
    </r>
  </si>
  <si>
    <t>Fortalecimiento del aprendizaje de una segunda lengua</t>
  </si>
  <si>
    <t xml:space="preserve">Instituciones educativas fortalecidas en competencias comunicativas en un segundo idioma </t>
  </si>
  <si>
    <t>Experiencias significativas</t>
  </si>
  <si>
    <t xml:space="preserve">Foros educativos territoriales realizados </t>
  </si>
  <si>
    <t>Impulso de procesos productivos en el aula</t>
  </si>
  <si>
    <t xml:space="preserve">Establecimientos educativos beneficiados </t>
  </si>
  <si>
    <t>Fortalecimiento de los Institutos Técnicos Agropecuarios</t>
  </si>
  <si>
    <t>Fortalecimiento de los comités de convivencia escolar, la cultura de paz y las recomendaciones de la Comisión de la Verdad en los establecimientos educativos.</t>
  </si>
  <si>
    <t>Establecimientos educativos con rutas de atención integral para la convivencia escolar implementadas</t>
  </si>
  <si>
    <t>Educación para la formación de sujetos que vivan en paz a través de los proyectos pedagógicos transversales (Educación para los derechos humanos, Educación ambiental, Educación en hábitos y estilo de vida saludable, Educación para la sexualidad y construcción de ciudadanía, educación financiera, educación en seguridad vial, cátedra de Paz, cátedra de afrocolombianidad, Educación en urbanidad, civismo, principios y nortesantandereanidad)</t>
  </si>
  <si>
    <t>Consolidación de espacios para que los niñas, niños adolescentes y jóvenes sean escuchados</t>
  </si>
  <si>
    <t>Fortalecimiento de la corresponsabilidad de la familia</t>
  </si>
  <si>
    <t xml:space="preserve">Escuelas de padres apoyadas </t>
  </si>
  <si>
    <t>Ambientes educativos seguros, protectores y promotores del desarrollo integral de niñas, niños, adolescentes, jóvenes y comunidades educativas</t>
  </si>
  <si>
    <t xml:space="preserve">Establecimientos educativos con acciones de gestión del riesgo implementadas </t>
  </si>
  <si>
    <t>Procesos de Formación inicial con énfasis en la pedagogía en escuelas normales superiores del departamento.</t>
  </si>
  <si>
    <t xml:space="preserve">Establecimientos educativos apoyados para la implementación de modelos de innovación educativa </t>
  </si>
  <si>
    <t>Espacios propios para la formación y cualificación del talento humano</t>
  </si>
  <si>
    <t xml:space="preserve">Docentes y agentes educativos de educación inicial, preescolar, básica y media beneficiados con estrategias de mejoramiento de sus capacidades </t>
  </si>
  <si>
    <t>Procesos curriculares, disciplinares y formación deontológica y en valores humanos</t>
  </si>
  <si>
    <t>Redes o comunidades de práctica y aprendizaje implementadas y/o fortalecidas</t>
  </si>
  <si>
    <t xml:space="preserve">Comunidades acompañadas para la formulación de sus modalidades propias </t>
  </si>
  <si>
    <t>Herramientas de gestión educativa hacia la calidad Plataforma virtual educativa implementada</t>
  </si>
  <si>
    <t xml:space="preserve">Número de sistemas de información </t>
  </si>
  <si>
    <t>Fomento de la investigación, la innovación y el uso y apropiación de tics.</t>
  </si>
  <si>
    <t xml:space="preserve">Documentos realizados  </t>
  </si>
  <si>
    <t xml:space="preserve">Establecimientos educativos conectados a internet </t>
  </si>
  <si>
    <t>Articulación en los establecimientos educativos con las instituciones de educación superior y/o el SENA para el fortalecimiento de la educación media y el tránsito a la educación superior</t>
  </si>
  <si>
    <t>Establecimientos Educativos oficiales con acompañamiento en el marco de las estrategias de calidad educativa</t>
  </si>
  <si>
    <t>Formulación e implementación del Plan departamental de fortalecimiento de la educación media</t>
  </si>
  <si>
    <t>Documentos de lineamientos de política en educación prescolar, básica y media emitidos</t>
  </si>
  <si>
    <t>2.1.3.4</t>
  </si>
  <si>
    <t>2.1.3.5</t>
  </si>
  <si>
    <t>2.1.3.6</t>
  </si>
  <si>
    <t>2.1.3.7</t>
  </si>
  <si>
    <t>2.1.3.8</t>
  </si>
  <si>
    <t>2.1.3.9</t>
  </si>
  <si>
    <t>2.1.3.10</t>
  </si>
  <si>
    <t>2.1.3.11</t>
  </si>
  <si>
    <t>2.1.3.12</t>
  </si>
  <si>
    <t>2.1.3.13</t>
  </si>
  <si>
    <t>2.1.3.14</t>
  </si>
  <si>
    <t>2.1.3.15</t>
  </si>
  <si>
    <t>2.1.3.16</t>
  </si>
  <si>
    <t>2.1.3.17</t>
  </si>
  <si>
    <t>2.1.3.18</t>
  </si>
  <si>
    <t>2.1.3.19</t>
  </si>
  <si>
    <t>2.1.3.20</t>
  </si>
  <si>
    <t>Hacia la universalización de la Educación Superior</t>
  </si>
  <si>
    <t>Aseguramiento del acceso y permanencia en los diferentes niveles de la educación superior</t>
  </si>
  <si>
    <t xml:space="preserve">Beneficiarios de estrategias o programas de apoyo financiero para el acceso y permanencia en la educación superior  </t>
  </si>
  <si>
    <t>Cupos preferenciales para facilitar el acceso a la educación superior de población vulnerable y comunidades indígenas.</t>
  </si>
  <si>
    <t>Beneficiarios de estrategias o programas de fomento para el acceso a la educación superior</t>
  </si>
  <si>
    <t>Impulsar el complejo educativo del Catatumbo.</t>
  </si>
  <si>
    <t>Instituciones de educación superior con programas de regionalización, articulados con las apuestas productivas de las regiones</t>
  </si>
  <si>
    <t>Apoyo a la investigación científica en Instituciones de Educación Superior.</t>
  </si>
  <si>
    <t>Instituciones de educación superior apoyadas en el fortalecimiento de los procesos de investigación, proyección social e internacionalización</t>
  </si>
  <si>
    <t>Fomento a la educación superior.</t>
  </si>
  <si>
    <t>Instituciones de educación superior con acompañamiento en procesos de regionalización</t>
  </si>
  <si>
    <r>
      <t xml:space="preserve">Impulso </t>
    </r>
    <r>
      <rPr>
        <sz val="11"/>
        <color rgb="FF000000"/>
        <rFont val="Arial Narrow"/>
        <family val="2"/>
      </rPr>
      <t>Ciudadela universitaria de Atalaya</t>
    </r>
  </si>
  <si>
    <t>2.1.4.3</t>
  </si>
  <si>
    <t>2.1.4.4</t>
  </si>
  <si>
    <t>2.1.4.5</t>
  </si>
  <si>
    <t>2.1.4.6</t>
  </si>
  <si>
    <t>Gobernabilidad y gobernanza de la educación</t>
  </si>
  <si>
    <t>2.1.5.1</t>
  </si>
  <si>
    <t>Implementación de la política pública Nuevo modelo educativo con visión 2050</t>
  </si>
  <si>
    <t>Modelos de innovación educativa implementados</t>
  </si>
  <si>
    <t>Fases preparatorias para la participación encuentro nacional de juegos del magisterio (municipal, departamental, zonal y nacional)</t>
  </si>
  <si>
    <t>Docentes beneficiados</t>
  </si>
  <si>
    <t>Encuentros folclóricos y culturales en el marco de los juegos del magisterio</t>
  </si>
  <si>
    <t>Fortalecimiento de la gestión misional del sector educativo para la transparencia y mejora continua</t>
  </si>
  <si>
    <t>Entidades territoriales con seguimiento y evaluación a la gestión</t>
  </si>
  <si>
    <t>Fortalecimiento del servicio educativo</t>
  </si>
  <si>
    <t>Establecimientos educativos en operación</t>
  </si>
  <si>
    <t>Docentes y Directivos Docentes y administrativos beneficiados con los procesos de Bienestar (recreación, atención psicosocial; asistencia técnica, comunicaciones)</t>
  </si>
  <si>
    <t>Implementación de estrategias de apoyo para la construcción y fortalecimiento del análisis de datos para la interpretación de realidades del sector educativo</t>
  </si>
  <si>
    <t>Observatorio implementado</t>
  </si>
  <si>
    <t>2.4.5.4</t>
  </si>
  <si>
    <t>2.3.5.3</t>
  </si>
  <si>
    <t>2.2.5.2</t>
  </si>
  <si>
    <t>2.1.5</t>
  </si>
  <si>
    <t>2.1.5.2</t>
  </si>
  <si>
    <t>2.1.5.3</t>
  </si>
  <si>
    <t>2.1.5.4</t>
  </si>
  <si>
    <t>2.1.5.5</t>
  </si>
  <si>
    <t>2.1.5.6</t>
  </si>
  <si>
    <t>2.1.5.7</t>
  </si>
  <si>
    <t>SALUD</t>
  </si>
  <si>
    <t>Gobernabilidad y Gobernanza de la Salud Pública</t>
  </si>
  <si>
    <t>Fortalecimiento de la política de participación social en salud</t>
  </si>
  <si>
    <t xml:space="preserve">Estrategias de promoción de la participación social en salud implementadas </t>
  </si>
  <si>
    <t xml:space="preserve">Mecanismos y espacios de participación social en salud conformados </t>
  </si>
  <si>
    <t xml:space="preserve">Preguntas Quejas Reclamos y Denuncias Gestionadas </t>
  </si>
  <si>
    <t>Aseguramiento al SGSSS, que garantice el acceso, oportunidad y calidad a la prestación de servicios de salud basados en la Atención Primaria en Salud en el Departamento y los municipios PDET</t>
  </si>
  <si>
    <t xml:space="preserve">Documentos de lineamientos técnicos realizados </t>
  </si>
  <si>
    <t xml:space="preserve">Inspección y Vigilancia de manera efectiva, eficiente y oportuna a las obligaciones del aseguramiento y prestación de servicios de salud a cargo de los actores en salud del territorio, basados en la Atención Primaria en Salud </t>
  </si>
  <si>
    <t xml:space="preserve">auditorías y visitas inspectivas realizadas  </t>
  </si>
  <si>
    <t>Red prestadora de servicios de salud de baja, mediana y alta complejidad en cumplimiento a los componentes del SOGC en salud</t>
  </si>
  <si>
    <t xml:space="preserve">Visitas realizadas </t>
  </si>
  <si>
    <t>Ajuste institucional para el fortalecimiento de las capacidades de autoridad sanitaria y la apropiación territorial del modelo de salud basado en la atención primaria.</t>
  </si>
  <si>
    <t xml:space="preserve">Documentos de planeación elaborados </t>
  </si>
  <si>
    <t xml:space="preserve">Documentos de planeación con seguimiento realizados </t>
  </si>
  <si>
    <t xml:space="preserve">Establecimientos abiertos al público vigilados y controlados </t>
  </si>
  <si>
    <t xml:space="preserve">Entidades territoriales atendidas </t>
  </si>
  <si>
    <t xml:space="preserve">Instituciones bajo control </t>
  </si>
  <si>
    <t>Informes de evento generados en la vigencia</t>
  </si>
  <si>
    <t>Municipios con acciones de promoción, prevención, vigilancia  y control de vectores y zoonosis realizadas -</t>
  </si>
  <si>
    <t xml:space="preserve">Estrategias de gestión del riesgo para enfermedades emergentes, reemergentes y desatendidas implementadas </t>
  </si>
  <si>
    <t>Gobernanza en salud en el cumplimiento de la planeación estratégica e integral en salud en el cumplimiento de la normatividad legal vigente de la Función pública y PDSP</t>
  </si>
  <si>
    <t>2.2.1.4</t>
  </si>
  <si>
    <t>2.2.1.5</t>
  </si>
  <si>
    <t>2.2.1.6</t>
  </si>
  <si>
    <t>Pueblos y comunidades étnicas, mujeres, población campesina, LBGTIQ+ y otras poblaciones por condición y/o situación</t>
  </si>
  <si>
    <t>Estrategia de Transversalización del Enfoque de Género en la Planeación Integral en Salud del Departamento.</t>
  </si>
  <si>
    <t xml:space="preserve">estrategias para el fortalecimiento del control social en salud implementadas </t>
  </si>
  <si>
    <t>Alianzas trans sectoriales con actores estratégicos en el componente comunitario, de los tres mensajes claves relacionados con Infección respiratoria Aguda IRA y enfermedad diarreica aguda EDA</t>
  </si>
  <si>
    <t xml:space="preserve">Estrategias de promoción de la salud implementadas </t>
  </si>
  <si>
    <t>Alianzas trans sectoriales con actores estratégicos para el reconocimiento de la población étnica</t>
  </si>
  <si>
    <t>Implementación del componente de atención integral en salud del Programa de Atención Psicosocial y Salud Integral a Victimas (PAPSIVI) de acuerdo a Normatividad Vigente</t>
  </si>
  <si>
    <t xml:space="preserve">Personas víctimas del conflicto armado atendidas con atención psicosocial </t>
  </si>
  <si>
    <t>Implementación de la estrategia de Rehabilitación Basada en Comunidad (RBC)</t>
  </si>
  <si>
    <t>Empresas Administradoras de Planes y Beneficios EAPB y su Red Prestadora del departamento en la ruta para la certificación de personas con discapacidad.</t>
  </si>
  <si>
    <t xml:space="preserve">Entidades apoyadas </t>
  </si>
  <si>
    <t>2.2.2.2</t>
  </si>
  <si>
    <t>2.2.2.3</t>
  </si>
  <si>
    <t>2.2.2.4</t>
  </si>
  <si>
    <t>2.2.2.5</t>
  </si>
  <si>
    <t>2.2.2.6</t>
  </si>
  <si>
    <t xml:space="preserve">Impacto positivo de los Determinantes Sociales de la Salud </t>
  </si>
  <si>
    <t>Estrategias para afectar de manera positiva los determinantes sociales de la salud en los municipios</t>
  </si>
  <si>
    <t xml:space="preserve">Estrategias de gestión para abordar condiciones crónicas prevalentes implementadas </t>
  </si>
  <si>
    <t xml:space="preserve">Estrategias de gestión para temas de consumo, aprovechamiento biológico, calidad e inocuidad de los alimentos implementadas </t>
  </si>
  <si>
    <t xml:space="preserve">Estrategias de gestión del riesgo para abordar situaciones prevalentes de origen laboral implementadas </t>
  </si>
  <si>
    <t xml:space="preserve">Estrategias de gestión del riesgo en temas de salud sexual y reproductiva implementadas </t>
  </si>
  <si>
    <t xml:space="preserve">Estrategias de gestión del riesgo para enfermedades inmunoprevenibles implementadas </t>
  </si>
  <si>
    <t xml:space="preserve">Estrategias de gestión del riesgo en temas de trastornos mentales implementadas </t>
  </si>
  <si>
    <t xml:space="preserve">Estrategias de gestión del riesgo en temas de consumo de sustancias psicoactivas implementadas </t>
  </si>
  <si>
    <t>Respuesta a las necesidades en salud de la población en el territorio</t>
  </si>
  <si>
    <t xml:space="preserve">Estrategias de gestión del riesgo para abordar situaciones de salud relacionadas con condiciones ambientales implementadas </t>
  </si>
  <si>
    <t xml:space="preserve">Estrategias de gestión del riesgo para abordar situaciones endemo-epidémicas implementadas </t>
  </si>
  <si>
    <t>Atención Primaria en Salud una realidad territorial</t>
  </si>
  <si>
    <t>Programa territorial de rediseño, reorganización y modernización (infraestructura y dotación) de la red pública del departamento con enfoque en la Atención Primaria en Salud.</t>
  </si>
  <si>
    <t xml:space="preserve">Hospitales de primer nivel de atención adecuados </t>
  </si>
  <si>
    <t xml:space="preserve">Hospitales de primer nivel de atención ampliados </t>
  </si>
  <si>
    <t xml:space="preserve">Hospitales de primer nivel de atención dotados </t>
  </si>
  <si>
    <t xml:space="preserve">Hospitales de segundo nivel de atención ampliados </t>
  </si>
  <si>
    <t xml:space="preserve">Hospitales de segundo nivel de atención construidos y dotados </t>
  </si>
  <si>
    <t xml:space="preserve">Hospitales de tercer nivel de atención adecuados </t>
  </si>
  <si>
    <t xml:space="preserve">Hospitales de tercer nivel ampliados </t>
  </si>
  <si>
    <t xml:space="preserve">Hospitales de tercer nivel de atención con reforzamiento estructural </t>
  </si>
  <si>
    <t xml:space="preserve">Hospitales de tercer nivel de atención dotados </t>
  </si>
  <si>
    <t xml:space="preserve">Hospitales de primer nivel de atención construidos y dotados </t>
  </si>
  <si>
    <t>Prestación de servicios y tecnologías en salud a población migrante PPNA no PBS y población inimputable del departamento</t>
  </si>
  <si>
    <t xml:space="preserve">Personas atendidas con servicio de salud </t>
  </si>
  <si>
    <t>Equipos Básicos en Salud asistidos y monitoreados enfoque en la Atención Primaria en Salud.</t>
  </si>
  <si>
    <t xml:space="preserve">Planes de intervenciones colectivas realizados </t>
  </si>
  <si>
    <t>Tecnologías de información en modalidad de telemedicina junto con el sistema de información única en salud – SUIS y APS de acuerdo al sistema obligatorio de garantía de la calidad SOGC</t>
  </si>
  <si>
    <t xml:space="preserve">Proyectos de investigación, desarrollo e innovación tecnológica en salud financiados  </t>
  </si>
  <si>
    <t>Atención Primaria con coordinación intersectorial de los actores para el acceso a la atención integral en salud en territorio incluyendo los municipios PDET</t>
  </si>
  <si>
    <t>Estrategias de promoción de la salud implementadas</t>
  </si>
  <si>
    <t xml:space="preserve">asistencias técnicas en Inspección, Vigilancia y Control realizadas </t>
  </si>
  <si>
    <t>2.2.4.3</t>
  </si>
  <si>
    <t>2.2.4.4</t>
  </si>
  <si>
    <t>2.2.4.5</t>
  </si>
  <si>
    <t>Cambio climático, emergencias, desastres y pandemias</t>
  </si>
  <si>
    <t>2.2.5</t>
  </si>
  <si>
    <t xml:space="preserve">Planes hospitalarios de emergencias para la identificación del riesgo por cambio climático y el sistema de alertas tempranas institucionales para atención de Emergencias y desastres en su zona de influencia </t>
  </si>
  <si>
    <t>Centros Reguladores de Urgencias, Emergencias y Desastres -CRUE, con Sistemas de Emergencias Médicas y acciones de conocimiento, reducción del riesgo y manejo de desastres en salud.</t>
  </si>
  <si>
    <t>Personas en capacidad de ser atendidas</t>
  </si>
  <si>
    <t>sistema de alerta temprana para la identificación de los riesgos en salud por el cambio climático y la posible vulnerabilidad de la población</t>
  </si>
  <si>
    <t>Documentos de planeación en salud pública para atención de emergencias y desastres elaborados</t>
  </si>
  <si>
    <t>Mecanismos y espacios de participación social en salud conformados</t>
  </si>
  <si>
    <t>Conocimiento en salud pública y Soberanía Sanitaria</t>
  </si>
  <si>
    <t>2.2.6</t>
  </si>
  <si>
    <t>Apropiación social del conocimiento en salud pública y el desarrollo de investigaciones.</t>
  </si>
  <si>
    <t xml:space="preserve">Sistemas de información actualizados </t>
  </si>
  <si>
    <t xml:space="preserve">Documentos de evaluación realizados </t>
  </si>
  <si>
    <t xml:space="preserve">Documentos de análisis de salud pública elaborados </t>
  </si>
  <si>
    <t>2.2.5.1</t>
  </si>
  <si>
    <t>2.2.5.3</t>
  </si>
  <si>
    <t>2.2.6.1</t>
  </si>
  <si>
    <t>Personal de la salud</t>
  </si>
  <si>
    <t>2.2.7</t>
  </si>
  <si>
    <t>Red de talento humano habilitado en el territorio</t>
  </si>
  <si>
    <t>Documentos técnicos publicados y/o socializados</t>
  </si>
  <si>
    <t>Capacidades consolidadas para la gestión territorial de la salud pública</t>
  </si>
  <si>
    <t>2.2.7.1</t>
  </si>
  <si>
    <t>2.2.7.2</t>
  </si>
  <si>
    <t>DEPORTE Y RECREACIÓN</t>
  </si>
  <si>
    <t>Continuidad, sostenibilidad y mayor cobertura en programas del Deporte Formativo</t>
  </si>
  <si>
    <t xml:space="preserve">Formalización y puesta en marcha de las Escuelas de Formación Deportiva rurales y urbanas en los 40 municipios del Departamento </t>
  </si>
  <si>
    <t xml:space="preserve">Escuelas deportivas implementadas </t>
  </si>
  <si>
    <t>Apoyo nutricional para el deporte formativo</t>
  </si>
  <si>
    <t xml:space="preserve">Personas atendidas </t>
  </si>
  <si>
    <t>Festivales de Escuelas de Formación Deportiva</t>
  </si>
  <si>
    <t xml:space="preserve">Eventos recreativos comunitarios realizados </t>
  </si>
  <si>
    <t>Juegos Intercolegiados</t>
  </si>
  <si>
    <t xml:space="preserve">Municipios vinculados al programa Juegos Intercolegiados </t>
  </si>
  <si>
    <t>2.3.1.3</t>
  </si>
  <si>
    <t>2.3.1.4</t>
  </si>
  <si>
    <t>Fortalecimiento del liderazgo deportivo, deporte de rendimiento y alto rendimiento convencional y paranacional</t>
  </si>
  <si>
    <t>Ligas del deporte convencional y paranacional apoyadas con salidas para la preparación y clasificación de deportistas a Juegos nacionales y paranacionales</t>
  </si>
  <si>
    <t xml:space="preserve">Organismos deportivos asistidos </t>
  </si>
  <si>
    <t>Recurso humano técnico y de ciencias aplicadas al deporte para la preparación de deportistas de rendimiento y alto rendimiento con miras a la clasificación a juegos nacionales y paranacionales</t>
  </si>
  <si>
    <t>Ligas apoyadas con implementación deportiva para la preparación y/o participación de deportistas del deporte convencional y paranacional</t>
  </si>
  <si>
    <t>Eventos deportivos nacionales e internacionales realizados en el Departamento</t>
  </si>
  <si>
    <t xml:space="preserve">Eventos deportivos de alto rendimiento realizados </t>
  </si>
  <si>
    <t xml:space="preserve">Apoyo a deportistas que conforman la reserva deportiva del Departamento </t>
  </si>
  <si>
    <t xml:space="preserve">Atletas beneficiados con estímulos financieros </t>
  </si>
  <si>
    <t>Estímulos a deportistas medallistas en Juegos Nacionales y Paranacionales 2023.</t>
  </si>
  <si>
    <t xml:space="preserve">Estímulos entregados </t>
  </si>
  <si>
    <t>Participación en los XXIII Juegos Deportivos Nacionales y VII Paranacionales 2027</t>
  </si>
  <si>
    <t>Participación en los I Juegos Deportivos Juveniles convencionales y paranacionales 2024</t>
  </si>
  <si>
    <t>2.3.2.3</t>
  </si>
  <si>
    <t>2.3.2.4</t>
  </si>
  <si>
    <t>2.3.2.5</t>
  </si>
  <si>
    <t>2.3.2.6</t>
  </si>
  <si>
    <t>2.3.2.7</t>
  </si>
  <si>
    <t>2.3.2.8</t>
  </si>
  <si>
    <t>Deporte Social Comunitario, Recreación y Actividad Física para Nuestra Gente</t>
  </si>
  <si>
    <t>Torneo Departamental de Fútbol</t>
  </si>
  <si>
    <t>Recreación, deporte social comunitario y actividad física incluyentes para la atención de la primera infancia, infancia, adolescencia, juventud, discapacidad, mujer, victimas, etnias, afrocolombianos, adulto mayor, comunidad LGTBIQ+, migrantes, sistema carcelario, sistema de responsabilidad penal y población en general.</t>
  </si>
  <si>
    <t>Promoción del deporte y recreación rural y Juegos Comunales</t>
  </si>
  <si>
    <t>2.3.3.3</t>
  </si>
  <si>
    <t>Política Pública del deporte y la recreación</t>
  </si>
  <si>
    <t xml:space="preserve">Documentos normativos realizados </t>
  </si>
  <si>
    <t>Base de datos del deporte de rendimiento, alto rendimiento y reserva deportiva del Departamento</t>
  </si>
  <si>
    <t>Censo de escenarios deportivos y recreativos del Departamento</t>
  </si>
  <si>
    <t>Infraestructura Deportiva y Recreativa</t>
  </si>
  <si>
    <t>2.3.5</t>
  </si>
  <si>
    <t xml:space="preserve">Construcción del Coliseo de Combate con zonas alternas para deportes de alto rendimiento </t>
  </si>
  <si>
    <t xml:space="preserve">Complejo deportivo de alto rendimiento construido </t>
  </si>
  <si>
    <t>Dotación del Gimnasio del Deporte Nortesantandereano con equipos especializados.</t>
  </si>
  <si>
    <t xml:space="preserve">Gimnasio dotado </t>
  </si>
  <si>
    <t>Pista de BMX</t>
  </si>
  <si>
    <t xml:space="preserve">Pista construida y dotada </t>
  </si>
  <si>
    <t>Escenarios deportivos a cargo de Indenorte adecuados, remodelados, dotados y mantenidos</t>
  </si>
  <si>
    <t xml:space="preserve">Infraestructura deportiva mantenida </t>
  </si>
  <si>
    <t>Escenarios deportivos construidos, adecuados, remodelados, dotados y mantenidos en zonas rurales y urbanas</t>
  </si>
  <si>
    <t xml:space="preserve">Placas deportivas mejoradas </t>
  </si>
  <si>
    <t>Escenarios recreativos construidos, adecuados, remodelados, dotados y mantenidos en zonas rurales y urbanas</t>
  </si>
  <si>
    <t xml:space="preserve">Parques recreativos mejorados </t>
  </si>
  <si>
    <t>2.3.5.1</t>
  </si>
  <si>
    <t>2.3.5.2</t>
  </si>
  <si>
    <t>2.3.5.4</t>
  </si>
  <si>
    <t>2.3.5.5</t>
  </si>
  <si>
    <t>2.3.5.6</t>
  </si>
  <si>
    <t>2.3.4.3</t>
  </si>
  <si>
    <t xml:space="preserve">Fortalecimiento de capacidades institucionales para la organización, la gestión y la participación ciudadana y comunitaria para el desarrollo de los derechos culturales </t>
  </si>
  <si>
    <t xml:space="preserve">Número de Asistencias técnicas realizadas (casas de cultura) </t>
  </si>
  <si>
    <t>Número de gestores culturales capacitados (coordinadores de cultura y líderes culturales locales )</t>
  </si>
  <si>
    <t xml:space="preserve">Número de gestores culturales capacitados </t>
  </si>
  <si>
    <t xml:space="preserve">Número de encuentros realizados </t>
  </si>
  <si>
    <t>Número de gestores culturales capacitados (participación y política pública)</t>
  </si>
  <si>
    <t xml:space="preserve">Número de consejos apoyados anualmente  (Consejos del departamento) </t>
  </si>
  <si>
    <t xml:space="preserve">Documentos de planeación realizados Política pública de Cultura Norte de Santander </t>
  </si>
  <si>
    <t xml:space="preserve">Número de Documentos de lineamientos técnicos realizados </t>
  </si>
  <si>
    <t>Número de Servicios de información para el sector artístico y cultural  (Módulos de información SIDIC)</t>
  </si>
  <si>
    <t>Número de reportes técnicos generados los datos del sector cultura (Datos abiertos Cultura)</t>
  </si>
  <si>
    <t xml:space="preserve">Índice de capacidad en la prestación de servicios de tecnología (SIDIC) </t>
  </si>
  <si>
    <t xml:space="preserve">Inversión de recursos de programa de Beneficios Económicos Periódicos – BEPS a creadores y gestores culturales </t>
  </si>
  <si>
    <t>Apoyar financieramente a creadores y gestores culturales para renta vitalicia.</t>
  </si>
  <si>
    <t>Número de creadores y gestores culturales beneficiados programa BEPS</t>
  </si>
  <si>
    <t>Acompañamiento para la gestión y sostenibilidad de infraestructuras con servicios culturales en alianza con el Departamento</t>
  </si>
  <si>
    <t>Identificar y caracterizar las infraestructuras físicas al servicio de la cultura existentes en el departamento</t>
  </si>
  <si>
    <t xml:space="preserve">Número de estudios y diseños de infraestructura cultural </t>
  </si>
  <si>
    <t>Mantenimiento, recuperación y servicio de espacios de culturales gestionados por el departamento</t>
  </si>
  <si>
    <t xml:space="preserve">Número de Infraestructuras culturales dotadas </t>
  </si>
  <si>
    <t xml:space="preserve">Número de Centro culturales adecuados  </t>
  </si>
  <si>
    <t>Desarrollo de un programa estable de Servicios de culturales en los espacios de culturales Institucionales  Centro Cultural Quinta Teresa, Museo Torre del Reloj</t>
  </si>
  <si>
    <t xml:space="preserve">Número de eventos de promoción de actividades culturales realizados en espacios institucionales </t>
  </si>
  <si>
    <t>Fortalecimiento del Subsistema de Formación Artística y Cultural</t>
  </si>
  <si>
    <t>Gestionar nuevo conocimiento de los procesos de educación informal en artes y cultura</t>
  </si>
  <si>
    <t>Número de documentos de investigación realizados</t>
  </si>
  <si>
    <t>Número de publicaciones realizadas</t>
  </si>
  <si>
    <t>Promover el desarrollo de experiencias de formación artística en construcción de paz y convivencia respetando el enfoque interseccional de la población usuaria (primera infancia, niñez, adolescentes, jóvenes, adulto mayor, víctimas, campesinos, personas den condición de discapacidad, grupos étnicos, LGTBIQ+, migrantes, jóvenes en el sistema de responsabilidad penal, entre otros grupos vulnerables) y población en general</t>
  </si>
  <si>
    <t>Número de Procesos de Formación Atendidos</t>
  </si>
  <si>
    <t>Número de cursos realizados a la ciudadanía en diferentes disciplinas artísticas como la música, la danza, la lectura, entre otros.</t>
  </si>
  <si>
    <t>Número de personas capacitadas en diferentes disciplinas artísticas</t>
  </si>
  <si>
    <t>Infraestructuras culturales dotadas</t>
  </si>
  <si>
    <t>Número de Entidades oferentes de programas de formación artística y cultural asistidas técnicamente</t>
  </si>
  <si>
    <t>Números de encuentros realizados</t>
  </si>
  <si>
    <t>Cualificación del talento humano que hace parte de los procesos de formación artística y creación en artes</t>
  </si>
  <si>
    <t>Capacitaciones de educación informal realizadas</t>
  </si>
  <si>
    <t>Artistas formadores capacitados</t>
  </si>
  <si>
    <t>Número de agentes culturales y educativos capacitados</t>
  </si>
  <si>
    <t>Fortalecer las experiencias de Formaciòn Artìstica y Cultural con ampliaciòn Zona Rural</t>
  </si>
  <si>
    <t>Número de cursos realizados a la ciudadanía con el fin de fortalecer sus capacidades en diferentes disciplinas artísticas como la música, la danza, la lectura, entre otros</t>
  </si>
  <si>
    <t>Número de Gestores Culturales Capacitados</t>
  </si>
  <si>
    <r>
      <t xml:space="preserve">Documentos de lineamientos técnicos sobre la educación artística y cultural realizados </t>
    </r>
    <r>
      <rPr>
        <i/>
        <sz val="11"/>
        <color rgb="FF000000"/>
        <rFont val="Arial Narrow"/>
        <family val="2"/>
      </rPr>
      <t>(Sistema de Formación Artística y Cultura</t>
    </r>
    <r>
      <rPr>
        <sz val="11"/>
        <color rgb="FF000000"/>
        <rFont val="Arial Narrow"/>
        <family val="2"/>
      </rPr>
      <t>l)</t>
    </r>
  </si>
  <si>
    <r>
      <t>Generar</t>
    </r>
    <r>
      <rPr>
        <b/>
        <sz val="11"/>
        <color rgb="FF000000"/>
        <rFont val="Arial Narrow"/>
        <family val="2"/>
      </rPr>
      <t xml:space="preserve"> </t>
    </r>
    <r>
      <rPr>
        <sz val="11"/>
        <color rgb="FF000000"/>
        <rFont val="Arial Narrow"/>
        <family val="2"/>
      </rPr>
      <t>política pública de formación artística y cultural</t>
    </r>
  </si>
  <si>
    <t>Documento de Planeación realizado sobre política de formación artística y Cultural</t>
  </si>
  <si>
    <t>Articulación y promoción de los servicios del libro y la lectura en Norte de Santander en el marco de Red departamental</t>
  </si>
  <si>
    <t>Fortalecer la Red de Bibliotecas Públicas en procesos de mediación de lectura, escritura y oralidad, servicios bibliotecarios y gestión de eventos internos y extensión bibliotecaria.</t>
  </si>
  <si>
    <t xml:space="preserve">Número de asesoría técnica y acompañamiento en la red Departamental de Bibliotecas </t>
  </si>
  <si>
    <t>Número de Bibliotecarios y promotores de lectura capacitados</t>
  </si>
  <si>
    <t>Servicios itinerantes complementarios de promoción del libro y la lectura articulados a los planes municipales de lectura, oralidad y servicio al libro y la lectura</t>
  </si>
  <si>
    <t xml:space="preserve">Número de usuarios Atendidos con servicios bibliotecarios  </t>
  </si>
  <si>
    <t xml:space="preserve">Número de Agentes de la primera infancia capacitados </t>
  </si>
  <si>
    <r>
      <t>Fortalecimiento de los</t>
    </r>
    <r>
      <rPr>
        <b/>
        <sz val="11"/>
        <color rgb="FF000000"/>
        <rFont val="Arial Narrow"/>
        <family val="2"/>
      </rPr>
      <t xml:space="preserve"> </t>
    </r>
    <r>
      <rPr>
        <sz val="11"/>
        <color rgb="FF000000"/>
        <rFont val="Arial Narrow"/>
        <family val="2"/>
      </rPr>
      <t>servicios del libro la lectura y la oralidad en el marco de una política interseccional de participantes (primera infancia, niñez, adolescentes, jóvenes, adulto mayor, víctimas, campesinos, personas den condición de discapacidad, grupos étnicos, LGTBIQ+, migrantes, jóvenes en el sistema de responsabilidad penal, entre otros grupos vulnerables) y población en general</t>
    </r>
  </si>
  <si>
    <t xml:space="preserve">Números de procesos de educación con enfoque diferencial y acción sin daño realizados  </t>
  </si>
  <si>
    <t xml:space="preserve">Número de Asistencias técnicas en asuntos de gestión de bibliotecas públicas y lectura realizadas </t>
  </si>
  <si>
    <t xml:space="preserve">Número de eventos de promoción del libro y la lectura </t>
  </si>
  <si>
    <t>Democratización y acceso a estímulos departamentales a la creación artística y circulación de bienes y servicios del arte y la cultura en el marco de una política interseccional de participantes y beneficiarios</t>
  </si>
  <si>
    <t>Programa departamental de estímulos la creación artística, circulación de expresiones del arte y la cultura respetando el enfoque interseccional de la población usuaria (primera infancia, niñez, adolescentes, jóvenes, adulto mayor, víctimas, campesinos, personas den condición de discapacidad, grupos étnicos, LGTBIQ+, migrantes, jóvenes en el sistema de responsabilidad penal, entre otros grupos vulnerables), población en general y fomento de las identidades subregionales</t>
  </si>
  <si>
    <t xml:space="preserve">Número de Estímulos otorgados al sector artístico </t>
  </si>
  <si>
    <t>Dinamización de iniciativas de intercambio cultural y circulación artística a nivel regional, nacional y de la frontera colombo venezolana</t>
  </si>
  <si>
    <t>Número de producciones artísticas en circulación</t>
  </si>
  <si>
    <t>Fortalecimiento del fondo de autores de Norte de Santander, a través de una política editorial de textos de interés artístico, cultural y patrimonial</t>
  </si>
  <si>
    <t xml:space="preserve">Número de exposiciones de arte </t>
  </si>
  <si>
    <t xml:space="preserve">Número de Publicaciones realizadas para el fondo de autores de Norte de Santander  </t>
  </si>
  <si>
    <t>Agenda departamental festividades y festivales tradicionales del Norte de Santander.</t>
  </si>
  <si>
    <t>Número de Servicio de promoción de actividades culturales</t>
  </si>
  <si>
    <t>Estimular el desarrollo de acciones de comunicación cultural que promuevan el interés y apropiación de la ciudadanía por sus derechos culturales, articulando estrategias con la inteligencia artificial</t>
  </si>
  <si>
    <t>Fortalecimiento de los procesos de comunicación cultural realizadas</t>
  </si>
  <si>
    <t xml:space="preserve">Número de Creadores de Contenidos Culturales capacitados </t>
  </si>
  <si>
    <t xml:space="preserve">Asistencias técnicas a los procesos de comunicación cultural realizadas </t>
  </si>
  <si>
    <t>Fortalecimiento de las Radios Comunitarias de Norte de Santander</t>
  </si>
  <si>
    <t xml:space="preserve">Número de Personas asistidas técnicamente </t>
  </si>
  <si>
    <t>Contenidos culturales en circulación</t>
  </si>
  <si>
    <t>Conocer, promover y proteger las identidades culturales, el patrimonio, los saberes y la diversidad cultural de Norte de Santander</t>
  </si>
  <si>
    <t xml:space="preserve">Número de documentos técnicos sobre el patrimonio material e inmaterial </t>
  </si>
  <si>
    <t xml:space="preserve">Número de documentos técnicos sobre el patrimonio </t>
  </si>
  <si>
    <t>Programa de formación, investigación y promoción del Patrimonio Cultural de vigías del patrimonio de Norte de Santander. en el marco de un Observatorio Cultural y Patrimonial de Norte de Santander</t>
  </si>
  <si>
    <t xml:space="preserve">Número de Eventos realizados en el marco de Servicios de divulgación y publicación del Patrimonio cultural  </t>
  </si>
  <si>
    <t xml:space="preserve">Número de Documentos de inclusión en la lista representativa de patrimonio cultural inmaterial realizados </t>
  </si>
  <si>
    <t xml:space="preserve">Número  de procesos de salvaguardia efectiva del patrimonio inmaterial realizados </t>
  </si>
  <si>
    <t xml:space="preserve">Número de actividades culturales para la promoción de la cultura realizadas </t>
  </si>
  <si>
    <t xml:space="preserve">Número de usuarios atendidos </t>
  </si>
  <si>
    <t xml:space="preserve">Número de eventos realizados  </t>
  </si>
  <si>
    <t xml:space="preserve">Número de capacitaciones realizadas </t>
  </si>
  <si>
    <t>Promover espacios de intercambio de saberes tradicionales en artes y oficios como estrategia de fomento del turismo cultural y economías comunitarias</t>
  </si>
  <si>
    <t xml:space="preserve">Número de espacios de intercambio de saberes saberes tradicionales en artes y oficios apoyados y articulados en la políticas de economías populares  </t>
  </si>
  <si>
    <t>Reconocimiento y revitalización de la memoria y manifestaciones los pueblos ancestrales del Norte del patrimonio, los saberes y la diversidad cultural de Norte de Santander</t>
  </si>
  <si>
    <t>Apoyo para el desarrollo de acciones de reconocimiento, fomento, protección, uso, preservación y fortalecimiento de las lenguas de grupos étnicos ancestrales en el departamento. Lengua Bari-ara.  (Ley 1381 de 2010)</t>
  </si>
  <si>
    <t xml:space="preserve">Número de apoyo ofrecidos a Procesos de salvaguardia efectiva del patrimonio inmaterial realizados </t>
  </si>
  <si>
    <t>Apoyo a manifestaciones culturales en el marco de procesos de salvaguarda con comunidades étnicas de Norte de Santander en sus espacios ancestrales</t>
  </si>
  <si>
    <t xml:space="preserve">Número de apoyos a Procesos de salvaguardia efectiva del patrimonio inmaterial realizados </t>
  </si>
  <si>
    <t xml:space="preserve">Disminuir el déficit habitacional en el Departamento </t>
  </si>
  <si>
    <t>Servicio de asistencia técnica y jurídica en saneamiento y titulación de predios</t>
  </si>
  <si>
    <t xml:space="preserve">Entidades territoriales asistidas </t>
  </si>
  <si>
    <t>Servicio de asistencia técnica en proyectos de Vivienda</t>
  </si>
  <si>
    <t>Mejoramiento de vivienda</t>
  </si>
  <si>
    <t>Número de Hogares beneficiados</t>
  </si>
  <si>
    <t xml:space="preserve">Construcción de Vivienda de Interés Social </t>
  </si>
  <si>
    <t>Número de Viviendas</t>
  </si>
  <si>
    <t>2.4.1.5</t>
  </si>
  <si>
    <t>2.4.3.2</t>
  </si>
  <si>
    <t>2.4.4</t>
  </si>
  <si>
    <t>2.4.4.1</t>
  </si>
  <si>
    <t>2.4.4.2</t>
  </si>
  <si>
    <t>2.4.4.3</t>
  </si>
  <si>
    <t>2.4.4.4</t>
  </si>
  <si>
    <t>2.4.4.5</t>
  </si>
  <si>
    <t>2.4.5</t>
  </si>
  <si>
    <t>2.4.5.1</t>
  </si>
  <si>
    <t>2.4.5.2</t>
  </si>
  <si>
    <t>2.4.5.3</t>
  </si>
  <si>
    <t>2.4.6</t>
  </si>
  <si>
    <t>2.4.6.1</t>
  </si>
  <si>
    <t>2.4.6.2</t>
  </si>
  <si>
    <t>2.4.6.3</t>
  </si>
  <si>
    <t>2.4.6.4</t>
  </si>
  <si>
    <t>2.4.6.5</t>
  </si>
  <si>
    <t>2.4.7</t>
  </si>
  <si>
    <t>2.4.7.1</t>
  </si>
  <si>
    <t>2.4.7.2</t>
  </si>
  <si>
    <t>2.4.8</t>
  </si>
  <si>
    <t>2.4.8.1</t>
  </si>
  <si>
    <t>2.4.8.2</t>
  </si>
  <si>
    <t>2.4.8.3</t>
  </si>
  <si>
    <t>2.4.8.4</t>
  </si>
  <si>
    <t>2.4.8.5</t>
  </si>
  <si>
    <t>2.4.8.6</t>
  </si>
  <si>
    <t>2.4.8.7</t>
  </si>
  <si>
    <t>2.4.8.8</t>
  </si>
  <si>
    <t>2.4.8.9</t>
  </si>
  <si>
    <t>2.4.8.10</t>
  </si>
  <si>
    <t>2.4.9</t>
  </si>
  <si>
    <t>2.4.9.1</t>
  </si>
  <si>
    <t>2.4.9.2</t>
  </si>
  <si>
    <t>2.5.1</t>
  </si>
  <si>
    <t>2.5.1.1</t>
  </si>
  <si>
    <t>2.5.1.2</t>
  </si>
  <si>
    <t>2.5.1.3</t>
  </si>
  <si>
    <t>2.5.1.4</t>
  </si>
  <si>
    <t>PROTECCIÓN INTEGRAL A GRUPOS VULNERABLES</t>
  </si>
  <si>
    <t>NIÑOS, NIÑAS, ADOLESCENTES Y FAMILIA</t>
  </si>
  <si>
    <t>Los primeros años son los más felices</t>
  </si>
  <si>
    <t>2.6.1</t>
  </si>
  <si>
    <t>Estrategia para la gestión de cobertura y fortalecimiento de oferta de los programas de educación inicial.</t>
  </si>
  <si>
    <t xml:space="preserve">Niños, niñas atendidas en servicios integrales </t>
  </si>
  <si>
    <t>Cualificar agentes educativos de atención a primera infancia, infancia y adolescencia en estrategias de educación inicial, tránsito armónico, educación básica y media en el marco del fortalecimiento de los derechos fundamentales de los niños, niñas y adolescentes.</t>
  </si>
  <si>
    <t xml:space="preserve">Servicio de educación informal a los agentes educativos </t>
  </si>
  <si>
    <t xml:space="preserve">Agentes de la institucionalidad de infancia, adolescencia y juventud asistidos técnicamente. </t>
  </si>
  <si>
    <t>Fortalecer equipos interdisciplinarios de las comisarías de familia.</t>
  </si>
  <si>
    <t xml:space="preserve">Entes territoriales asistidos técnicamente </t>
  </si>
  <si>
    <t xml:space="preserve">Participar, acompañar y articular la Mesa técnica de Primera infancia. </t>
  </si>
  <si>
    <t xml:space="preserve">Espacios de participación promovidos </t>
  </si>
  <si>
    <t>2.6.1.1</t>
  </si>
  <si>
    <t>2.6.1.2</t>
  </si>
  <si>
    <t>2.6.1.3</t>
  </si>
  <si>
    <t>2.6.1.4</t>
  </si>
  <si>
    <t>Protección integral de trayectorias de vida</t>
  </si>
  <si>
    <t>2.6.2</t>
  </si>
  <si>
    <t>Estrategia para el fortalecimiento de los vínculos parentales y familiares a través de herramientas didácticas, juegos, lúdica y recreación.</t>
  </si>
  <si>
    <t xml:space="preserve">Niños, niñas, adolescentes y jóvenes beneficiados </t>
  </si>
  <si>
    <t xml:space="preserve">Campañas de promoción realizadas </t>
  </si>
  <si>
    <r>
      <t>Estrategia Departamental de Conmemoración y celebración con la Niñez y la familia: Juego y Niñez.</t>
    </r>
    <r>
      <rPr>
        <b/>
        <sz val="11"/>
        <color theme="1"/>
        <rFont val="Arial Narrow"/>
        <family val="2"/>
      </rPr>
      <t xml:space="preserve">  </t>
    </r>
  </si>
  <si>
    <t>Campañas de promoción realizadas - 410204600</t>
  </si>
  <si>
    <t>Estrategia para la garantía del derecho a la identidad, inscripción al registro civil y tarjeta de identidad.</t>
  </si>
  <si>
    <t xml:space="preserve">Estrategia de promoción de los derechos de los niños, niñas y adolescentes con enfoque diferencial, en el aprovechamiento del tiempo libre, uso adecuado de las tecnologías, acceso, entre otras. </t>
  </si>
  <si>
    <r>
      <t>Estrategias de prevención de vulneración de los derechos de los niños, niñas y adolescentes con enfoque diferencial e interseccional (</t>
    </r>
    <r>
      <rPr>
        <sz val="11"/>
        <color rgb="FF000000"/>
        <rFont val="Arial Narrow"/>
        <family val="2"/>
      </rPr>
      <t xml:space="preserve">consumo de sustancias psicoactivas, violencia por razones de sexo y género, explotación sexual comercial, </t>
    </r>
    <r>
      <rPr>
        <sz val="11"/>
        <color theme="1"/>
        <rFont val="Arial Narrow"/>
        <family val="2"/>
      </rPr>
      <t>embarazo adolescente, entre otros).</t>
    </r>
  </si>
  <si>
    <t>Campañas de promoción realizadas</t>
  </si>
  <si>
    <t xml:space="preserve">Estrategia de atención y prevención de reincidencia de menores infractores. </t>
  </si>
  <si>
    <t>Atención pediátrica y quirúrgica especializada.</t>
  </si>
  <si>
    <t xml:space="preserve">Niños y niñas atendidos con servicio integrales en salud </t>
  </si>
  <si>
    <t>Dotación, fortalecimiento y mejoramiento de los hogares juveniles campesinos.</t>
  </si>
  <si>
    <t>Informes de monitoreo y seguimiento elaborados</t>
  </si>
  <si>
    <t>Estrategia de atención a niños, niñas, adolescentes en riesgo de trabajo infantil.</t>
  </si>
  <si>
    <t xml:space="preserve">Niños, niñas, adolescentes y jóvenes beneficiados con acciones de prevención de amenazas o vulneración de derechos </t>
  </si>
  <si>
    <r>
      <t xml:space="preserve">Estrategia de atención y prevención del Trabajo Infantil, </t>
    </r>
    <r>
      <rPr>
        <sz val="11"/>
        <color theme="1"/>
        <rFont val="Arial Narrow"/>
        <family val="2"/>
      </rPr>
      <t xml:space="preserve">Trabajo Infantil Ampliado, Trabajo Doméstico no remunerado, y/o las Peores Formas de Trabajo Infantil. </t>
    </r>
  </si>
  <si>
    <t xml:space="preserve">Instituciones y entidades asistidas técnicamente </t>
  </si>
  <si>
    <t xml:space="preserve">Acompañamiento técnico a entidades municipales para fortalecimiento de los CIETI. </t>
  </si>
  <si>
    <t>Instituciones y entidades asistidas técnicamente</t>
  </si>
  <si>
    <t>2.6.2.1</t>
  </si>
  <si>
    <t>2.6.2.2</t>
  </si>
  <si>
    <t>2.6.2.3</t>
  </si>
  <si>
    <t>2.6.2.4</t>
  </si>
  <si>
    <t>2.6.2.5</t>
  </si>
  <si>
    <t>2.6.2.6</t>
  </si>
  <si>
    <t>2.6.2.7</t>
  </si>
  <si>
    <t>2.6.2.8</t>
  </si>
  <si>
    <t>2.6.2.9</t>
  </si>
  <si>
    <t>2.6.2.10</t>
  </si>
  <si>
    <t>2.6.2.11</t>
  </si>
  <si>
    <t>Fortalecimiento de las familias y las comunidades</t>
  </si>
  <si>
    <t>2.6.3</t>
  </si>
  <si>
    <t>Espacios de cualificación y acompañamiento a familias para el desarrollo de capacidades de cuidado y crianza positiva, y fortalecimiento del crecimiento físico, cognitivo y emocional de los niños, niñas y adolescentes.</t>
  </si>
  <si>
    <t xml:space="preserve">Familias atendidas </t>
  </si>
  <si>
    <t>Acompañar organizaciones de base comunitaria en aspectos relacionados con promoción pautas de crianza positiva y promoción salud sexual y reproductiva.</t>
  </si>
  <si>
    <t>Acciones ejecutadas con las comunidades</t>
  </si>
  <si>
    <t>2.6.3.1</t>
  </si>
  <si>
    <t>Liderazgo institucional, espacios de participación y política pública</t>
  </si>
  <si>
    <t>2.6.4</t>
  </si>
  <si>
    <t xml:space="preserve">Operativización de la mesa de participación departamental de Niños, Niñas y Adolescentes, la Mesa de Infancia, Adolescencia y Fortalecimiento Familiar MIAFF y el Comité Interinstitucional de Prevención y Erradicación del Trabajo Infantil y Protección al joven trabajador. </t>
  </si>
  <si>
    <t xml:space="preserve">Reporte de Indicadores RENDINIÑOS. </t>
  </si>
  <si>
    <t xml:space="preserve">Informes de monitoreo y seguimiento elaborados </t>
  </si>
  <si>
    <t xml:space="preserve">Espacios de formación a familias, cuidadores, docentes, niños, niñas y adolescentes en diferentes entornos en temáticas de control social, participación ciudadana y liderazgo. </t>
  </si>
  <si>
    <t xml:space="preserve">Familias pertenecientes a cada comunidad atendida </t>
  </si>
  <si>
    <t xml:space="preserve">Actualización Política pública de primera infancia y Política pública de infancia, adolescencia. </t>
  </si>
  <si>
    <t>Documentos de lineamientos técnicos en Política y Atención Integral de niños, niñas y adolescentes realizados</t>
  </si>
  <si>
    <t>2.6.3.2</t>
  </si>
  <si>
    <t>2.6.4.1</t>
  </si>
  <si>
    <t>2.6.4.2</t>
  </si>
  <si>
    <t>2.6.4.3</t>
  </si>
  <si>
    <t>2.6.4.4</t>
  </si>
  <si>
    <t>Derecho humano a la alimentación</t>
  </si>
  <si>
    <t>2.6.5</t>
  </si>
  <si>
    <t>2.6.5.1</t>
  </si>
  <si>
    <t>Prevención de las enfermedades prevalentes de la infancia.</t>
  </si>
  <si>
    <t xml:space="preserve">Documentos de lineamientos técnicos en Política y Atención Integral de niños, niñas y adolescentes realizados </t>
  </si>
  <si>
    <t xml:space="preserve">Promoción, protección y apoyo a la práctica de la lactancia materna, en los entornos asistencial, laboral y comunitario. </t>
  </si>
  <si>
    <t xml:space="preserve">Número de personas. </t>
  </si>
  <si>
    <t>Promoción de la Educación Alimentaria y Nutricional con especial atención en la primera infancia, infancia, adolescencia, mujeres y adultos mayores.</t>
  </si>
  <si>
    <t xml:space="preserve">Estrategias integrales dirigidas a niños, niñas, adolescentes y sus familias en situación de vulnerabilidad, enfocadas primordialmente en el derecho humano a la alimentación. </t>
  </si>
  <si>
    <t xml:space="preserve">Niños y niñas atendidos en servicios integrales </t>
  </si>
  <si>
    <t xml:space="preserve">Articulación en el marco de la captación oportuna, el manejo integrado y seguimiento de los casos de desnutrición aguda moderada y severa en menores de 5 años, así como el fortalecimiento de la ruta de atención integral y el abordaje de los determinantes sociales. </t>
  </si>
  <si>
    <t xml:space="preserve">Mecanismos de articulación implementados para la gestión de oferta social. </t>
  </si>
  <si>
    <t>2.6.5.2</t>
  </si>
  <si>
    <t>2.6.5.3</t>
  </si>
  <si>
    <t>2.6.5.4</t>
  </si>
  <si>
    <t>2.6.5.5</t>
  </si>
  <si>
    <t>JUVENTUD</t>
  </si>
  <si>
    <t>Programa de barrismo social escolar.</t>
  </si>
  <si>
    <t>Jóvenes atendidos para la Construcción de Paz</t>
  </si>
  <si>
    <t>Orientación y acompañamiento a jóvenes para la identificación, construcción y desarrollo de sus proyectos de vida.</t>
  </si>
  <si>
    <t>Jóvenes atendidos</t>
  </si>
  <si>
    <t xml:space="preserve">Acompañamiento psicosocial a jóvenes universitarios. </t>
  </si>
  <si>
    <t xml:space="preserve">Estrategia de promoción de derechos sexuales y reproductivos y prevención de la explotación sexual. </t>
  </si>
  <si>
    <t>Estrategia de prevención del consumo de sustancias psicoactivas.</t>
  </si>
  <si>
    <t xml:space="preserve">Campañas de promoción realizadas. </t>
  </si>
  <si>
    <t xml:space="preserve">Estrategias de sensibilización y concientización de cuidado del medio ambiente. </t>
  </si>
  <si>
    <t xml:space="preserve">Implementación de la propuesta vive joven enfocada en la salud mental, física, sexual y reproductiva. </t>
  </si>
  <si>
    <t xml:space="preserve">Socialización del enfoque diferencial y promoción de la cosmovisión de los pueblos indígenas en la juventud. </t>
  </si>
  <si>
    <t>Realización y promoción de eventos multidisciplinares de arte, cultura, deporte, recreación y entretenimiento.</t>
  </si>
  <si>
    <t>Seguimiento a los indicadores de Rendición Pública de Cuentas: oferta educativa, cobertura y tránsito a la educación superior y técnica, afiliación de los jóvenes al Sistema General de Seguridad Social en Salud SGSSS, gestión del primer empleo, tasa de violencia de pareja, tasa de delitos sexuales, tasa de homicidios, tasa de suicidios y tasa de muertes por accidente de tránsito.</t>
  </si>
  <si>
    <t>Seguimiento a las Escuelas de formación cultural y deportiva.</t>
  </si>
  <si>
    <t>Seguimiento a la Adecuación de escenarios para eventos multidisciplinarios.</t>
  </si>
  <si>
    <t>Seguimiento a la homologación de programas técnicos o tecnológicos de jóvenes extranjeros.</t>
  </si>
  <si>
    <t>Promoción Integral del bienestar y desarrollo juvenil</t>
  </si>
  <si>
    <t>2.7.1</t>
  </si>
  <si>
    <t>2.7.1.1</t>
  </si>
  <si>
    <t>2.7.1.2</t>
  </si>
  <si>
    <t>2.7.1.3</t>
  </si>
  <si>
    <t>2.7.1.4</t>
  </si>
  <si>
    <t>2.7.1.5</t>
  </si>
  <si>
    <t>2.7.1.6</t>
  </si>
  <si>
    <t>2.7.1.7</t>
  </si>
  <si>
    <t>2.7.1.8</t>
  </si>
  <si>
    <t>2.7.1.9</t>
  </si>
  <si>
    <t>2.7.1.10</t>
  </si>
  <si>
    <t>2.7.1.11</t>
  </si>
  <si>
    <t>2.7.1.12</t>
  </si>
  <si>
    <t>2.7.1.13</t>
  </si>
  <si>
    <t>Juventud: motor económico y competitivo de Norte de Santander</t>
  </si>
  <si>
    <t>2.7.2</t>
  </si>
  <si>
    <t>Tarjeta joven para acceso a créditos, beneficios y descuentos en sector privado y público.</t>
  </si>
  <si>
    <t xml:space="preserve">Jóvenes beneficiados </t>
  </si>
  <si>
    <t>Apoyo al desarrollo de talentos y disciplinas emergentes y alternativas en deporte, arte, cultura, recreación, medio ambiente y entretenimiento.</t>
  </si>
  <si>
    <t>Jóvenes beneficiados</t>
  </si>
  <si>
    <t xml:space="preserve">Socialización de convocatorias y capacitación en proyectos a jóvenes.  </t>
  </si>
  <si>
    <t>2.7.2.1</t>
  </si>
  <si>
    <t>2.7.2.2</t>
  </si>
  <si>
    <t>2.7.2.3</t>
  </si>
  <si>
    <t>Fortalecimiento del Subsistema de Participación Juvenil y liderazgo institucional</t>
  </si>
  <si>
    <t>2.7.3</t>
  </si>
  <si>
    <t>Asistencia técnica y socialización del Estatuto de Ciudadanía Juvenil, Ley 1622 de 2013 y Ley 1885 de 2018.</t>
  </si>
  <si>
    <t>Entes territoriales asistidos técnicamente</t>
  </si>
  <si>
    <t>Operativización de la Comisión Departamental de Concertación y Decisión, la Plataforma Departamental de Juventud, el Comité Departamental de Juventud y el Consejo Departamental de Juventud.</t>
  </si>
  <si>
    <t>Espacios de participación promovidos</t>
  </si>
  <si>
    <t>Celebración de la Semana Departamental de las Juventudes.</t>
  </si>
  <si>
    <t>Formulación y adopción de la Política Pública de Juventud.</t>
  </si>
  <si>
    <t>Estrategia de participación y difusión de las elecciones de consejeros municipales de juventud.</t>
  </si>
  <si>
    <t>2.7.3.1</t>
  </si>
  <si>
    <t>2.7.3.2</t>
  </si>
  <si>
    <t>2.7.3.3</t>
  </si>
  <si>
    <t>2.7.3.4</t>
  </si>
  <si>
    <t>2.7.3.5</t>
  </si>
  <si>
    <t>ADULTO MAYOR</t>
  </si>
  <si>
    <t>Más y mejores ambientes de cuidado para el adulto mayor</t>
  </si>
  <si>
    <t>Entes territoriales municipales fortalecidos en el cumplimiento de estándares y criterios técnicos para legalización, funcionamiento de calidad y atención integral a las personas mayores.</t>
  </si>
  <si>
    <t xml:space="preserve">Adecuación y dotación de espacios en los centros de bienestar del adulto mayor.  </t>
  </si>
  <si>
    <t>Centros de protección social para el adulto mayor dotados</t>
  </si>
  <si>
    <t xml:space="preserve">Formación técnica, formal e informal, dirigida al talento humano de los centros de adulto mayor. </t>
  </si>
  <si>
    <t>Cuidadores cualificados</t>
  </si>
  <si>
    <t>Atención Integral para una vida plena</t>
  </si>
  <si>
    <t>Entrega de kit nutricionales, suministro de suplementos y vitaminas, incluyendo enfoque diferencial.</t>
  </si>
  <si>
    <t xml:space="preserve">Adultos mayores atendidos con servicios integrales </t>
  </si>
  <si>
    <t xml:space="preserve">Entrega de ayudas técnicas integrales en salud y rehabilitación. </t>
  </si>
  <si>
    <t>Actividades recreativas que aborden hábitos de vida saludable.</t>
  </si>
  <si>
    <t xml:space="preserve">Atención integral psicosocial y jurídica, incluyendo población rural, víctima, con enfoque diferencial (discapacidad, étnico, género) y/o habitante de calle. </t>
  </si>
  <si>
    <t>Capacitación en huertas y agricultura urbana para adultos mayores.</t>
  </si>
  <si>
    <t xml:space="preserve">Acompañamiento a adultos mayores recluidos en centros penitenciarios. </t>
  </si>
  <si>
    <t>Identificación del patrimonio histórico material e inmaterial de los adultos mayores.</t>
  </si>
  <si>
    <t>Adultos mayores asociados, mayores beneficios</t>
  </si>
  <si>
    <t>Sistema informático de asociaciones y centros de adulto mayor.</t>
  </si>
  <si>
    <t>Avance del desarrollo del sistema de información</t>
  </si>
  <si>
    <t xml:space="preserve">Gestión para el apoyo a unidades productivas. </t>
  </si>
  <si>
    <t>Adultos mayores atendidos con servicios integrales</t>
  </si>
  <si>
    <t>Capacitación en emprendimiento, adaptado a las necesidades y saberes propios urbano y rurales, para el fortalecimiento de habilidades y creación de iniciativas productivas.</t>
  </si>
  <si>
    <t>Liderazgo institucional para la articulación de la política social</t>
  </si>
  <si>
    <t>Operativización del Consejo Departamental de Política Social CONPOS, el Comité Departamental de Adulto Mayor y el Consejo Departamental del Adulto Mayor.</t>
  </si>
  <si>
    <t xml:space="preserve">Acompañamiento en la prestación y humanización del derecho a la salud. </t>
  </si>
  <si>
    <t xml:space="preserve">Socialización de la política pública de envejecimiento y vejez. </t>
  </si>
  <si>
    <t>Operativización de la estrategia de respuesta integral a las Alertas Tempranas</t>
  </si>
  <si>
    <t>Adulto mayor participativo y activo</t>
  </si>
  <si>
    <r>
      <t>Realización de encuentros de Colombiano de Oro, Nuevo Comienzo y Encuentros Intergeneracionales</t>
    </r>
    <r>
      <rPr>
        <b/>
        <sz val="11"/>
        <color theme="1"/>
        <rFont val="Arial Narrow"/>
        <family val="2"/>
      </rPr>
      <t xml:space="preserve">. </t>
    </r>
  </si>
  <si>
    <t xml:space="preserve"> LÍDERES SOCIALES Y ORGANIZACIONES DE ACCIÓN COMUNAL</t>
  </si>
  <si>
    <t>Empoderamiento social, comunal y comunitario</t>
  </si>
  <si>
    <t xml:space="preserve">Capacitaciones en temas de formulación y gestión de proyectos, obligaciones tributarias y ejecución de convenios solidarios. </t>
  </si>
  <si>
    <t xml:space="preserve">Capacitaciones en la Ley 2166 de 2021, su Decreto reglamentario, elecciones comunales y los demás anexos actualizados que se publiquen y recomienden desde el Ministerio del Interior. </t>
  </si>
  <si>
    <t>Convenios, alianzas y sinergias con actores privados, públicos, académicos y la comunidad, para promover una red colaborativa que contribuya a la formación integral de las OAC.</t>
  </si>
  <si>
    <t>Sistema de Gestión Implementado</t>
  </si>
  <si>
    <t>Fortalecimiento de capacidades locales, urbanas y rurales en las OAC</t>
  </si>
  <si>
    <t>Sistema informático actualizado en el archivo de la acción comunal de Norte de Santander</t>
  </si>
  <si>
    <t xml:space="preserve">Diagnósticos subregionales de las OAC </t>
  </si>
  <si>
    <t>OAC legalizadas y con documentos actualizados.</t>
  </si>
  <si>
    <t>Acompañamiento a las OAC para el Registro Único Comunal y oferta institucional con el Gobierno Nacional.</t>
  </si>
  <si>
    <t>Asistencias técnicas</t>
  </si>
  <si>
    <t xml:space="preserve">Campaña de promoción de inclusión de las mujeres en la acción comunal. </t>
  </si>
  <si>
    <t>Campaña de promoción de inclusión de los jóvenes en la acción comunal.</t>
  </si>
  <si>
    <t>Gestión de convenios solidarios.</t>
  </si>
  <si>
    <t>Mecanismos de articulación implementados para la gestión de oferta social</t>
  </si>
  <si>
    <t xml:space="preserve">Dotación para las organizaciones de acción comunal. </t>
  </si>
  <si>
    <t>Número de personas</t>
  </si>
  <si>
    <t>Reconocimiento, integración y equidad en la acción comunal, social y comunitaria</t>
  </si>
  <si>
    <t>Eventos que destaquen la contribución y participación activa de las OAC en la sociedad.</t>
  </si>
  <si>
    <t>Apoyo logístico y técnico a las asambleas de la Federación Comunal de Cúcuta y Norte de Santander.</t>
  </si>
  <si>
    <t xml:space="preserve">Número de personas </t>
  </si>
  <si>
    <t>Juegos deportivos departamentales de la acción comunal, fomentando la cohesión social y el bienestar comunitario.</t>
  </si>
  <si>
    <t>Liderazgo institucional para la protección integral y promoción de los derechos de los líderes de las organizaciones de acción comunal</t>
  </si>
  <si>
    <t>CAPÍTULO ÉTNICO</t>
  </si>
  <si>
    <t xml:space="preserve">Políticas públicas de acción comunal. </t>
  </si>
  <si>
    <t xml:space="preserve">Documentos de política elaborados </t>
  </si>
  <si>
    <t xml:space="preserve">Asistencia técnica para las elecciones de juntas de acción comunal. </t>
  </si>
  <si>
    <t>Operativización de las instancias institucionales: Mesa de Seguimiento a la Política Pública Comunal, Consejo Departamental de Participación Ciudadana y Mesa Departamental de Seguridad Comunal.</t>
  </si>
  <si>
    <t>Sembrando oportunidades: Inversión social para comunidades étnicas</t>
  </si>
  <si>
    <t>2.8.1</t>
  </si>
  <si>
    <t>Uniendo Raíces y Gobierno: Fortaleciendo el Gobierno propio</t>
  </si>
  <si>
    <t>2.8.1.1</t>
  </si>
  <si>
    <t>Garantizar el funcionamiento de las mesas de Concertación, Consulta, diálogo e incidencia de las comunidades étnicas.</t>
  </si>
  <si>
    <t>Espacios de Participación Promovidos</t>
  </si>
  <si>
    <t>Acciones, planes y estrategias para favorecer el dialogo, relacionamiento y concertación entre los diferentes entes territoriales.</t>
  </si>
  <si>
    <t>Construcción y actualización de sus Planes de Vida y Planes Salvaguarda.</t>
  </si>
  <si>
    <t>Documentos técnicos elaborados</t>
  </si>
  <si>
    <t>Apoyar técnica y jurídicamente ante el gobierno nacional los procesos de comunidades étnicas.</t>
  </si>
  <si>
    <t>Grupos étnicos asistidos técnicamente</t>
  </si>
  <si>
    <t>Fortalecimiento de las capacidades de los resguardos indígenas en rendición de cuentas.</t>
  </si>
  <si>
    <t>Oferta institucional a miembros de comunidades indígenas.</t>
  </si>
  <si>
    <t>Espacios de integración de oferta pública</t>
  </si>
  <si>
    <t>Integridad y acceso a la información de los pueblos Indígenas.</t>
  </si>
  <si>
    <t>Sistema de información implementado</t>
  </si>
  <si>
    <t>Fortalecimiento de las capacidades organizativas y de gobernanza de las comunidades indígenas.</t>
  </si>
  <si>
    <t>Adecuación de las sedes administrativas y deliberación política de las comunidades indígenas.</t>
  </si>
  <si>
    <t>Sedes administrativas adecuadas</t>
  </si>
  <si>
    <t>Apoyo técnico y financiero a comunidades indígenas en la construcción de iniciativas, estrategias y proyectos en materia de acceso a la justicia propia.</t>
  </si>
  <si>
    <t>Iniciativas viabilizadas apoyadas</t>
  </si>
  <si>
    <t>Estrategias educativas orientadas a la adecuación institucional y fortalecimiento de capacidades de los funcionarios y contratistas.</t>
  </si>
  <si>
    <t>2.8.1.2</t>
  </si>
  <si>
    <t>2.8.1.3</t>
  </si>
  <si>
    <t>Senderos de Armonía: Protección, Convivencia, Paz y Reconciliación</t>
  </si>
  <si>
    <t>Fortalecimiento de las Guardias Indígenas el marco de la protección, convivencia, paz, reparación y reconciliación</t>
  </si>
  <si>
    <t>Iniciativas Comunitarias apoyadas</t>
  </si>
  <si>
    <t>Funcionamiento y dotación de la Casa Hogar de Paso Indígena</t>
  </si>
  <si>
    <t>Beneficiarios de la oferta social atendidos</t>
  </si>
  <si>
    <t>Ruta de atención diferencial que permita atender los casos de racismo, xenofobia y discriminación cultural contra las comunidades étnicas</t>
  </si>
  <si>
    <t>Documentos metodológicos realizados.</t>
  </si>
  <si>
    <t>Socialización e implementación de las recomendaciones del informe final de la Comisión para el Esclarecimiento de la Verdad en su capítulo étnico</t>
  </si>
  <si>
    <t>Mesa de enfoque diferencial y participación de víctimas del conflicto armado</t>
  </si>
  <si>
    <t>M.A.</t>
  </si>
  <si>
    <t>Eventos de Participación realizados</t>
  </si>
  <si>
    <t xml:space="preserve">Asistencia técnica a pueblos indígenas en Planes Integrales de Reparación Colectiva (PIRC) </t>
  </si>
  <si>
    <t>Sujetos colectivos asistidos técnicamente en la implementación de la ruta de reparación colectiva</t>
  </si>
  <si>
    <t>Esencia Ancestral: Fortaleciendo la Cultura e Identidad</t>
  </si>
  <si>
    <t>Centros Culturales para comunidades indígenas en contextos urbanos</t>
  </si>
  <si>
    <t>M.A</t>
  </si>
  <si>
    <t>Centros Culturales gestionados y dotados</t>
  </si>
  <si>
    <t>Apoyo a las celebraciones o festividades propias de las comunidades étnicas (Indígenas, Negros, Afrocolombianos, Raizales, Palenqueros y Gitanos)</t>
  </si>
  <si>
    <t>Eventos realizados</t>
  </si>
  <si>
    <t>Apoyo a la realización del Foro Departamental Indígena</t>
  </si>
  <si>
    <t>Recuperación, protección, fortalecimiento, transmisión y conservación de la memoria histórica y las características inherentes de la cultura de las comunidades étnicas</t>
  </si>
  <si>
    <t>Procesos de salvaguardia efectiva del patrimonio inmaterial realizados</t>
  </si>
  <si>
    <t>Dotación de escuelas de música y salas de danza de comunidades indígenas</t>
  </si>
  <si>
    <t>Escuelas de música y salas de danza adecuadas y dotadas</t>
  </si>
  <si>
    <t xml:space="preserve">Apoyo a emprendimientos de elaboración de artesanías autóctonas de las comunidades étnicas del departamento </t>
  </si>
  <si>
    <t>Estímulos otorgados</t>
  </si>
  <si>
    <t>Juegos de Nuestra Tierra: Revitalización de nuestras tradiciones</t>
  </si>
  <si>
    <t>Formalización de escuelas deportivas de las comunidades étnicas</t>
  </si>
  <si>
    <t>Escuelas deportivas implementadas</t>
  </si>
  <si>
    <t>Escenarios deportivos multifuncionales en territorios colectivos de comunidades indígenas</t>
  </si>
  <si>
    <t>Canchas multifuncionales construidas</t>
  </si>
  <si>
    <t>Organización de los juegos autóctonos y ancestrales del departamento</t>
  </si>
  <si>
    <t>Eventos recreativos comunitarios realizados</t>
  </si>
  <si>
    <t>Tejiendo Vidas: Mujer, Familia y Generación</t>
  </si>
  <si>
    <t>Programas, proyectos y planes dirigidos a los Mayores étnicos (adulto mayor) en territorios colectivos y contextos urbanos</t>
  </si>
  <si>
    <t>Adultos mayores atendidos</t>
  </si>
  <si>
    <t>Inclusión de la mujer y el joven étnico en los espacios de participación e incidencia política y social.</t>
  </si>
  <si>
    <t>Programa de Protección de los Derechos de la Mujer Indígena (Auto 092 de 2008)</t>
  </si>
  <si>
    <t>Documentos de lineamientos técnicos para la transversalización del enfoque de género formulados</t>
  </si>
  <si>
    <t xml:space="preserve">Renacer Afro: Fortaleciendo las Raíces de las Comunidades Negras, Afrocolombianas, Raizales y Palenqueras </t>
  </si>
  <si>
    <t>Política pública de las comunidades Negras, Afrocolombianas, Raizales y Palenqueras.</t>
  </si>
  <si>
    <t>Documento técnico elaborado</t>
  </si>
  <si>
    <t xml:space="preserve">Fortalecimiento de las formas organizativas de las comunidades Negras, Afrocolombianas, Raizales y Palenqueras. </t>
  </si>
  <si>
    <t>Pertenencia Gitana: Fortaleciendo el vínculo cultural</t>
  </si>
  <si>
    <t>Política pública de la comunidad Gitana o Rom</t>
  </si>
  <si>
    <t>Camino hacia la Equidad: Salud y educación para Comunidades étnicas</t>
  </si>
  <si>
    <t>2.8.2</t>
  </si>
  <si>
    <t>Semillas de Sabiduría: Fortaleciendo la educación propia e intercultural</t>
  </si>
  <si>
    <t>2.8.2.1</t>
  </si>
  <si>
    <t>Garantizar la prestación del servicio educativo en términos de acceso, calidad y permanencia con inclusión del enfoque diferencial étnico.</t>
  </si>
  <si>
    <t>Modelos educativos acompañados</t>
  </si>
  <si>
    <t>Estudiantes beneficiados del programa de alimentación escolar</t>
  </si>
  <si>
    <t>Personas beneficiadas con estrategias de fomento para el acceso a la educación inicial, preescolar, básica y media.</t>
  </si>
  <si>
    <t>Beneficiarios de estrategias o programas de fomento para el acceso a la educación superior o terciaria</t>
  </si>
  <si>
    <t>Construcción y adecuación de infraestructura académica de los pueblos indígenas en sus territorios colectivos</t>
  </si>
  <si>
    <t>Sedes educativas nuevas construidas o adecuadas</t>
  </si>
  <si>
    <t xml:space="preserve">Funcionamiento y dotación de la Casa Indígena de Bienestar Estudiantil </t>
  </si>
  <si>
    <t>2.8.2.2</t>
  </si>
  <si>
    <t>2.8.2.3</t>
  </si>
  <si>
    <t>2.8.2.4</t>
  </si>
  <si>
    <t>2.8.2.5</t>
  </si>
  <si>
    <t>2.8.2.6</t>
  </si>
  <si>
    <t>2.8.2.7</t>
  </si>
  <si>
    <t>Raíces del Bienestar: Promoviendo la Salud, Seguridad y Soberanía Alimentaria</t>
  </si>
  <si>
    <t>Construcción e implementación en el modelo Indígena de Salud Propia e Intercultural (SISPI)</t>
  </si>
  <si>
    <t>Documento de Planes, programas y proyectos municipales en salud evaluados en concordancia con políticas nacionales, y departamentales.</t>
  </si>
  <si>
    <t>Dotación y funcionamiento de puestos de salud en territorios colectivos indígenas</t>
  </si>
  <si>
    <t>Puestos de salud dotados</t>
  </si>
  <si>
    <t>Construcción de protocolos para implementar el enfoque diferencial y la cosmovisión de los Pueblos Indígenas en el Sistema General de Seguridad Social.</t>
  </si>
  <si>
    <t>Instalación o mejoramiento de Konucos, Chagras y/o lugares para el autoconsumo.</t>
  </si>
  <si>
    <t>Familias con proyectos de auto sostenimiento y seguridad alimentaria implementados</t>
  </si>
  <si>
    <t>Seguimiento a los diagnósticos nutricionales construidos con las autoridades indígenas.</t>
  </si>
  <si>
    <t>Documentos de análisis de salud pública elaborados</t>
  </si>
  <si>
    <t>Futuro Próspero: Impulsando economías y territorios</t>
  </si>
  <si>
    <t>Guardianes de la Tierra: El Territorio y medio ambiente</t>
  </si>
  <si>
    <t>2.8.3</t>
  </si>
  <si>
    <t>2.8.3.1</t>
  </si>
  <si>
    <t>2.8.3.2</t>
  </si>
  <si>
    <t>Mejoramiento y/o mantenimiento de puentes y/o puente hamacas en territorios colectivos indígenas</t>
  </si>
  <si>
    <t xml:space="preserve">Puentes mejorados </t>
  </si>
  <si>
    <t>Caminos ancestrales con mantenimiento</t>
  </si>
  <si>
    <t>Kilómetros de caminos ancestrales</t>
  </si>
  <si>
    <t>Mejorar la conectividad digital, internet y emisoras comunitarias para comunidades indígenas</t>
  </si>
  <si>
    <t>Soluciones de conectividad en centros de acceso comunitario</t>
  </si>
  <si>
    <t>Estudios y diseños de optimización de los sistemas de acueducto y alcantarillado de los resguardos indígenas</t>
  </si>
  <si>
    <t>Estudios o diseños realizados</t>
  </si>
  <si>
    <t>Acompañamiento a la elaboración de estudios y diseños para proyectos de unidades sanitarias</t>
  </si>
  <si>
    <t>Estudios o diseños de soluciones, unidades sanitarias</t>
  </si>
  <si>
    <t>Mejoramiento de viviendas en territorios colectivos de comunidades indígenas</t>
  </si>
  <si>
    <t xml:space="preserve">Número de Hogares beneficiados </t>
  </si>
  <si>
    <t>Acompañamiento en los procesos de planeación y ordenamiento territorial en los resguardos indígenas</t>
  </si>
  <si>
    <t>Apoyo en la constitución, ampliación, delimitación y saneamiento de los resguardos indígenas</t>
  </si>
  <si>
    <t>Programas que permitan proteger y/o restaurar los sitios y lugares sagrados de los pueblos indígenas</t>
  </si>
  <si>
    <t>Sedes restauradas</t>
  </si>
  <si>
    <t>Planta de tratamiento de agua potable con su red de distribución</t>
  </si>
  <si>
    <t>Planta de tratamiento de agua potable construida</t>
  </si>
  <si>
    <t>Recuperación, conservación y preservación ambiental en los territorios colectivos de manera concertada</t>
  </si>
  <si>
    <t>Documentos de protección del conocimiento ancestral realizado</t>
  </si>
  <si>
    <t>Acompañamiento en la construcción de Planes de prevención de riesgo de desastres en los territorios colectivos</t>
  </si>
  <si>
    <t>Grupos étnicos Asistidos técnicamente</t>
  </si>
  <si>
    <t>Disposición de residuos sólidos recolectados en los territorios colectivos de comunidades indígenas</t>
  </si>
  <si>
    <t>Soluciones de disposición final de residuos solidos</t>
  </si>
  <si>
    <t>Personas con pertenencia étnica asistidas técnicamente</t>
  </si>
  <si>
    <t>2.8.3.3</t>
  </si>
  <si>
    <t>Senderos de Prosperidad: Fortaleciendo nuestra Economía propia y Comunitaria</t>
  </si>
  <si>
    <t>2.8.4</t>
  </si>
  <si>
    <t xml:space="preserve">Iniciativas, proyectos y programas de emprendimiento </t>
  </si>
  <si>
    <t>Programas agrícolas sostenibles para pueblos étnicos</t>
  </si>
  <si>
    <t>Centros de acopio que beneficien a comunidades indígenas</t>
  </si>
  <si>
    <t xml:space="preserve">M.A </t>
  </si>
  <si>
    <t>Centros de acopio construidos</t>
  </si>
  <si>
    <t>Asistencia técnica en formulación de proyectos</t>
  </si>
  <si>
    <t>Comunidades étnicas asistidas técnicamente</t>
  </si>
  <si>
    <t>Iniciativas Estratégicas para la interseccionalidad de la población con enfoque de género</t>
  </si>
  <si>
    <t>2.9.1</t>
  </si>
  <si>
    <t>2.9.1.1</t>
  </si>
  <si>
    <t>Sensibilización, apropiación y transversalización del enfoque de género en entidades públicas y/o privadas.</t>
  </si>
  <si>
    <t xml:space="preserve">Entidades, organismos y dependencias para la transversalización de los enfoques de género e interseccionalidad asistidos técnicamente </t>
  </si>
  <si>
    <t>Sistema de información con enfoque de género a través de cartografía social</t>
  </si>
  <si>
    <t xml:space="preserve">Sistemas de información implementados </t>
  </si>
  <si>
    <t>Estrategia de reconocimiento a las entidades que transversalicen el enfoque de género y de exaltación a mujeres y población OSIGD sobresalientes.</t>
  </si>
  <si>
    <t xml:space="preserve">Estrategias de asistencia técnica para la transversalización de los enfoques de género e interseccionalidad implementadas </t>
  </si>
  <si>
    <t>Humanización de la prestación y atención en los servicios a sobrevivientes de VBG con enfoque de género víctimas de vulneración de sus derechos dirigidos a la población civil, entidades públicas, privadas, Instituciones educativas, Policía Nacional, Ejército Nacional, Centros de Salud, Hospitales, ESES, entre otros</t>
  </si>
  <si>
    <t xml:space="preserve">Documentos de lineamientos técnicos para la transversalización del enfoque de género formulados </t>
  </si>
  <si>
    <t>2.9.1.2</t>
  </si>
  <si>
    <t>2.9.1.3</t>
  </si>
  <si>
    <t>Autonomía económica para las mujeres</t>
  </si>
  <si>
    <t>2.9.2</t>
  </si>
  <si>
    <t>Estrategia para impulsar las capacidades y crear entornos propicios para la autonomía económica de las mujeres a través de procesos de capacitación y entrega de plan semilla formulada</t>
  </si>
  <si>
    <t>Iniciativas productivas fortalecidas para mujeres con enfoque diferencial e interseccional. (Víctimas, étnicas, raizales, en condición de discapacidad, madres cuidadoras, madres cabeza de hogar, sobrevivientes de VBG, mujeres reincoroporadas,  entre otras)</t>
  </si>
  <si>
    <t xml:space="preserve">Unidades productivas  beneficiadas en la implementación de estrategias para incrementar su productividad  </t>
  </si>
  <si>
    <t>Mujeres acompañadas para su acceso al sistema financiero.</t>
  </si>
  <si>
    <t xml:space="preserve">Personas beneficiadas </t>
  </si>
  <si>
    <t>Organizaciones de mujeres asesoradas en aspectos legales y administrativos en el modelo asociativo</t>
  </si>
  <si>
    <t xml:space="preserve">Organizaciones fortalecidas </t>
  </si>
  <si>
    <t>Mujeres y/o organizaciones de mujeres con procesos de formación, capacitación en diversas líneas productivas</t>
  </si>
  <si>
    <t xml:space="preserve">Personas formadas </t>
  </si>
  <si>
    <t>Participación en mercados campesinos, ruedas de negocios y/o ferias municipales, Departamentales, Nacionales e internacionales</t>
  </si>
  <si>
    <t xml:space="preserve">Ruedas de negocios realizadas </t>
  </si>
  <si>
    <t>Proyectos productivos con perspectiva a largo plazo de mujeres en economía formal e informal.</t>
  </si>
  <si>
    <t xml:space="preserve">Proyectos cofinanciados para agregar valor a los productos y/o mejorar los canales de comercialización </t>
  </si>
  <si>
    <t>2.9.2.1</t>
  </si>
  <si>
    <t>2.9.2.8</t>
  </si>
  <si>
    <t>2.9.2.2</t>
  </si>
  <si>
    <t>2.9.2.3</t>
  </si>
  <si>
    <t>2.9.2.4</t>
  </si>
  <si>
    <t>2.9.2.5</t>
  </si>
  <si>
    <t>2.9.2.6</t>
  </si>
  <si>
    <t>2.9.2.7</t>
  </si>
  <si>
    <t>Mujeres saludables</t>
  </si>
  <si>
    <t>2.9.3</t>
  </si>
  <si>
    <t>Estrategia para prevención y atención integral en salud sexual, derechos sexuales y reproductivos</t>
  </si>
  <si>
    <t xml:space="preserve">Estrategias implementadas en promoción de los derechos sexuales y reproductivos </t>
  </si>
  <si>
    <t>Prevención de embarazos en adolescentes con enfoque diferencial e interseccional</t>
  </si>
  <si>
    <t xml:space="preserve">Estrategias para el ejercicio de derechos desde un enfoque diferencial implementadas </t>
  </si>
  <si>
    <t>Programa de estilos de vida saludable, hábitos del cuidado</t>
  </si>
  <si>
    <t xml:space="preserve">Estrategias de promoción de la salud en modos, condiciones y estilos de vida saludables implementadas </t>
  </si>
  <si>
    <t>Estrategia de salud integral (física –mental - emocional) dirigido a mujeres con enfoque diferencial e interseccional</t>
  </si>
  <si>
    <t xml:space="preserve">Estrategias de promoción de la salud en temas de salud mental y convivencia social pacifica implementadas </t>
  </si>
  <si>
    <t>Acompañamiento psicosocial con enfoque diferencial e interseccional</t>
  </si>
  <si>
    <t xml:space="preserve">Mujeres atendidas </t>
  </si>
  <si>
    <t>Encuentros deportivos, culturales y/o lúdicos municipales, subregionales y/o departamentales.</t>
  </si>
  <si>
    <t>2.9.3.1</t>
  </si>
  <si>
    <t>2.9.3.2</t>
  </si>
  <si>
    <t>2.9.3.3</t>
  </si>
  <si>
    <t>Mujeres empoderadas para transformar territorios y construir paz</t>
  </si>
  <si>
    <t>2.9.4</t>
  </si>
  <si>
    <t>Fortalecer capacidades para la participación política.</t>
  </si>
  <si>
    <t xml:space="preserve">Estrategias de fomento de participación para las mujeres </t>
  </si>
  <si>
    <t>Proyectos presentados por mujeres que ocupan cargos de elección popular, en espacios de toma de decisiones</t>
  </si>
  <si>
    <t>Mujeres formadas para la participación ciudadana y comunitaria</t>
  </si>
  <si>
    <t>Mujeres que participan activamente en escenarios de consolidación de la paz en el marco del Sistema Integral de Paz</t>
  </si>
  <si>
    <t>Estrategia de acompañamiento psicosocial y jurídico a mujeres para la reconstrucción del tejido social y la consolidación de la paz.</t>
  </si>
  <si>
    <t xml:space="preserve">Líderes capacitados </t>
  </si>
  <si>
    <t>2.9.4.1</t>
  </si>
  <si>
    <t>2.9.4.2</t>
  </si>
  <si>
    <t>2.9.4.3</t>
  </si>
  <si>
    <t>Mujeres libres de violencias</t>
  </si>
  <si>
    <t>Prevención y/o atención a mujeres víctimas de violencia de género implementado.</t>
  </si>
  <si>
    <t>Estrategias de prevención de violencia de género implementadas</t>
  </si>
  <si>
    <t>Mecanismos articuladores municipales operando</t>
  </si>
  <si>
    <t>Construcción, dotación y/o fortalecimiento para la puesta en marcha de la Casa refugio y/o hogares de paso.</t>
  </si>
  <si>
    <t>Dotación, construcción, adecuación y/o fortalecimiento a las casas de la mujer operando.</t>
  </si>
  <si>
    <t xml:space="preserve">Casas de Igualdad de oportunidades para la mujer y el joven </t>
  </si>
  <si>
    <t>Actualización de la Política Pública Departamental de la mujer</t>
  </si>
  <si>
    <t>Apoyo técnico para la construcción, formulación y/o actualización de las Políticas Públicas de mujer en los municipios</t>
  </si>
  <si>
    <t>Atención psicosocial y/o jurídica a mujeres sobrevivientes de VBG</t>
  </si>
  <si>
    <t>Impulsar las capacidades y crear entornos propicios para la autonomía económica de las mujeres sobrevivientes de VBG, víctimas de trata de personas, entre otras.</t>
  </si>
  <si>
    <t>Encuentros de formación para prevención y atención de VBG, trata de personas, prevención de consumo de sustancias psicoactivas, prevención de enfermedades físicas y mentales,  dirigido a entidades públicas y/o privadas, docentes, estudiantes, lideres sociales, mujeres y población civil con enfoque diferencial.</t>
  </si>
  <si>
    <t>Mujeres es el momento de la ruralidad</t>
  </si>
  <si>
    <t>Formulación, gestión y/o conformación de estrategias de acceso a la educación para las mujeres rurales</t>
  </si>
  <si>
    <t>Mujeres rurales formadas en derechos humanos, y equidad de género</t>
  </si>
  <si>
    <t>Mujeres rurales cabeza de hogar con soluciones de vivienda</t>
  </si>
  <si>
    <t xml:space="preserve">Hogares vulnerables con mejoramiento de las condiciones físicas o dotación de vivienda realizados </t>
  </si>
  <si>
    <t>Unidades productivas para mujeres rurales apoyadas o fortalecidas – individuales o colectivas</t>
  </si>
  <si>
    <t xml:space="preserve">Mujeres beneficiadas </t>
  </si>
  <si>
    <t xml:space="preserve">Productores beneficiados con estrategias de fomento a la asociatividad </t>
  </si>
  <si>
    <t>Estrategia de acompañamiento psicosocial, jurídico dirigido a mujeres rurales</t>
  </si>
  <si>
    <t>Mapeo, caracterización, apoyo y fortalecimiento a proyectos productivos liderados por mujeres rurales.</t>
  </si>
  <si>
    <t>Estrategia de comercialización de productos para mujeres y/o asociaciones rurales</t>
  </si>
  <si>
    <t xml:space="preserve">Número de estrategias </t>
  </si>
  <si>
    <t>Es el momento de la transversalización del enfoque de género y atención integral a mujeres en condición de vulnerabilidad</t>
  </si>
  <si>
    <t>Estrategia de acceso a la educación (primaria, bachillerato, técnica, tecnológica, pregrado) con horarios y modalidades flexibles dirigida a mujeres</t>
  </si>
  <si>
    <t xml:space="preserve">Personas beneficiadas con estrategias de fomento para el acceso a la educación inicial, preescolar, básica y media. </t>
  </si>
  <si>
    <t>Acompañamiento técnico para la formulación del Sistema Departamental de Cuidado</t>
  </si>
  <si>
    <t>Apoyo, capacitación, fortalecimiento en diversas líneas productiva a mujeres con enfoque diferencial e interseccional privadas de la libertad y/o post penadas</t>
  </si>
  <si>
    <t xml:space="preserve">Personas atendidas con oferta institucional articulada </t>
  </si>
  <si>
    <t>Fortalecimiento a proyectos productivos con perspectiva de género a las mujeres privadas de la libertad</t>
  </si>
  <si>
    <t xml:space="preserve">Número de iniciativas </t>
  </si>
  <si>
    <t>Estrategia de acompañamiento psicosocial y jurídico con perspectiva de género a las mujeres privadas de la libertad</t>
  </si>
  <si>
    <t>Documentos de lineamientos técnicos realizados)</t>
  </si>
  <si>
    <t>Apoyo, capacitación, fortalecimiento en diversas líneas productiva a mujeres con enfoque diferencial e interseccional trabajadoras de la calle</t>
  </si>
  <si>
    <t>Fortalecimiento a proyectos productivos con perspectiva de género a las mujeres trabajadoras de la calle</t>
  </si>
  <si>
    <t>Estrategia de acompañamiento psicosocial y jurídico con perspectiva de género a las mujeres trabajadoras de la calle</t>
  </si>
  <si>
    <t>Estrategia de atención integral a mujeres habitantes de la calle con enfoque de género.</t>
  </si>
  <si>
    <t xml:space="preserve">Estrategia de apoyo y/o acompañamiento a las fechas significativas y /o conmemorativas para las mujeres </t>
  </si>
  <si>
    <t xml:space="preserve">Estrategias para la transformación de imaginarios, representaciones y estereotipos de discriminación implementadas </t>
  </si>
  <si>
    <t>Formación,  y/o capacitaciones para mujeres con enfoque diferencial e interseccional en construcción de paz, prevención de vulneración de derechos, elaboración de proyectos, fortalecimiento de la cultura, desarrollo de habilidades cognitivas y emocionales, cooperativismo, economía solidaria, entre otras líneas.</t>
  </si>
  <si>
    <t xml:space="preserve">Documentos de lineamientos técnicos elaborados </t>
  </si>
  <si>
    <t>POBLACIÓN OSIGD</t>
  </si>
  <si>
    <t xml:space="preserve">Inclusión y transversalización del enfoque de género </t>
  </si>
  <si>
    <t>2.10.1</t>
  </si>
  <si>
    <t>2.10.1.1</t>
  </si>
  <si>
    <t>Creación de la Política Pública para la población OSIGD</t>
  </si>
  <si>
    <t xml:space="preserve">Documentos normativos para la garantía de derechos de la población LGTBI formulados </t>
  </si>
  <si>
    <t>Apoyo técnico a la construcción, formulación y/o actualización de las Políticas Públicas de la Población OSIGD en los municipios</t>
  </si>
  <si>
    <t xml:space="preserve">Estrategia de apoyo para que la Población OSIGD pueda acceder al cambio de su documento de identidad </t>
  </si>
  <si>
    <t xml:space="preserve">Estrategias de promoción de la garantía de derechos implementadas </t>
  </si>
  <si>
    <t>Estrategia de acceso a la educación flexible dirigida a población OSIGD (primaria, bachillerato, técnica, tecnológica, pregrado)</t>
  </si>
  <si>
    <t>Acompañamiento psicosocial y jurídico la población OSIGD con enfoque diferencial e interseccional</t>
  </si>
  <si>
    <t xml:space="preserve">Personas de la comunidad LGBTIQ atendidos. </t>
  </si>
  <si>
    <t>Estrategia para transformar imaginarios y acompañamiento a las fechas significativas y /o conmemorativas para la Población OSIGD.</t>
  </si>
  <si>
    <t>Diseño, implementación y/o fortalecimiento de estrategias de comunicación en diversidad sexual e identidades de género</t>
  </si>
  <si>
    <t>Estrategia para promover la vinculación laboral de la población OSIGD</t>
  </si>
  <si>
    <t>2.10.1.2</t>
  </si>
  <si>
    <t>2.10.1.3</t>
  </si>
  <si>
    <t>2.10.1.4</t>
  </si>
  <si>
    <t>2.10.1.5</t>
  </si>
  <si>
    <t>2.10.1.6</t>
  </si>
  <si>
    <t>2.10.1.7</t>
  </si>
  <si>
    <t>2.10.1.8</t>
  </si>
  <si>
    <t>Salud y servicios incluyentes</t>
  </si>
  <si>
    <t>2.10.2</t>
  </si>
  <si>
    <t>Estrategia de salud mental, física y emocional con enfoque diferencial dirigido a la población OSIGD.</t>
  </si>
  <si>
    <t>Estrategia de acceso a servicios de salud inclusivos</t>
  </si>
  <si>
    <t>Programa de encuentros deportivos, culturales, intercambio de experiencias y/o lúdicos municipales, subregionales, departamentales y/o nacionales</t>
  </si>
  <si>
    <t>2.10.2.1</t>
  </si>
  <si>
    <t>2.10.2.2</t>
  </si>
  <si>
    <t>2.10.2.3</t>
  </si>
  <si>
    <t>2.10.2.4</t>
  </si>
  <si>
    <t>2.10.2.5</t>
  </si>
  <si>
    <t>Empoderamiento productivo</t>
  </si>
  <si>
    <t>2.10.3</t>
  </si>
  <si>
    <t>Estrategia de capacitación y entrega de plan semilla formulada</t>
  </si>
  <si>
    <t>Apoyo y fortalecimiento con proyectos productivos a Población OSIGD con enfoque diferencial e interseccional (Víctimas, étnicas, raizales, en condición de discapacidad, urbanas o rurales, entre otras)</t>
  </si>
  <si>
    <t>Fortalecimiento en capacitación y apoyo a la formalización de asociaciones de la población OSIGD urbanas y/o rurales</t>
  </si>
  <si>
    <t>Población OSIGD con procesos de formación, capacitación en diversas líneas productivas</t>
  </si>
  <si>
    <t>Mapeo de iniciativas y emprendimientos liderados por Personas OSIGD – sector rural y urbano</t>
  </si>
  <si>
    <t>Documentos normativos para la garantía de derechos de la población LGTBI formulados (450202602)</t>
  </si>
  <si>
    <t>Programas para impulsar las capacidades y crear entornos propicios para la autonomía económica de la población OSIGD</t>
  </si>
  <si>
    <t>Participación en mercados campesinos, ruedas de negocios y/o ferias municipales, Departamentales, Nacionales e internacionales con enfoque de género</t>
  </si>
  <si>
    <t>Ruedas de negocios realizadas 170203806</t>
  </si>
  <si>
    <t>2.10.3.1</t>
  </si>
  <si>
    <t>2.10.3.2</t>
  </si>
  <si>
    <t>2.10.3.3</t>
  </si>
  <si>
    <t>2.10.3.4</t>
  </si>
  <si>
    <t>2.10.3.5</t>
  </si>
  <si>
    <t>2.10.3.6</t>
  </si>
  <si>
    <t>2.10.3.7</t>
  </si>
  <si>
    <t>Norte de Santander incluyente y libre de violencias</t>
  </si>
  <si>
    <t>Programa para la prevención y/o atención a Población OSIGD víctimas de violencia de género implementado</t>
  </si>
  <si>
    <t xml:space="preserve">Estrategias de prevención de violencia de género implementadas </t>
  </si>
  <si>
    <t>Apoyo para dotación, construcción, adecuación y/o fortalecimiento de espacios seguros para la población OSIGD en los municipios</t>
  </si>
  <si>
    <t xml:space="preserve">Municipios asistidos técnicamente </t>
  </si>
  <si>
    <t>Atención psicosocial y/o jurídica a personas de la Población OSIGD sobrevivientes de VBG</t>
  </si>
  <si>
    <t>Programa para la prevención de vulneración de los derechos de la población OSIGD, dirigido a entidades públicas y/o privadas, docentes, estudiantes, lideres sociales, mujeres y población civil con enfoque diferencial.</t>
  </si>
  <si>
    <t>Participación activa e incluyente</t>
  </si>
  <si>
    <t>Fortalecer las habilidades de la población OSIGD, para su participación política</t>
  </si>
  <si>
    <t>Población OSIGD participando activamente en escenarios de consolidación de la paz en el marco del Sistema Integral de Paz</t>
  </si>
  <si>
    <t>Promover la participación e incidencia de la población OSIGD en la consolidación de la paz.</t>
  </si>
  <si>
    <t>Atención y asistencia a la Población Víctima en articulación institucional</t>
  </si>
  <si>
    <t>2.11.1</t>
  </si>
  <si>
    <t>Información y orientación jurídica a las víctimas del conflicto armado interno</t>
  </si>
  <si>
    <t>Víctimas atendidas</t>
  </si>
  <si>
    <t>Atención y/o acompañamiento psicosocial para la recuperación emocional individuales y colectivos</t>
  </si>
  <si>
    <t>Víctimas con rehabilitación psicosocial)</t>
  </si>
  <si>
    <t>Capacitación y fortalecimiento a funcionarios, organizaciones de víctimas, mesa de participación efectiva de víctimas en torno a la justicia transicional, el acuerdo de paz, el diálogo social, protocolo de participación, política pública de víctimas.</t>
  </si>
  <si>
    <t>Jornadas de acompañamiento realizadas</t>
  </si>
  <si>
    <t>Articulación con las Entidades Territoriales, la UARIV y los Distritos Militares para realizar tramite de entrega de libreta militar como Medida de Satisfacción</t>
  </si>
  <si>
    <t xml:space="preserve">Eventos de participación realizados </t>
  </si>
  <si>
    <t>Subsidiar la entrega de ayuda/atención humanitaria inmediata, a través de la estrategia de corresponsabilidad a los municipios del departamento que lo soliciten y responder a emergencias humanitarias, en eventos individuales o masivos.</t>
  </si>
  <si>
    <t xml:space="preserve">Hogares con atención humanitaria por subsidiariedad </t>
  </si>
  <si>
    <t>Apoyo para el equipamiento de los puntos para la atención a las víctimas del conflicto armado</t>
  </si>
  <si>
    <t xml:space="preserve">Puntos de atención a víctimas dotados </t>
  </si>
  <si>
    <t>Planes de prevención y protección de lideres sociales, defensores y defensoras de derechos humanos</t>
  </si>
  <si>
    <t xml:space="preserve">Planes de acción articulados </t>
  </si>
  <si>
    <t>2.11.1.1</t>
  </si>
  <si>
    <t>2.11.1.2</t>
  </si>
  <si>
    <t>2.11.1.3</t>
  </si>
  <si>
    <t>2.11.1.4</t>
  </si>
  <si>
    <t>Fortalecer las capacidades, oportunidades para la generación de ingresos y la estabilización socioeconómica</t>
  </si>
  <si>
    <t>2.11.2</t>
  </si>
  <si>
    <t>Fortalecimiento para emprendimientos y generación de empleo</t>
  </si>
  <si>
    <t xml:space="preserve">Hogares que reciben incentivos en especie </t>
  </si>
  <si>
    <t>Proyectos productivos y subsidios que fortalezcan la productividad agrícola</t>
  </si>
  <si>
    <t>Asistencia técnica en la formulación, implementación y ejecución de proyectos productivos con enfoque diferencial de la Población víctima</t>
  </si>
  <si>
    <t xml:space="preserve">Hogares con asistencia técnica para la generación de ingresos </t>
  </si>
  <si>
    <t xml:space="preserve">Creación y fortalecimiento a unidades productivas e ideas de negocios para el empoderamiento de las víctimas del conflicto armado interno </t>
  </si>
  <si>
    <t>2.11.2.1</t>
  </si>
  <si>
    <t>2.11.2.2</t>
  </si>
  <si>
    <t>2.11.2.3</t>
  </si>
  <si>
    <t>2.11.2.4</t>
  </si>
  <si>
    <t>2.11.3</t>
  </si>
  <si>
    <t>Comité Territorial de Justicia Transicional</t>
  </si>
  <si>
    <t>Eventos de participación realizados)</t>
  </si>
  <si>
    <t>Consejo Departamental de Paz, Reconciliación y Convivencia</t>
  </si>
  <si>
    <t>Mesa de Amplia de Desaparición Forzada.</t>
  </si>
  <si>
    <t>Eventos de participación realizados</t>
  </si>
  <si>
    <t>Subcomité de atención y asistencia</t>
  </si>
  <si>
    <t>Subcomité de medidas de satisfacción</t>
  </si>
  <si>
    <t>Mesa Departamental Efectiva de Víctimas de Norte de Santander</t>
  </si>
  <si>
    <t>Eventos de participación realizados (410103800)</t>
  </si>
  <si>
    <t>2.11.3.1</t>
  </si>
  <si>
    <t>2.11.3.2</t>
  </si>
  <si>
    <t>2.11.3.3</t>
  </si>
  <si>
    <t>2.11.3.4</t>
  </si>
  <si>
    <t>2.11.3.5</t>
  </si>
  <si>
    <t>2.11.3.6</t>
  </si>
  <si>
    <t>Reconstrucción de la Memoria Histórica</t>
  </si>
  <si>
    <t>2.11.4</t>
  </si>
  <si>
    <t>Creación de un centro de memoria histórica que fortalezca la memoria documental, oral; teniendo en cuenta las recomendaciones realizadas por la comisión de la verdad</t>
  </si>
  <si>
    <t>Museos de Memoria Histórica adecuados</t>
  </si>
  <si>
    <t>Vinculación de las bibliotecas municipales y departamental, casas de la cultura para la promoción y conservación de la memoria histórica de víctimas del conflicto armado y personas dadas por desaparecidas</t>
  </si>
  <si>
    <t xml:space="preserve">Campañas realizadas </t>
  </si>
  <si>
    <t>Dignificación de la Memoria Histórica de las Víctimas del conflicto armado a través de acciones de promoción, preservación y divulgación de la memoria histórica, como garantía de no repetición.</t>
  </si>
  <si>
    <t xml:space="preserve">Eventos realizados </t>
  </si>
  <si>
    <t>Mesa de memoria histórica del Departamento</t>
  </si>
  <si>
    <t>2.11.4.1</t>
  </si>
  <si>
    <t>2.11.4.2</t>
  </si>
  <si>
    <t>2.11.4.3</t>
  </si>
  <si>
    <t>2.11.4.4</t>
  </si>
  <si>
    <t>Apoyo a la reparación integral de las víctimas</t>
  </si>
  <si>
    <t>2.11.5</t>
  </si>
  <si>
    <t>Apoyo técnico y financiero para la implementación de los planes de retorno y reubicación en infraestructura social y comunitaria</t>
  </si>
  <si>
    <t xml:space="preserve">Comunidades con procesos de acompañamiento para retornos o reubicación </t>
  </si>
  <si>
    <t>Vinculación a hogares retornados en programas de seguridad alimentaria y generación de ingresos en el marco de los Planes de retorno y reubicación</t>
  </si>
  <si>
    <t>Recursos técnicos y financieros para implementar los planes de reparación colectiva del Departamento Norte de Santander</t>
  </si>
  <si>
    <t xml:space="preserve">Iniciativas comunitarias apoyadas </t>
  </si>
  <si>
    <r>
      <t>Apoyo técnico y financiero para desarrollar las acciones en el cumplimiento de órdenes de</t>
    </r>
    <r>
      <rPr>
        <sz val="11"/>
        <color theme="1"/>
        <rFont val="Arial Narrow"/>
        <family val="2"/>
      </rPr>
      <t xml:space="preserve"> restitución de tierras que permitan el reconocimiento y atención a los terceros en condiciones de vulnerabilidad</t>
    </r>
  </si>
  <si>
    <t>2.11.5.1</t>
  </si>
  <si>
    <t>2.11.5.2</t>
  </si>
  <si>
    <t>2.11.5.3</t>
  </si>
  <si>
    <t>2.11.5.4</t>
  </si>
  <si>
    <t>Justicia transicional y restaurativa para apoyar la paz en el territorio</t>
  </si>
  <si>
    <t>2.11.6</t>
  </si>
  <si>
    <t>Plan departamental de atención integral para las familias buscadoras en el marco del conflicto armado</t>
  </si>
  <si>
    <t>Fortalecimiento del arraigo de las comunidades a través de la oferta social del estado en el marco de la seguridad y convivencia</t>
  </si>
  <si>
    <t xml:space="preserve">Vinculación de los comparecientes ante la JEP, a través de las sanciones propias y los TOARS en los planes, programas y proyectos que actualmente se desarrollan o se desarrollaran a efectos de garantizar la reparación de las víctimas, que adelantaran </t>
  </si>
  <si>
    <t>Pedagogía para la paz, aportando a la consolidación y promoción de una cultura de Paz</t>
  </si>
  <si>
    <t xml:space="preserve">Acciones ejecutadas con las comunidades </t>
  </si>
  <si>
    <t>Apoyo a los proyectos para la reincorporación económica y social, que coadyuvé con las demás entidades en temas exclusivos de paz</t>
  </si>
  <si>
    <t>Fortalecimiento a la infraestructura y equipos de medicina legal y el banco de ADN</t>
  </si>
  <si>
    <t xml:space="preserve">Acciones voluntarias realizadas para la contribución a la reparación por los daños causados con ocasión del conflicto por parte de las FARC-EP, Agentes del Estado y Otros-Terceros </t>
  </si>
  <si>
    <t>Escuelas promotoras de paz en el departamento</t>
  </si>
  <si>
    <t>Implementación de proyectos y/o iniciativas productivas para los firmantes de paz</t>
  </si>
  <si>
    <t>Coadyuvar para el acceso a la formación para el trabajo para la población en reincorporación</t>
  </si>
  <si>
    <t>2.11.6.1</t>
  </si>
  <si>
    <t>2.11.6.2</t>
  </si>
  <si>
    <t>2.11.6.3</t>
  </si>
  <si>
    <t>2.11.6.4</t>
  </si>
  <si>
    <t>2.11.6.5</t>
  </si>
  <si>
    <t>2.11.6.6</t>
  </si>
  <si>
    <t>2.11.6.7</t>
  </si>
  <si>
    <t>VÍCTIMAS DEL CONFLICTO</t>
  </si>
  <si>
    <t>POBLACIÓN EN CONDICIÓN DE DISCAPACIDAD</t>
  </si>
  <si>
    <t>Derechos, deberes, cuidados primarios y participación efectiva en la sociedad de la PcD</t>
  </si>
  <si>
    <t xml:space="preserve">Cursos de Formación virtual y presencial para personas con discapacidad </t>
  </si>
  <si>
    <t># personas con discapacidad atendidas con servicios integrales</t>
  </si>
  <si>
    <t>Capacitación y asesoría en proyectos productivos y apoyo con capital semilla</t>
  </si>
  <si>
    <t>Fortalecimiento a las Organizaciones de personas con discapacidad asistidas</t>
  </si>
  <si>
    <t>Capacitación dirigida a personas con discapacidad y sus cuidadores para protección de derechos en procesos jurídicos contra las entidades prestadoras de salud (EPS).</t>
  </si>
  <si>
    <t>Capacitación dirigida a las asociaciones de cuidadores de PcD</t>
  </si>
  <si>
    <t>Capacitación en lengua de señas colombiana en articulación con ASONORTE|</t>
  </si>
  <si>
    <t>Conmemoración del día de la discapacidad anual</t>
  </si>
  <si>
    <t>Campaña de sensibilización en promoción y prevención de la adquisición de una discapacidad</t>
  </si>
  <si>
    <t>Actualización de la política pública de discapacidad del departamento</t>
  </si>
  <si>
    <t>Comités municipales de discapacidad creados o reactivados y funcionando adecuadamente</t>
  </si>
  <si>
    <t>Comité Departamental de Discapacidad funcionando adecuadamente.</t>
  </si>
  <si>
    <t>2.12.1.1</t>
  </si>
  <si>
    <t>2.12.1.2</t>
  </si>
  <si>
    <t>2.12.1.3</t>
  </si>
  <si>
    <t>2.12.1.4</t>
  </si>
  <si>
    <t>2.12.1.5</t>
  </si>
  <si>
    <t>2.12.1.6</t>
  </si>
  <si>
    <t>2.12.1.7</t>
  </si>
  <si>
    <t>2.12.1.8</t>
  </si>
  <si>
    <t>Independencia económica de la Población con Discapacidad y cuidadores de PcD</t>
  </si>
  <si>
    <t>2.12.2</t>
  </si>
  <si>
    <t>2.12.2.1</t>
  </si>
  <si>
    <t>Personas con discapacidad beneficiadas con proyectos productivos</t>
  </si>
  <si>
    <t xml:space="preserve">Ferias y/o exposiciones de emprendimiento de personas con discapacidad y cuidadores de PcD </t>
  </si>
  <si>
    <t>Personas con discapacidad colocadas a través del Servicio Público de Empleo</t>
  </si>
  <si>
    <t>2.12.2.2</t>
  </si>
  <si>
    <t>2.12.2.3</t>
  </si>
  <si>
    <t>Atención oportuna e integral a la PcD</t>
  </si>
  <si>
    <t>2.12.3</t>
  </si>
  <si>
    <t>Personas con servicio de certificación de discapacidad</t>
  </si>
  <si>
    <t>Personas con discapacidad atendidas con servicios integrales</t>
  </si>
  <si>
    <t>Personas con discapacidad con orientación en las rutas de atención</t>
  </si>
  <si>
    <t>Valoraciones multidisciplinarias realizadas ley 1996 de 2019</t>
  </si>
  <si>
    <t xml:space="preserve">Acompañamiento al proceso de caracterización de personas con discapacidad en los municipios </t>
  </si>
  <si>
    <t>2.12.3.1</t>
  </si>
  <si>
    <t>2.12.3.2</t>
  </si>
  <si>
    <t>2.12.3.3</t>
  </si>
  <si>
    <t>2.12.3.4</t>
  </si>
  <si>
    <t>2.12.3.5</t>
  </si>
  <si>
    <t xml:space="preserve">Rehabilitación para Personas con Discapacidad </t>
  </si>
  <si>
    <t>2.12.4</t>
  </si>
  <si>
    <t xml:space="preserve">Servicio de asistencia técnica: acompañar, asesorar y dar seguimiento técnico para la transparencia de herramientas de gestión y conocimiento de entidades territoriales, entidades que prestan servicios de salud, ciudadanos, entre otros, en procedimientos y tramites institucionales de competencias de la entidad. </t>
  </si>
  <si>
    <t># de personas de apoyadas</t>
  </si>
  <si>
    <t># de entidades territoriales asistidas técnicamente</t>
  </si>
  <si>
    <t>2.12.4.1</t>
  </si>
  <si>
    <t>2.12.4.2</t>
  </si>
  <si>
    <t>POBLACIÓN MIGRANTE</t>
  </si>
  <si>
    <t>Integración socio-económica de la población migrante en el departamento</t>
  </si>
  <si>
    <t>2.13.1</t>
  </si>
  <si>
    <t>2.13.1.1</t>
  </si>
  <si>
    <t>Caracterización del fenómeno migratorio en el territorio departamental</t>
  </si>
  <si>
    <t>Caracterizaciones realizadas en temas relacionados con la inclusión social y productiva para la población en situación de vulnerabilidad</t>
  </si>
  <si>
    <t>Documentos de estudios técnicos realizados</t>
  </si>
  <si>
    <t>Regularización con oferta institucional en los resguardos de la población Barí, Motilon Barí, Catalaura y Wayuu proveniente de Venezuela.</t>
  </si>
  <si>
    <t>Personas atendidas con oferta institucional articulada</t>
  </si>
  <si>
    <t>Kit de herramientas para el fortalecimiento de emprendimientos de la población migrante</t>
  </si>
  <si>
    <t>Personas beneficiadas</t>
  </si>
  <si>
    <t>Ruta de empleabilidad departamental incluyente</t>
  </si>
  <si>
    <t>Personas vinculadas a empleo formal para población vulnerable</t>
  </si>
  <si>
    <t>Documentos de lineamientos técnicos realizados.</t>
  </si>
  <si>
    <t>Alianza regional para procesos de interiorización laboral de población migrantes</t>
  </si>
  <si>
    <t>2.13.1.2</t>
  </si>
  <si>
    <t>2.13.1.3</t>
  </si>
  <si>
    <t>2.13.1.4</t>
  </si>
  <si>
    <t>2.13.1.5</t>
  </si>
  <si>
    <t>2.13.1.6</t>
  </si>
  <si>
    <t>2.13.1.7</t>
  </si>
  <si>
    <t>Educación basada en valores de solidaridad, igualdad, amistad, amor y respeto desde la infancia</t>
  </si>
  <si>
    <t>2.13.2</t>
  </si>
  <si>
    <t>Prevención de la xenofobia y la conflictividad social hacia la población migrante y retornada</t>
  </si>
  <si>
    <t>Ruta de Acceso, Bienestar y Permanencia para NNA migrantes matriculados en preescolar, básica y media en el departamento.</t>
  </si>
  <si>
    <t xml:space="preserve">Número de niños, niñas y adolescentes </t>
  </si>
  <si>
    <t>2.13.3.1</t>
  </si>
  <si>
    <t>2.13.3.2</t>
  </si>
  <si>
    <t>2.13.3.3</t>
  </si>
  <si>
    <t>2.13.3.4</t>
  </si>
  <si>
    <t>Protección de derechos humanos de la población migrante en la zona de frontera</t>
  </si>
  <si>
    <t>2.13.3</t>
  </si>
  <si>
    <t>Ruta binacional para la protección de derechos humanos de la población migrante.</t>
  </si>
  <si>
    <t>Entidades, organismos y dependencias asistidos técnicamente</t>
  </si>
  <si>
    <t>Creación de una estrategia de reconocimiento de la población víctima de conflicto armado de la población migrante.</t>
  </si>
  <si>
    <t>Capacitación sobre los deberes y derechos de la población migrante y retornado, enfocadas en los funcionarios públicos y privados.</t>
  </si>
  <si>
    <t>Creación de campañas integrales de comunicación enfocadas en la población migrante en territorio urbano y/o rural</t>
  </si>
  <si>
    <t>Campañas de socialización de programas y proyectos realizadas</t>
  </si>
  <si>
    <t>2.13.3.5</t>
  </si>
  <si>
    <t>Coordinación territorial de la respuesta de atención a la población migrante en el departamento</t>
  </si>
  <si>
    <t>2.13.4</t>
  </si>
  <si>
    <t>Mesas técnicas en las subregiones, para la coordinación de la institucionalidad, cooperación y entidades de sociedad civil que prestan atención a la población migrante, retornada y de acogida.</t>
  </si>
  <si>
    <t>Estrategia CAP como herramienta para la integración social y la articulación inter-agencial e interinstitucional</t>
  </si>
  <si>
    <t>Plan de mejoramiento de infraestructuras hospitalarias en zonas limítrofes y corredores de tránsito de la población migrante.</t>
  </si>
  <si>
    <t>Proyectos asistidos técnicamente</t>
  </si>
  <si>
    <t>2.13.4.1</t>
  </si>
  <si>
    <t>2.13.4.2</t>
  </si>
  <si>
    <t>2.13.4.3</t>
  </si>
  <si>
    <t>LIBERTAD RELIGIOSA Y DE CULTO</t>
  </si>
  <si>
    <t>Dignificación del sector religioso</t>
  </si>
  <si>
    <t>2.14.1</t>
  </si>
  <si>
    <t>Crear e institucionalizar la Secretaría de Libertad Religiosa</t>
  </si>
  <si>
    <t>Acto administrativo</t>
  </si>
  <si>
    <t>Estudio para caracterizar y sistematizar a los actores religiosos del departamento.</t>
  </si>
  <si>
    <t>Documentos de investigación elaborados.</t>
  </si>
  <si>
    <t>Implementación de la Política Pública de Libertad Religiosa y de Cultos</t>
  </si>
  <si>
    <t>Crear un (1) Sistema Departamental de Libertad Religiosa.</t>
  </si>
  <si>
    <t>Estrategias de promoción a la participación ciudadana implementadas</t>
  </si>
  <si>
    <t>Crear un (1) banco de iniciativas del sector religioso</t>
  </si>
  <si>
    <t>Iniciativas creado</t>
  </si>
  <si>
    <t>Espacios de divulgación y promoción de los valores y principios éticos y morales (Talleres, seminarios y foros)</t>
  </si>
  <si>
    <t>Personas beneficiadas en servicios de educación para el trabajo y desarrollo humano.</t>
  </si>
  <si>
    <t>Conmemorar el día de la Libertad Religiosa</t>
  </si>
  <si>
    <t>Proyectos y programas que beneficien los actores religiosos y las comunidades que atienden.</t>
  </si>
  <si>
    <t>Proyectos cofinanciados</t>
  </si>
  <si>
    <t>Programas de formación en métodos alternos de resolución de conflictos para líderes religiosos</t>
  </si>
  <si>
    <t>Ciudadanos capacitados en métodos de resolución de conflictos</t>
  </si>
  <si>
    <t>Diseñar y desarrollar estrategias educativas que brinden oportunidades para apropiar, complementar, actualizar, perfeccionar, renovar o profundizar conocimientos, habilidades, técnicas y prácticas, en temas de derechos humanos.</t>
  </si>
  <si>
    <t>Personas capacitadas.</t>
  </si>
  <si>
    <t>Acompañamientos en el proceso de paz, mediante el diseño e implementación de iniciativas que promuevan la desactivación de los patrones del conflicto armado en el departamento.</t>
  </si>
  <si>
    <t xml:space="preserve">Iniciativas para la promoción de la convivencia implementadas </t>
  </si>
  <si>
    <t>2.14.1.1</t>
  </si>
  <si>
    <t>2.14.1.2</t>
  </si>
  <si>
    <t>2.14.1.3</t>
  </si>
  <si>
    <t>2.14.1.4</t>
  </si>
  <si>
    <t>2.14.1.5</t>
  </si>
  <si>
    <t>2.14.1.6</t>
  </si>
  <si>
    <t>2.14.1.7</t>
  </si>
  <si>
    <t>2.14.1.8</t>
  </si>
  <si>
    <t>2.14.1.9</t>
  </si>
  <si>
    <t>2.14.1.10</t>
  </si>
  <si>
    <t>2.14.1.11</t>
  </si>
  <si>
    <t>LÍNEA ESTRATÉGICA: INCLUSIÓN Y PROTECCIÓN SOCIAL</t>
  </si>
  <si>
    <t>LÍNEA ESTRATÉGICA: SEGURIDAD Y PAZ</t>
  </si>
  <si>
    <t>SEGURIDAD Y PROTECCIÓN EN TERRITORIOS</t>
  </si>
  <si>
    <t>PREVENCIÓN DEL DELITO</t>
  </si>
  <si>
    <t>Fortalecimiento de las condiciones de seguridad y protección en territorios de disputa del multicrimen</t>
  </si>
  <si>
    <t xml:space="preserve">Diagnósticos Subregionales y caracterización del flagelo del microtráfico y el consumo de sustancias psicoactivas (PSA), </t>
  </si>
  <si>
    <t>Documentos de investigación elaborados</t>
  </si>
  <si>
    <t>Estrategias integrales con priorización y focalización de sectores identificados de microtráfico</t>
  </si>
  <si>
    <t>Estrategias implementadas</t>
  </si>
  <si>
    <t>Diagnostico departamental por subregiones de la violencia basada en género (VBG) y de violencia intrafamiliar (VIF)</t>
  </si>
  <si>
    <t>Diagnóstico por subregiones y caracterización de la violencia en entornos escolares del departamento</t>
  </si>
  <si>
    <t>Consejos comunitarios de seguridad y convivencia ciudadana a nivel departamental</t>
  </si>
  <si>
    <t xml:space="preserve">Diagnóstico por subregiones, de priorización municipal en el entorno urbano, de acuerdo con las problemáticas de incidencia en riesgos sociales, aglomeraciones urbanas, comportamientos contrarios a la convivencia, violencias y delitos </t>
  </si>
  <si>
    <t>Instalación de cámaras en sectores priorizados y focalizados</t>
  </si>
  <si>
    <t>Cámaras de seguridad instaladas</t>
  </si>
  <si>
    <t>Instalación de alarmas comunitarias sonoras en sectores priorizados y focalizados</t>
  </si>
  <si>
    <t>Proyectos de convivencia y seguridad ciudadana apoyados financieramente</t>
  </si>
  <si>
    <t>Vigilancia a través de aeronaves remotamente tripuladas</t>
  </si>
  <si>
    <t>Aeronaves remotamente tripuladas instaladas</t>
  </si>
  <si>
    <t xml:space="preserve">Identificación de áreas de injerencia delincuencial y criminal de GAO-R, GDCO y GDC, </t>
  </si>
  <si>
    <t xml:space="preserve">Diagnostico referente a economías criminales en el departamento </t>
  </si>
  <si>
    <t>Identificación  de las organizaciones criminales del narcotráfico</t>
  </si>
  <si>
    <t>3.1.1.3</t>
  </si>
  <si>
    <t>3.1.1.4</t>
  </si>
  <si>
    <t>3.1.1.5</t>
  </si>
  <si>
    <t>3.1.1.6</t>
  </si>
  <si>
    <t>3.1.1.7</t>
  </si>
  <si>
    <t>3.1.1.8</t>
  </si>
  <si>
    <t>3.1.1.9</t>
  </si>
  <si>
    <t>Estrategia de frentes de seguridad comunitarios, Frentes de seguridad creados</t>
  </si>
  <si>
    <t>Estrategia de frentes de seguridad comunitarios, Frentes de seguridad actualizados</t>
  </si>
  <si>
    <t>3.1.1.10</t>
  </si>
  <si>
    <t>3.1.1.11</t>
  </si>
  <si>
    <t>3.1.1.12</t>
  </si>
  <si>
    <t>3.1.1.13</t>
  </si>
  <si>
    <t>3.1.1.14</t>
  </si>
  <si>
    <t>Fortalecimiento de la protección, confianza e integridad territorial</t>
  </si>
  <si>
    <t>Boletines mensuales digitales de análisis de la observación del delito</t>
  </si>
  <si>
    <t>Análisis de coyuntura política y social en el departamento</t>
  </si>
  <si>
    <t>Espacios de dialogo interinstitucional con organismos de control</t>
  </si>
  <si>
    <t>Espacios de integración de oferta pública generados</t>
  </si>
  <si>
    <t>Alianzas y/o convenios con entidades del orden nacional en recolección de datos estadísticos</t>
  </si>
  <si>
    <t># de Alianzas realizadas</t>
  </si>
  <si>
    <t>Estrategias de prevención de delitos y violencias en los sectores gremiales</t>
  </si>
  <si>
    <t>Espacios de coordinación y diálogo, con Instituciones de Educación Superior (IES)</t>
  </si>
  <si>
    <t>Espacios de coordinación interinstitucional con empresas de vigilancia y Policía nacional</t>
  </si>
  <si>
    <t>Plan Integral de Seguridad y Convivencia Ciudadana – PISCC del Departamento</t>
  </si>
  <si>
    <t>Planes Integrales de Seguridad y Convivencia -PISCC con enfoque de género elaborados</t>
  </si>
  <si>
    <t>Plan Integral de Seguridad y Convivencia Ciudadana – PISCC en los municipios</t>
  </si>
  <si>
    <t>Municipios asistidos en herramientas para la formulación y actualización de los planes integrales de seguridad y convivencia desarrolladas</t>
  </si>
  <si>
    <t>Evaluación y seguimiento de Plan Integral de Seguridad y Convivencia Ciudadana - PISCC- del departamento</t>
  </si>
  <si>
    <t>Documentos de planeación con seguimiento realizado</t>
  </si>
  <si>
    <t>Estrategias comunicacionales para el fomento departamental de la denuncia</t>
  </si>
  <si>
    <t>Estrategia de lucha contra la extorsión</t>
  </si>
  <si>
    <t>Espacios de articulación con los presidentes de JAC</t>
  </si>
  <si>
    <t>espacios de participación promovidos</t>
  </si>
  <si>
    <t>3.1.2.3</t>
  </si>
  <si>
    <t>3.1.2.4</t>
  </si>
  <si>
    <t>3.1.2.5</t>
  </si>
  <si>
    <t>3.1.2.6</t>
  </si>
  <si>
    <t>3.1.2.7</t>
  </si>
  <si>
    <t>3.1.2.8</t>
  </si>
  <si>
    <t>3.1.2.9</t>
  </si>
  <si>
    <t>3.1.2.10</t>
  </si>
  <si>
    <t>3.1.2.11</t>
  </si>
  <si>
    <t>3.1.2.12</t>
  </si>
  <si>
    <t>3.1.2.13</t>
  </si>
  <si>
    <t>Fortalecimiento de la seguridad urbana y rural</t>
  </si>
  <si>
    <t>3.1.3</t>
  </si>
  <si>
    <t>3.1.3.1</t>
  </si>
  <si>
    <t>Diagnóstico, caracterización y seguimiento de factores dinamizadores del homicidio en el departamento</t>
  </si>
  <si>
    <t>Diagnóstico, caracterización y seguimiento de factores dinamizadores del hurto en el departamento</t>
  </si>
  <si>
    <t>Diagnóstico, caracterización y seguimiento de factores dinamizadores de la extorsión en el departamento</t>
  </si>
  <si>
    <t>Diagnóstico, caracterización y seguimiento de factores dinamizadores del secuestro en el departamento</t>
  </si>
  <si>
    <t>Diagnóstico, caracterización y seguimiento de factores dinamizadores de delitos sexuales en el departamento</t>
  </si>
  <si>
    <t>3.1.3.2</t>
  </si>
  <si>
    <t>3.1.3.3</t>
  </si>
  <si>
    <t>3.1.3.4</t>
  </si>
  <si>
    <t>3.1.3.5</t>
  </si>
  <si>
    <t>Fronteras humanas para la vida, la integración y el desarrollo</t>
  </si>
  <si>
    <t>3.1.4</t>
  </si>
  <si>
    <t>Servicio de apoyo financiero para la justicia y seguridad (recompensas)</t>
  </si>
  <si>
    <t>Recompensas entregadas a la ciudadanía</t>
  </si>
  <si>
    <t>Diagnóstico integral de los pasos informales, sobre ejes fronterizos</t>
  </si>
  <si>
    <t>Espacios  de participación integradas por PONAL - Gobernación, para el seguimiento a problemáticas de criminalidad y violencia</t>
  </si>
  <si>
    <t>Espacios  de participación y coordinación para la seguridad de instalaciones de activos vitales y estratégicos del departamento</t>
  </si>
  <si>
    <t xml:space="preserve">“Catálogo de Infraestructura Estratégica-Crítica” del departamento, </t>
  </si>
  <si>
    <t>3.1.4.1</t>
  </si>
  <si>
    <t>3.1.4.2</t>
  </si>
  <si>
    <t>3.1.4.3</t>
  </si>
  <si>
    <t>3.1.4.4</t>
  </si>
  <si>
    <t>3.1.4.5</t>
  </si>
  <si>
    <t>Más y mejor percepción de seguridad en los entornos</t>
  </si>
  <si>
    <t>3.1.5</t>
  </si>
  <si>
    <t>Diagnósticos y seguimiento subregionales comunitarios urbanos y rurales</t>
  </si>
  <si>
    <t>Diagnósticos y seguimiento  situacionales subregionales, en sectores priorizados por aglomeraciones urbanas de incidencia en el incremento de violencia y delitos</t>
  </si>
  <si>
    <r>
      <t xml:space="preserve">Caracterización de entornos urbanísticos </t>
    </r>
    <r>
      <rPr>
        <sz val="11"/>
        <color rgb="FF000000"/>
        <rFont val="Arial Narrow"/>
        <family val="2"/>
      </rPr>
      <t>y seguimiento</t>
    </r>
    <r>
      <rPr>
        <sz val="11"/>
        <color theme="1"/>
        <rFont val="Arial Narrow"/>
        <family val="2"/>
      </rPr>
      <t xml:space="preserve"> (luz, deterioro de parques, poda de árboles, casas abandonadas).</t>
    </r>
  </si>
  <si>
    <t>Diagnóstico y seguimiento de sectores de percepción de inseguridad por ausencia de elementos propios del mobiliario urbano</t>
  </si>
  <si>
    <t>Diagnósticos, seguimiento y análisis  estructural de actividades económicas en sectores de aglomeraciones urbanas de habitantes en estado de calle</t>
  </si>
  <si>
    <t>3.1.5.1</t>
  </si>
  <si>
    <t>3.1.5.2</t>
  </si>
  <si>
    <t>3.1.5.3</t>
  </si>
  <si>
    <t>3.1.5.4</t>
  </si>
  <si>
    <t>3.1.5.5</t>
  </si>
  <si>
    <t>Infraestructura para la seguridad</t>
  </si>
  <si>
    <t>3.1.6</t>
  </si>
  <si>
    <t>Culminación del distrito de Policía del corregimiento de la Parada en el municipio de Villa del Rosario.</t>
  </si>
  <si>
    <t>Estación de policía construida.</t>
  </si>
  <si>
    <t>3.1.6.1</t>
  </si>
  <si>
    <t>3.1.6.2</t>
  </si>
  <si>
    <t>Construcción del distrito de Policía del municipio de Ocaña</t>
  </si>
  <si>
    <t>CONVIVENCIA CIUDADANA</t>
  </si>
  <si>
    <t>Prevención, promoción, protección, coordinación y sostenibilidad para la Convivencia Ciudanía</t>
  </si>
  <si>
    <t>Implementación de estrategias territoriales de cambio cultural, que permitan la transformación de imaginarios y representaciones sociales negativas que afectan el ejercicio de los derechos de Los NNAJ, en el Departamento</t>
  </si>
  <si>
    <t xml:space="preserve">Iniciativas de fortalecimiento de programas y proyectos en materia de Convivencia Ciudadana. </t>
  </si>
  <si>
    <t xml:space="preserve">Numero de Programas y Proyectos </t>
  </si>
  <si>
    <t>Formación para prevenir la violencia psicológica: prevenir conductas activas u omisivas ejercidas en deshonra, descrédito o menosprecio al valor o dignidad personal</t>
  </si>
  <si>
    <t xml:space="preserve"> Formación para prevenir la violencia sexual: orientado a la prevención de toda conducta que amenace o vulnere el derecho a decidir voluntaria y libremente su sexualidad.</t>
  </si>
  <si>
    <t>Formación para prevenir la violencia patrimonial y económica: orientado a ocasionar un daño a los bienes muebles o inmuebles en menoscabo del patrimonio de las mujeres víctimas de violencia o a los bienes comunes.</t>
  </si>
  <si>
    <t>Formación para prevenir la violencia simbólica: orientada a la prevención de patrones estereotipados, mensajes, valores, íconos o signos que transmiten y reproducen relaciones de dominación.</t>
  </si>
  <si>
    <t>Formación para prevenir el acoso: orientado a prevenir toda conducta Abusiva.</t>
  </si>
  <si>
    <t>Formación para prevenir la violencia doméstica o intrafamiliar.</t>
  </si>
  <si>
    <t>Formación para prevenir la violencia laboral</t>
  </si>
  <si>
    <t>Formación para prevenir la violencia obstétrica</t>
  </si>
  <si>
    <t>Formación para prevenir la violencia mediática</t>
  </si>
  <si>
    <r>
      <t>Formación</t>
    </r>
    <r>
      <rPr>
        <sz val="11"/>
        <color rgb="FF000000"/>
        <rFont val="Arial Narrow"/>
        <family val="2"/>
      </rPr>
      <t xml:space="preserve"> para prevenir la violencia Institucional</t>
    </r>
  </si>
  <si>
    <t xml:space="preserve">Implementación de la Alianza Nacional contra Violencias hacia Niñas, Niños y Adolescentes. </t>
  </si>
  <si>
    <t>Iniciativas realizadas</t>
  </si>
  <si>
    <t>3.2.1.4</t>
  </si>
  <si>
    <t>3.2.1.5</t>
  </si>
  <si>
    <t>3.2.1.6</t>
  </si>
  <si>
    <t>3.2.1.7</t>
  </si>
  <si>
    <t>3.2.1.8</t>
  </si>
  <si>
    <t>3.2.1.9</t>
  </si>
  <si>
    <t>3.2.1.10</t>
  </si>
  <si>
    <t>3.2.1.11</t>
  </si>
  <si>
    <t>3.2.1.12</t>
  </si>
  <si>
    <t>3.2.1.13</t>
  </si>
  <si>
    <t>Garantizar la protección y el respeto a los derechos humanos y DIH</t>
  </si>
  <si>
    <t>Difusión, capacitación y promoción que garantice la prevención y el goce efectivo de los derechos humanos.</t>
  </si>
  <si>
    <t>Estrategias Diseñadas</t>
  </si>
  <si>
    <t xml:space="preserve">Cambio social y cultural, para sentar las bases de intervención de imaginarios, comportamientos y creencias que validan y justifican la violación a los derechos humanos y DIH. </t>
  </si>
  <si>
    <t xml:space="preserve">Creación, activación y fortalecimiento de las instancias locales de Derechos Humanos y DIH en los 40 Municipios del Departamento. </t>
  </si>
  <si>
    <t xml:space="preserve">Espacios de Participación </t>
  </si>
  <si>
    <t>Seguimiento y Acompañamiento al cumplimiento de las recomendaciones de las Alertas Tempranas, emitidas por la Defensoría del Pueblo.</t>
  </si>
  <si>
    <t xml:space="preserve">Medidas Implementas </t>
  </si>
  <si>
    <t xml:space="preserve">Garantizar el acceso a la justicia como mecanismo de protección y restablecimiento de derechos que consagra la constitución y la ley. </t>
  </si>
  <si>
    <t>Sensibilización y reconocimiento de los derechos de la Población LGBTIQ+ que promuevan la inclusión y la participación social.</t>
  </si>
  <si>
    <t>Fortalecimiento al Subcomité Departamental de Prevención, Protección y Garantía de No Repetición.</t>
  </si>
  <si>
    <t xml:space="preserve">Acompañamiento al Comité de Justicia transicional </t>
  </si>
  <si>
    <r>
      <t xml:space="preserve">Plan   </t>
    </r>
    <r>
      <rPr>
        <sz val="11"/>
        <color theme="1"/>
        <rFont val="Arial Narrow"/>
        <family val="2"/>
      </rPr>
      <t xml:space="preserve">integral de prevención a nivel departamental Diseñado o Actualizado. </t>
    </r>
  </si>
  <si>
    <t xml:space="preserve">Diseño y Actualización </t>
  </si>
  <si>
    <t>Intervención y formación en Derechos Humanos y Derecho Internacional Humanitario.</t>
  </si>
  <si>
    <t>Boletines impresos de resultados y análisis de la observación de los Hechos Victimizantes (Convivencia Ciudadana - Derechos Humanos)</t>
  </si>
  <si>
    <t xml:space="preserve">Boletines Estadísticos producidos </t>
  </si>
  <si>
    <t>Boletines publicados de manera digital emitidos de resultados y análisis de los Hechos Victimizantes (Convivencia Ciudadana - Derechos Humanos)</t>
  </si>
  <si>
    <t xml:space="preserve">Boletines Estadísticos Producidos </t>
  </si>
  <si>
    <t>Intervención y formación en mecanismos alternativos de resolución pacífica de conflictos.</t>
  </si>
  <si>
    <t>3.2.2.14</t>
  </si>
  <si>
    <t>3.2.2.8</t>
  </si>
  <si>
    <t>3.2.2.3</t>
  </si>
  <si>
    <t>3.2.2.4</t>
  </si>
  <si>
    <t>3.2.2.5</t>
  </si>
  <si>
    <t>3.2.2.6</t>
  </si>
  <si>
    <t>3.2.2.7</t>
  </si>
  <si>
    <t>3.2.2.9</t>
  </si>
  <si>
    <t>3.2.2.10</t>
  </si>
  <si>
    <t>3.2.2.11</t>
  </si>
  <si>
    <t>3.2.2.12</t>
  </si>
  <si>
    <t>3.2.2.13</t>
  </si>
  <si>
    <t>Por Amor A nuestra tierra, Somos Defensores</t>
  </si>
  <si>
    <t xml:space="preserve">Difusión y socialización de la ruta Departamental de prevención y protección de Líderes, lideresas, Comunales y Defensores de Derechos Humanos. </t>
  </si>
  <si>
    <t xml:space="preserve">Difusión de la ruta </t>
  </si>
  <si>
    <t>Acompañamiento y Fortalecimiento de la Mesa Territorial de Garantías a Líderes, lideresas, Comunales y Defensores de Derechos Humanos.</t>
  </si>
  <si>
    <t xml:space="preserve">Medidas Implementadas  </t>
  </si>
  <si>
    <t>Reconocimiento al Liderazgo Social y Comunitario por su rol activo en la promoción de los derechos humanos, el desarrollo comunitario, el impulso de colectivos y organizaciones, y los aportes al sentido de pertenencia y la convivencia.</t>
  </si>
  <si>
    <t xml:space="preserve">Espacios de Participación  </t>
  </si>
  <si>
    <t xml:space="preserve">Prevención y protección para los líderes, lideresas, comunales y defensores de Derechos Humanos.  </t>
  </si>
  <si>
    <t xml:space="preserve">Formación y Capacitación a Líderes, lideresas, Comunales y Defensores de Derechos Humanos en Liderazgo, Participación, Dialogo Social, Derechos Humanos y Construcción de paz.  </t>
  </si>
  <si>
    <t xml:space="preserve">Líderes Capacitados </t>
  </si>
  <si>
    <t>3.2.2.15</t>
  </si>
  <si>
    <t>3.2.2.16</t>
  </si>
  <si>
    <t>3.2.2.17</t>
  </si>
  <si>
    <t>3.2.2.18</t>
  </si>
  <si>
    <t>Ciudadanos consientes, Norte Mejor: ¡Vive la Cultura Ciudadana!</t>
  </si>
  <si>
    <t>Acompañamiento a los consejos Municipales y Departamental de Juventud como mecanismos de participación, concertación, vigilancia y control de la gestión pública e interlocución de los jóvenes ante la institucionalidad.</t>
  </si>
  <si>
    <t xml:space="preserve">Entidades Territoriales asistidas </t>
  </si>
  <si>
    <t xml:space="preserve">Acompañamiento y Fortalecimiento a la mesa Departamental de Participación Ciudadana y Comité Departamental para la coordinación y seguimiento a los procesos electorales  </t>
  </si>
  <si>
    <t xml:space="preserve">Medidas Implementadas </t>
  </si>
  <si>
    <t>Sensibilización para promover la identidad cultural, y reconstrucción del tejido social en el Departamento</t>
  </si>
  <si>
    <t xml:space="preserve">Formación a las Juntas de Acciona Comunal y Veedurías Ciudadanas en formulación, ejecución, administración y evaluación de planes, programas y proyectos de desarrollo comunitario. </t>
  </si>
  <si>
    <t>Promover la inclusión del enfoque diferencial mediante la formación y empoderamiento de servidores públicos del nivel Departamental y Municipal en la interpretación de la lengua de señas y dactilológico</t>
  </si>
  <si>
    <t>3.2.2.19</t>
  </si>
  <si>
    <t>3.2.2.20</t>
  </si>
  <si>
    <t>3.2.2.21</t>
  </si>
  <si>
    <t>3.2.2.22</t>
  </si>
  <si>
    <t>3.2.2.23</t>
  </si>
  <si>
    <t xml:space="preserve">Política Publica de Paz, Reconciliación, Convivencia, Diálogo Social y no Estigmatización Diseñada y Formulada. </t>
  </si>
  <si>
    <t xml:space="preserve">Documentos de Política Elaborados  </t>
  </si>
  <si>
    <t>Acompañamiento y Reorganización institucional a las Alcaldías del Departamento para la protección y preservación de los Cementerios Públicos del Departamento.</t>
  </si>
  <si>
    <t>Entidades Territoriales capacitadas</t>
  </si>
  <si>
    <t>Acompañamiento al Consejo Departamental de Paz, Reconciliación y Convivencia.</t>
  </si>
  <si>
    <t xml:space="preserve">Seguimiento a la Implementación del Acuerdos de paz en el Departamento. </t>
  </si>
  <si>
    <t xml:space="preserve">Fortalecimiento a la mesa Departamental de Reincorporación. </t>
  </si>
  <si>
    <t xml:space="preserve">Seguridad y Protección para prevenir la estigmatización, promover la participación social, garantizar la seguridad y protección de los Firmantes del Acuerdo de Paz. </t>
  </si>
  <si>
    <t xml:space="preserve">Estrategias Realizadas </t>
  </si>
  <si>
    <t xml:space="preserve">Espacios de Dialogo que permitan generar una Cultura de paz, Convivencia, Reconciliación y no estigmatización en el Departamento. </t>
  </si>
  <si>
    <t xml:space="preserve">Espacios de Participación Promovidos  </t>
  </si>
  <si>
    <t>3.2.3.4</t>
  </si>
  <si>
    <t>3.2.3.5</t>
  </si>
  <si>
    <t>3.2.3.6</t>
  </si>
  <si>
    <t>3.2.3.7</t>
  </si>
  <si>
    <t>Cero complicidades con la trata de Personas</t>
  </si>
  <si>
    <t>Fortalecimiento al Comité Interinstitucional de lucha contra la trata de personas en el Departamento de Norte de Santander, elaboración de rutas de atención y establecimiento de los planes de Acción municipales.</t>
  </si>
  <si>
    <t>Creación y/o activación de los comités municipales de lucha contra la trata de personas, elaboración de rutas de atención y establecimiento de los planes de Acción municipales.</t>
  </si>
  <si>
    <t>Coordinación con instituciones de carácter civil, Agentes de cooperación nacional e internacional, con empresarios, aerolíneas, hoteles, operadores turísticos y con instituciones públicas en materia de prevención, protección, empleabilidad y asistencia a las víctimas.</t>
  </si>
  <si>
    <t xml:space="preserve"> Medidas Implementadas  </t>
  </si>
  <si>
    <t>Formación a administraciones locales, Fuerza Pública sobre el marco jurídico y las modalidades de trata de personas en el departamento.</t>
  </si>
  <si>
    <t>Prevención para evitar ser víctima de trata de personas y sus distintas modalidades.</t>
  </si>
  <si>
    <t xml:space="preserve">Formación sobre riesgos digitales de la trata de personas y el fortalecimiento de la ciberseguridad </t>
  </si>
  <si>
    <t>3.2.4</t>
  </si>
  <si>
    <t>3.2.4.1</t>
  </si>
  <si>
    <t>3.2.4.2</t>
  </si>
  <si>
    <t>3.2.4.3</t>
  </si>
  <si>
    <t>3.2.4.4</t>
  </si>
  <si>
    <t>3.2.4.5</t>
  </si>
  <si>
    <t>3.2.4.6</t>
  </si>
  <si>
    <t>3.2.4.7</t>
  </si>
  <si>
    <t>Construyendo puentes, sanando heridas y reparando el daño hacia una justicia Restaurativa</t>
  </si>
  <si>
    <t>3.2.5</t>
  </si>
  <si>
    <t>Consolidación de convivencia pacífica, capacitación y sensibilización en el Departamento, (Ley 1801 del 2016) y el Sistema de Responsabilidad Penal para niños, niñas y adolescentes.</t>
  </si>
  <si>
    <t xml:space="preserve">Estrategias realizadas </t>
  </si>
  <si>
    <t>Proyectos Diseñados y Ejecutados con enfoque productivos dirigidos a los menores infractores</t>
  </si>
  <si>
    <t xml:space="preserve">Proyectos Financiados </t>
  </si>
  <si>
    <t>Mecanismos alternativos a la judicialización de adolescentes y jóvenes en conflicto con la ley penal, en aplicación del principio de mínima intervención penal</t>
  </si>
  <si>
    <t xml:space="preserve">Justica Juvenil Restaurativa (JJR) en el Sistema de Responsabilidad Penal para Adolescentes (SRPA) en las etapas de investigación, juzgamiento, ejecución de la sanción y pos-egreso, </t>
  </si>
  <si>
    <t xml:space="preserve">Prácticas de Justicia Restaurativas (JR) y los programas de justicia terapéutica Dirigidos a los menores infractores </t>
  </si>
  <si>
    <t>Prevención del delito con adolescentes y jóvenes vinculados al Sistema de Responsabilidad Penal para Adolescentes (SRPA).</t>
  </si>
  <si>
    <t>Formación en Justica Juvenil Restaurativa  (JJR) de los funcionarios que desempeñan sus labores en el Sistema de Responsabilidad Penal para Adolescentes (SRPA).</t>
  </si>
  <si>
    <t>Rehabilitación carcelaria que proteja los derechos y garantice las condiciones de vida digna a las personas privadas de la libertad</t>
  </si>
  <si>
    <t xml:space="preserve">Gestión con el Gobierno Nacional para el mejoramiento de la infraestructura Carcelaria y los Centros de Atención Especializadas (CDA) del Departamento. </t>
  </si>
  <si>
    <t>Acompañamiento y fortalecimiento al Comité de Responsabilidad penal para Adolescentes</t>
  </si>
  <si>
    <t>3.2.5.1</t>
  </si>
  <si>
    <t>3.2.5.2</t>
  </si>
  <si>
    <t>3.2.5.3</t>
  </si>
  <si>
    <t>3.2.5.4</t>
  </si>
  <si>
    <t>3.2.5.5</t>
  </si>
  <si>
    <t>3.2.5.6</t>
  </si>
  <si>
    <t>3.2.5.7</t>
  </si>
  <si>
    <t>3.2.5.8</t>
  </si>
  <si>
    <t>3.2.5.9</t>
  </si>
  <si>
    <t>3.2.5.10</t>
  </si>
  <si>
    <t>Un Paso seguro hacia un futuro sin minas</t>
  </si>
  <si>
    <t>3.2.6</t>
  </si>
  <si>
    <t>Fortalecimiento del Comité Departamental para la Acción Integral Contra Minas Antipersonal  (AICMA)</t>
  </si>
  <si>
    <t>Educación en el riesgo de minas ERM en el ámbito educativo y emergencias con los operadores existentes en el departamento.</t>
  </si>
  <si>
    <t>Planes de acción de Minas Antipersona (MAP) y Gestión ante la fuerza pública y el Gobierno Nacional para el desarrollo de procesos de desminados militar y descontaminación por presencia de    Minas Antipersonal (MAP), munición sin explosionar (MUSE) y trampas explosivas (TE) en sectores priorizados a través del comité</t>
  </si>
  <si>
    <t>Diseño, actualización y/u orientación en la implementación de la Ruta de asistencia, prevención y protección de víctimas de minas antipersonal y los distintos protocolos de protección a nivel municipal.</t>
  </si>
  <si>
    <t>3.2.6.1</t>
  </si>
  <si>
    <t>3.2.6.2</t>
  </si>
  <si>
    <t>3.2.6.3</t>
  </si>
  <si>
    <t>3.2.6.4</t>
  </si>
  <si>
    <t xml:space="preserve">Un futuro Sin Cadenas </t>
  </si>
  <si>
    <t>3.2.7</t>
  </si>
  <si>
    <t>Ruta para la prevención y protección del Reclutamiento y Utilización de niños, niñas y adolescentes por grupos armados organizados al margen de la ley o por grupos delictivos organizados en los municipios del departamento.</t>
  </si>
  <si>
    <t>Estrategia integral diseñada entre el ICBF, Secretaría de Educación, Desarrollo Social y Administraciones Municipales que permita la prevención del Reclutamiento, Uso y Utilización de Niños, Niñas, Jóvenes y Adolescentes (NNAJ) por parte de los Grupos armados Organizados (GAO) y Grupos armados organizados residuales (GAOR) a implementar en los municipios con alertas tempranas.</t>
  </si>
  <si>
    <t xml:space="preserve">Estrategia Realizadas </t>
  </si>
  <si>
    <t>Prevención del reclutamiento, uso, utilización y explotación sexual de NNAJ por los GAOS, GAOR, BACRIM</t>
  </si>
  <si>
    <t>3.2.7.1</t>
  </si>
  <si>
    <t>3.2.7.2</t>
  </si>
  <si>
    <t>3.2.7.3</t>
  </si>
  <si>
    <t>3.2.7.4</t>
  </si>
  <si>
    <t xml:space="preserve">Desarrollo y fortalecimiento Institucional </t>
  </si>
  <si>
    <t>3.2.8</t>
  </si>
  <si>
    <t>Plan Integral de Seguridad y Convivencia Ciudadana –PISCC, en el Componente de Convivencia Ciudadana, Diseñado y Formulado</t>
  </si>
  <si>
    <t>Plan Integral de Seguridad y Convivencia</t>
  </si>
  <si>
    <t>Seguimiento al Plan Integral de Seguridad y Convivencia Ciudadana PISCC, en el Componente de Convivencia Ciudadana.</t>
  </si>
  <si>
    <t xml:space="preserve">Código Nacional de Seguridad y Convivencia Ciudadana en el Departamento, Implementación </t>
  </si>
  <si>
    <t xml:space="preserve">Proyectos de Inversión Dirigidos a la Fuerza Pública, organismos de Seguridad y Justicia, a través de los fondos Territoriales de Seguridad y Convivencia Ciudadana. </t>
  </si>
  <si>
    <t xml:space="preserve">Proyectos De Inversión </t>
  </si>
  <si>
    <t xml:space="preserve">Gestión ante las entidades del Orden Municipal, Departamental y Nacional para el fortalecimiento de las capacidades y las operaciones de los organismos de socorro en el departamento. </t>
  </si>
  <si>
    <t xml:space="preserve">Acuerdos firmados con Organismos de Cooperación internacional que ayuden a Garantizar la protección de los Derechos Humanos, la Convivencia Ciudadana y Justicia. </t>
  </si>
  <si>
    <t xml:space="preserve">Documentos Técnicos Realizados </t>
  </si>
  <si>
    <t>3.2.8.1</t>
  </si>
  <si>
    <t>3.2.8.2</t>
  </si>
  <si>
    <t>3.2.8.3</t>
  </si>
  <si>
    <t>3.2.8.4</t>
  </si>
  <si>
    <t>3.2.8.5</t>
  </si>
  <si>
    <t>3.2.8.6</t>
  </si>
  <si>
    <t>SEGURIDAD AMBIENTAL</t>
  </si>
  <si>
    <t>3.3.5</t>
  </si>
  <si>
    <t>Restauración y conservación para el desarrollo territorial sostenible del departamento en articulación con las comunidades</t>
  </si>
  <si>
    <t>Reforestación, recuperación, aislamiento y restauración ecológica en zonas ambientales estratégicas</t>
  </si>
  <si>
    <t>Árboles nativos sembrados</t>
  </si>
  <si>
    <t xml:space="preserve">Producción de material vegetal nativo en viveros para la restauración y conservación de ecosistemas estratégicos como páramos, bosque seco, bosque húmedo, bosque andino, alto andino y de galería. </t>
  </si>
  <si>
    <t>Plántulas producidas</t>
  </si>
  <si>
    <t xml:space="preserve">Formulación, actualización, implementación y seguimiento a los Planes de manejo de las Áreas Protegidas del departamento. </t>
  </si>
  <si>
    <t>Fortalecimiento del Sistema Departamental de Áreas Protegidas e incorporación de la Estructura Ecológica Principal en el Plan de Ordenamiento Departamental.</t>
  </si>
  <si>
    <r>
      <t>Documentos de lineamientos técnicos con directrices ambientales y de gestión del riesgo en la planificación ambiental territorial formulados</t>
    </r>
    <r>
      <rPr>
        <b/>
        <sz val="11"/>
        <color rgb="FF000000"/>
        <rFont val="Arial Narrow"/>
        <family val="2"/>
      </rPr>
      <t xml:space="preserve"> </t>
    </r>
  </si>
  <si>
    <t>Bioeconomía y negocios verdes para el desarrollo productivo territorial sostenible</t>
  </si>
  <si>
    <t>3.3.1.3</t>
  </si>
  <si>
    <t>3.3.1.4</t>
  </si>
  <si>
    <t>Emprendimientos y Negocios verdes e inclusivos para promover el desarrollo sostenible del departamento.</t>
  </si>
  <si>
    <t>Negocios verdes consolidados</t>
  </si>
  <si>
    <t xml:space="preserve">Acompañamiento a los negocios verdes e inclusivos avalados para la obtención de sello de negocio verde e inclusivo. </t>
  </si>
  <si>
    <t xml:space="preserve">Fomento a la Investigación, desarrollo e innovación a partir de la biodiversidad. </t>
  </si>
  <si>
    <t>Investigaciones realizadas</t>
  </si>
  <si>
    <t>3.3.2.3</t>
  </si>
  <si>
    <t>Democratización de la información, Educación y justicia ambiental con participación ciudadana</t>
  </si>
  <si>
    <r>
      <t xml:space="preserve">Fortalecimiento para la formulación, implementación, seguimiento y control de los Proyectos Ambientales Escolares –PRAES y </t>
    </r>
    <r>
      <rPr>
        <sz val="11"/>
        <color theme="1"/>
        <rFont val="Arial Narrow"/>
        <family val="2"/>
      </rPr>
      <t xml:space="preserve">Proyectos Ciudadanos de Educación Ambiental –PROCEDAS. </t>
    </r>
  </si>
  <si>
    <t>Proyectos de protección y recuperación del conocimiento tradicional asociado a la biodiversidad</t>
  </si>
  <si>
    <t>Educación y participación Ambiental como pilar para el desarrollo sostenible en coordinación con los actores del CIDEA y los CEAM.</t>
  </si>
  <si>
    <t>Estrategias educativo-ambientales y de participación implementadas</t>
  </si>
  <si>
    <t>Educación y participación comunitaria para potenciar la apropiación del conocimiento y el diálogo de saberes</t>
  </si>
  <si>
    <t>Garantías para líderes ambientales, acceso y democratización de la información y fomento del diálogo territorial para la resolución de conflictos socioambientales.</t>
  </si>
  <si>
    <t>Eventos de educación y participación realizados</t>
  </si>
  <si>
    <r>
      <t xml:space="preserve">Estructuración e implementación de un </t>
    </r>
    <r>
      <rPr>
        <sz val="11"/>
        <color theme="1"/>
        <rFont val="Arial Narrow"/>
        <family val="2"/>
      </rPr>
      <t xml:space="preserve">Sistema de Información Ambiental Departamental. </t>
    </r>
  </si>
  <si>
    <t>3.3.3.3</t>
  </si>
  <si>
    <t>3.3.3.4</t>
  </si>
  <si>
    <t>3.3.3.5</t>
  </si>
  <si>
    <t>Áreas en proceso de restauración  (Ha)</t>
  </si>
  <si>
    <t>Áreas en proceso restauración aisladas (km)</t>
  </si>
  <si>
    <t>Áreas en proceso restauración en mantenimiento (Ha)</t>
  </si>
  <si>
    <t>Áreas en proceso de restauración con seguimiento (Ha)</t>
  </si>
  <si>
    <t>Plantaciones forestales realizadas (Ha)</t>
  </si>
  <si>
    <t>Gestión Integral de residuos sólidos y economía circular para un desarrollo sostenible del territorio</t>
  </si>
  <si>
    <t>3.3.4</t>
  </si>
  <si>
    <r>
      <t>Acompañamiento para la estructuración e implementación de centros s</t>
    </r>
    <r>
      <rPr>
        <sz val="11"/>
        <color theme="1"/>
        <rFont val="Arial Narrow"/>
        <family val="2"/>
      </rPr>
      <t>ubregionales de aprovechamiento y valorización de residuos sólidos</t>
    </r>
  </si>
  <si>
    <t>Soluciones de disposición final de residuos sólidos construidas (sector vivienda, ciudad y territorio)</t>
  </si>
  <si>
    <t>Fortalecimiento para la clasificación, aprovechamiento, tratamiento y/o valorización de residuos sólidos, RAEE y posconsumo y reducción y sustitución de plásticos de un solo uso.</t>
  </si>
  <si>
    <t>Programas de recolección de residuos posconsumo con seguimiento</t>
  </si>
  <si>
    <r>
      <t>Fortalecimiento de c</t>
    </r>
    <r>
      <rPr>
        <sz val="11"/>
        <color theme="1"/>
        <rFont val="Arial Narrow"/>
        <family val="2"/>
      </rPr>
      <t>apacidades en economía circular y sostenibilidad en organizaciones y comunidades urbanas y rurales.</t>
    </r>
  </si>
  <si>
    <t>Empresas intervenidas en temas de economía circular y sostenibilidad</t>
  </si>
  <si>
    <t>Promoción del uso de insumos agrícolas a partir de bioproductos.</t>
  </si>
  <si>
    <r>
      <t>Implementación del Sis</t>
    </r>
    <r>
      <rPr>
        <sz val="11"/>
        <color rgb="FF242424"/>
        <rFont val="Arial Narrow"/>
        <family val="2"/>
      </rPr>
      <t>tema de Gestión Ambiental de la Gobernación de Norte de Santander</t>
    </r>
  </si>
  <si>
    <t>Programas de gestión ambiental sectorial diseñados</t>
  </si>
  <si>
    <r>
      <t>Seguimiento y fortalecimiento a los PGIRS de los municipios del departamento</t>
    </r>
    <r>
      <rPr>
        <sz val="11"/>
        <color theme="1"/>
        <rFont val="Arial Narrow"/>
        <family val="2"/>
      </rPr>
      <t xml:space="preserve">. </t>
    </r>
  </si>
  <si>
    <t>Plan de Gestión Integral de Residuos Sólidos con seguimiento (sector vivienda, ciudad y territorio)</t>
  </si>
  <si>
    <t>3.3.4.1</t>
  </si>
  <si>
    <t>3.3.4.2</t>
  </si>
  <si>
    <t>3.3.4.3</t>
  </si>
  <si>
    <t>3.3.4.4</t>
  </si>
  <si>
    <t>3.3.4.5</t>
  </si>
  <si>
    <t>3.3.4.6</t>
  </si>
  <si>
    <t>Gestión del cambio climático para un desarrollo bajo en carbono y resiliente al clima</t>
  </si>
  <si>
    <r>
      <t>Generación y uso de energías provenientes de fuentes no convencionales de energía renovable. -FNCER</t>
    </r>
    <r>
      <rPr>
        <sz val="11"/>
        <color rgb="FF242424"/>
        <rFont val="Arial Narrow"/>
        <family val="2"/>
      </rPr>
      <t>.</t>
    </r>
  </si>
  <si>
    <t>Pilotos con acciones de mitigación y adaptación al cambio climático desarrollados</t>
  </si>
  <si>
    <r>
      <t xml:space="preserve">Dinamización del </t>
    </r>
    <r>
      <rPr>
        <sz val="11"/>
        <color rgb="FF242424"/>
        <rFont val="Arial Narrow"/>
        <family val="2"/>
      </rPr>
      <t>Plan Integral de Cambio Climático Departamental para un desarrollo del territorio bajo en carbono y resiliente al clima.</t>
    </r>
  </si>
  <si>
    <t>Espacios de articulación desarrollados en el marco del SISCLIMA</t>
  </si>
  <si>
    <r>
      <t>S</t>
    </r>
    <r>
      <rPr>
        <sz val="11"/>
        <color rgb="FF242424"/>
        <rFont val="Arial Narrow"/>
        <family val="2"/>
      </rPr>
      <t>oluciones Basadas en la Naturaleza para resolver retos climáticos, de gestión de riesgos de desastres y la protección de la biodiversidad y los servicios ecosistémicos.</t>
    </r>
  </si>
  <si>
    <t>Control y vigilancia de la calidad de aire y prevención de la contaminación.</t>
  </si>
  <si>
    <t>Documentos con diagnóstico de la calidad de aire elaborado</t>
  </si>
  <si>
    <t>3.3.5.1</t>
  </si>
  <si>
    <t>3.3.5.4</t>
  </si>
  <si>
    <t>3.3.5.2</t>
  </si>
  <si>
    <t>3.3.5.3</t>
  </si>
  <si>
    <t>SEGURIDAD DEL AGUA</t>
  </si>
  <si>
    <t>Gestión integral del agua, la biodiversidad y las personas en el centro del ordenamiento territorial</t>
  </si>
  <si>
    <t>Acompañamiento para la Delimitación y saneamiento predial del complejo de páramos de Santurbán y Almorzadero bajo los lineamientos normativos del MADS y de acuerdo a la Sentencia T-361 de 2017.</t>
  </si>
  <si>
    <t>Documentos con lineamientos técnicos de zonificación formulados</t>
  </si>
  <si>
    <t>Implementación de instrumentos financieros-PSA, para la conservación de ecosistemas estratégicos, la biodiversidad y el recurso hídrico.</t>
  </si>
  <si>
    <t>Fomento de agricultura de bajo impacto en páramos con inclusión de sistemas forestales, agroforestales y silvopastoriles para la reconversión y sustitución de actividades productivas insostenibles.</t>
  </si>
  <si>
    <t>Personas capacitadas en gestión del cambio climático</t>
  </si>
  <si>
    <t>Adquisición, mantenimiento y seguimiento de áreas estratégicas para la conservación del recurso hídrico.</t>
  </si>
  <si>
    <t>Articulación para la formulación e implementación de planes de manejo ambiental en los Humedales del departamento.</t>
  </si>
  <si>
    <t>Articulación para la implementación y funcionamiento de la mesa técnica de humedales del departamento.</t>
  </si>
  <si>
    <t>Acompañamiento para la formulación, implementación y seguimiento a los POMCAS de las zonas hidrográficas del departamento.</t>
  </si>
  <si>
    <t>Documentos de lineamientos técnicos para el manejo y planificación de cuencas hidrográficas formulados</t>
  </si>
  <si>
    <t>Asistencia Técnica para la actualización de los instrumentos de ordenamiento del territorio alrededor del agua</t>
  </si>
  <si>
    <t>Investigación básica y aplicada de los recursos naturales y la biodiversidad en ecosistemas de páramo y Catatumbo.</t>
  </si>
  <si>
    <r>
      <t>Acompañamiento</t>
    </r>
    <r>
      <rPr>
        <b/>
        <sz val="11"/>
        <color rgb="FF388600"/>
        <rFont val="Arial Narrow"/>
        <family val="2"/>
      </rPr>
      <t xml:space="preserve"> </t>
    </r>
    <r>
      <rPr>
        <sz val="11"/>
        <color theme="1"/>
        <rFont val="Arial Narrow"/>
        <family val="2"/>
      </rPr>
      <t>Implementación de criterios para el control</t>
    </r>
    <r>
      <rPr>
        <sz val="11"/>
        <color rgb="FF000000"/>
        <rFont val="Arial Narrow"/>
        <family val="2"/>
      </rPr>
      <t xml:space="preserve"> y vigilancia de sectores productivos por vertimientos en las fuentes hídricas.</t>
    </r>
  </si>
  <si>
    <t>Documentos de lineamientos técnicos para compensaciones por pérdida de biodiversidad realizados</t>
  </si>
  <si>
    <t>3.4.1.10</t>
  </si>
  <si>
    <t>Áreas con esquemas de Pago por Servicios Ambientales implementados.(Ha)</t>
  </si>
  <si>
    <t>Áreas en proceso de restauración.(Ha)</t>
  </si>
  <si>
    <t>PROTECCIÓN ANIMAL</t>
  </si>
  <si>
    <t>Bienestar animal y protección de especies silvestres</t>
  </si>
  <si>
    <t>Centros de Bienestar Animal regional para la atención de animales de compañía en estado de vulnerabilidad y abandono.</t>
  </si>
  <si>
    <t>Infraestructura para el bienestar animal construida y dotada (Sector Gobierno Territorial)</t>
  </si>
  <si>
    <t>Programa de bienestar animal, tenencia responsable, control de natalidad, suministro de insumos y alimentación, dirigido a comunidades urbana-rural.</t>
  </si>
  <si>
    <t>Campañas de educación ambiental y participación implementadas</t>
  </si>
  <si>
    <t>Animales atendidos (Sector Gobierno Territorial)</t>
  </si>
  <si>
    <t xml:space="preserve">Plan departamental de bienestar animal y zoodirectorio para el fortalecimiento de la red de información y atención contra el maltrato animal. </t>
  </si>
  <si>
    <t>Animales con identificación y registro oficial ((Sector Gobierno Territorial)</t>
  </si>
  <si>
    <t>Identificación y caracterización de fauna y flora silvestre departamental para su reconocimiento, protección y conservación.</t>
  </si>
  <si>
    <t>Documentos de lineamientos técnicos con el manejo de especies de fauna y flora elaborados</t>
  </si>
  <si>
    <t>3.5.1.3</t>
  </si>
  <si>
    <t>3.5.1.4</t>
  </si>
  <si>
    <t>GESTIÓN DEL RIESGO DE DESASTRES</t>
  </si>
  <si>
    <t>3.6.1</t>
  </si>
  <si>
    <t>Por más Gobernabilidad en la Gestión del Riesgo de Desastres</t>
  </si>
  <si>
    <t>Microzonificación sísmica para áreas priorizadas de Cúcuta y el Área Metropolitana</t>
  </si>
  <si>
    <t>Estudios de riesgo de desastres elaborados</t>
  </si>
  <si>
    <t xml:space="preserve">Gestión del riesgo de desastres para la comunidad educativa y la población en general </t>
  </si>
  <si>
    <t>Sistema de alertas tempranas o red de comunicación.</t>
  </si>
  <si>
    <t>Sistemas de Alerta Temprana implementados</t>
  </si>
  <si>
    <t>Financiación o Cofinanciación de estudios de riesgo básicos o de detalle para la actualización de los EOT/POT/PBOT.</t>
  </si>
  <si>
    <t>3.6.1.1</t>
  </si>
  <si>
    <t>3.6.1.2</t>
  </si>
  <si>
    <t>3.6.1.3</t>
  </si>
  <si>
    <t>Integrantes de Comités Municipales para la Gestión del Riesgo de desastres</t>
  </si>
  <si>
    <t>Instancias territoriales asistidas</t>
  </si>
  <si>
    <t>Encuentros Anuales Departamentales de Coordinadores Municipales para la Gestión del Riesgo de desastres</t>
  </si>
  <si>
    <t>3.6.2</t>
  </si>
  <si>
    <t>Por más conocimiento del riesgo para un territorio consiente</t>
  </si>
  <si>
    <t>3.6.2.1</t>
  </si>
  <si>
    <t>3.6.2.2</t>
  </si>
  <si>
    <t>3.6.2.3</t>
  </si>
  <si>
    <t>3.6.2.4</t>
  </si>
  <si>
    <t>Por un territorio menos vulnerable, reduciendo los riesgos para su desarrollo</t>
  </si>
  <si>
    <t>3.6.3</t>
  </si>
  <si>
    <t>Plan Departamental para la Gestión del Riesgo</t>
  </si>
  <si>
    <t>Estrategia Departamental de Respuesta a Emergencias</t>
  </si>
  <si>
    <t>Estrategia para la respuesta a emergencias actualizada</t>
  </si>
  <si>
    <t xml:space="preserve">Reducción del riesgo </t>
  </si>
  <si>
    <t>Obras de infraestructura para la reducción del riesgo de desastres realizadas</t>
  </si>
  <si>
    <t>Sistema de Información Geográfica- SIG para la gestión del Riesgo en Norte de Santander</t>
  </si>
  <si>
    <t>Capacitaciones para la actualización de instrumentos de planificación de la gestión del riesgo de desastres.</t>
  </si>
  <si>
    <t>3.6.3.1</t>
  </si>
  <si>
    <t>3.6.3.2</t>
  </si>
  <si>
    <t>3.6.3.3</t>
  </si>
  <si>
    <t>3.6.3.4</t>
  </si>
  <si>
    <t>3.6.3.5</t>
  </si>
  <si>
    <t>Por una intervención integral para la preparación, respuesta y recuperación ante las emergencias</t>
  </si>
  <si>
    <t>3.6.4</t>
  </si>
  <si>
    <t>Programas comunitarios de capacitación, preparación ante emergencias.</t>
  </si>
  <si>
    <t>Fortalecimiento y/o dotación anual a los equipos de socorro</t>
  </si>
  <si>
    <t>Organismos de atención de emergencias fortalecidos</t>
  </si>
  <si>
    <t>Emergencias y desastres atendidas</t>
  </si>
  <si>
    <t>Damnificados por eventos naturales o antrópicos no intencionales</t>
  </si>
  <si>
    <t>Personas afectadas por situaciones de emergencia, desastre o declaratorias de calamidad pública apoyadas</t>
  </si>
  <si>
    <t>Estaciones y/o subestaciones de cuerpos de bomberos en el Departamento</t>
  </si>
  <si>
    <t>Estaciones de bomberos construidas</t>
  </si>
  <si>
    <t>Centro de Gestión del Riesgo de Desastres Subregional</t>
  </si>
  <si>
    <t>Centros logísticos para la gestión del riesgo de desastres construidos</t>
  </si>
  <si>
    <t>3.6.4.1</t>
  </si>
  <si>
    <t>3.6.4.2</t>
  </si>
  <si>
    <t>3.6.4.3</t>
  </si>
  <si>
    <t>3.6.4.4</t>
  </si>
  <si>
    <t>3.6.4.5</t>
  </si>
  <si>
    <t>3.6.4.6</t>
  </si>
  <si>
    <t>LÍNEA ESTRATÉGICA: BUEN GOBIERNO</t>
  </si>
  <si>
    <t>GOBERNANZA EFICIENTE PARA UNA SÓLIDA GOBERNABILIDAD</t>
  </si>
  <si>
    <t>GESTIÓN DE LA INFORMACIÓN ESTRATÉGICA</t>
  </si>
  <si>
    <t xml:space="preserve">Desarrollo de la fase de formulación del Plan Departamental de Ordenamiento Territorial  </t>
  </si>
  <si>
    <t>Elaborar el Plan de Ordenamiento Departamental, adoptarlo e iniciar su implementación.</t>
  </si>
  <si>
    <t>Documentos de lineamientos técnicos con directrices ambientales y de gestión del riesgo en la planificación ambiental territorial formulados</t>
  </si>
  <si>
    <t>Asistencia Técnica Municipal para la revisión, modificaciones de corto y mediano plazo, seguimiento y evaluación e implementación de los Planes de Ordenamiento Territorial</t>
  </si>
  <si>
    <t>4.1.2</t>
  </si>
  <si>
    <t>Revisión, ajuste o implementación de los Planes de Ordenamiento Territorial.</t>
  </si>
  <si>
    <t>4.1.2.1</t>
  </si>
  <si>
    <t>Toma de decisiones y rendición de cuentas basada en datos</t>
  </si>
  <si>
    <t>Información estadística dinámica disponible y publicada en sitio web institucional de los Objetivos de Desarrollo Sostenible</t>
  </si>
  <si>
    <t xml:space="preserve">Sistemas de Información Implementados </t>
  </si>
  <si>
    <t xml:space="preserve">Metodologías Aplicadas </t>
  </si>
  <si>
    <t>4.1.3.1</t>
  </si>
  <si>
    <r>
      <t>Caracterización poblacional</t>
    </r>
    <r>
      <rPr>
        <b/>
        <sz val="11"/>
        <color theme="1"/>
        <rFont val="Arial Narrow"/>
        <family val="2"/>
      </rPr>
      <t xml:space="preserve"> </t>
    </r>
    <r>
      <rPr>
        <sz val="11"/>
        <color theme="1"/>
        <rFont val="Arial Narrow"/>
        <family val="2"/>
      </rPr>
      <t>y focalización de la inversión social municipal.</t>
    </r>
  </si>
  <si>
    <t>Entidades territoriales Asistidas</t>
  </si>
  <si>
    <t>Municipios implementando y ejecutando sistemas de caracterización poblacional y focalización de la inversión social</t>
  </si>
  <si>
    <t>4.1.4</t>
  </si>
  <si>
    <t>4.1.4.1</t>
  </si>
  <si>
    <t>Desarrollo del Sistema de Información Geográfica SIG, la Infraestructura de Datos Espaciales IDE y la consolidación del Sistema de Información Territorial</t>
  </si>
  <si>
    <t>4.1.5</t>
  </si>
  <si>
    <t>Implementación del Sistema de Información Geográfica SIG de Norte de Santander</t>
  </si>
  <si>
    <t xml:space="preserve">Disposición de los servicios web de mapas de información Geográfica, cartográfica </t>
  </si>
  <si>
    <t xml:space="preserve">Sistema de información actualizado </t>
  </si>
  <si>
    <t>Actualización del Sistema de Información Geográfica SIG (Servicios de información geográfica, geodésica y cartográfica)</t>
  </si>
  <si>
    <t xml:space="preserve">Número de sistemas de información actualizados </t>
  </si>
  <si>
    <t>Construcción de la IDE (Infraestructura de Datos Espaciales) de Norte de Santander. (Información Geoespacial Actualizada)</t>
  </si>
  <si>
    <t xml:space="preserve">Número de Niveles de información geoespacial dispuestos </t>
  </si>
  <si>
    <t>Uso y apropiación de herramientas del sistema de información geográfica.</t>
  </si>
  <si>
    <t xml:space="preserve">Personas capacitadas en uso de Tecnologías de Información y Comunicaciones (TIC) </t>
  </si>
  <si>
    <t>Observatorio de desarrollo territorial</t>
  </si>
  <si>
    <t xml:space="preserve">Observatorio implementado </t>
  </si>
  <si>
    <t>Gestión del conocimiento geográfico.</t>
  </si>
  <si>
    <t xml:space="preserve">Documentos normativos elaborados </t>
  </si>
  <si>
    <t xml:space="preserve">Producción, disposición y aprovechamiento de la información geográfica a través del uso de tecnologías geoespaciales y tecnologías emergentes </t>
  </si>
  <si>
    <t xml:space="preserve">Proyectos de Investigación, Desarrollo e innovación en tecnologías geoespaciales realizados </t>
  </si>
  <si>
    <t>4.1.5.1</t>
  </si>
  <si>
    <t>FORTALECIMIENTO DE LOS ENTES TERRITORIALES</t>
  </si>
  <si>
    <t xml:space="preserve">Coordinación y articulación en la formulación de instrumentos de planeación </t>
  </si>
  <si>
    <t xml:space="preserve">Entidades articuladas para coordinación y articulación en la formulación de instrumentos de planeación </t>
  </si>
  <si>
    <t>Apoyo para la integración regional</t>
  </si>
  <si>
    <t>Planeación territorial, sectorial y de inversión pública</t>
  </si>
  <si>
    <t>Asistencia técnica a los Esquemas Asociativos de Entidades Territoriales del Departamento de Norte Santander</t>
  </si>
  <si>
    <t>4.2.1.2</t>
  </si>
  <si>
    <t>4.2.1.3</t>
  </si>
  <si>
    <t xml:space="preserve">Asistencia técnica a los entes municipales en los instrumentos de planeación administrativa y financiera </t>
  </si>
  <si>
    <t>4.2.2</t>
  </si>
  <si>
    <t>Evaluación de Viabilidad Fiscal y Financiera</t>
  </si>
  <si>
    <t xml:space="preserve">Documentos de Evaluación </t>
  </si>
  <si>
    <t>Asistencias Técnicas Municipales en los instrumentos de planeación administrativa y financiera. (anual)</t>
  </si>
  <si>
    <t xml:space="preserve">Entidades territoriales Asistidas </t>
  </si>
  <si>
    <t>Asistencia Técnica para el uso eficiente de las transferencias del Sistema General de Participaciones para Resguardos Indígenas SGPRI (anual)</t>
  </si>
  <si>
    <t>4.2.2.1</t>
  </si>
  <si>
    <t>4.2.2.2</t>
  </si>
  <si>
    <t>4.2.2.3</t>
  </si>
  <si>
    <t>Apoyo para la implementación del catastro con enfoque multipropósito para el fortalecimiento de la gestión publica</t>
  </si>
  <si>
    <t>4.2.3</t>
  </si>
  <si>
    <t>Información catastral actualizada</t>
  </si>
  <si>
    <t>Sistema de Información catastral actualizado</t>
  </si>
  <si>
    <t>Documentos metodológicos</t>
  </si>
  <si>
    <t xml:space="preserve">Documentos metodológicos realizados </t>
  </si>
  <si>
    <t>Habilitación de gestores catastrales</t>
  </si>
  <si>
    <t xml:space="preserve">Gestores catastrales habilitados </t>
  </si>
  <si>
    <t>4.2.3.1</t>
  </si>
  <si>
    <t>4.2.3.2</t>
  </si>
  <si>
    <t>4.2.3.3</t>
  </si>
  <si>
    <t>Asistencia técnica en la formulación y seguimiento de proyectos de inversión</t>
  </si>
  <si>
    <t>4.2.4</t>
  </si>
  <si>
    <t xml:space="preserve">Asistencia y seguimiento técnico para la transmisión de herramientas de gestión, políticas, planes, proyectos y programas </t>
  </si>
  <si>
    <t xml:space="preserve">Evaluación, asistencia y viabilización de proyectos </t>
  </si>
  <si>
    <t>4.2.4.1</t>
  </si>
  <si>
    <t>Gestión de recaudo por actividad de cobro coactivo eficaz.</t>
  </si>
  <si>
    <t>Programa de saneamiento fiscal y financiero ejecutado</t>
  </si>
  <si>
    <t>Disminución de intereses de la deuda pública.</t>
  </si>
  <si>
    <t>Acuerdo de reestructuración de pasivos ejecutado</t>
  </si>
  <si>
    <t xml:space="preserve">Gestión de las rentas de ingresos propios con el fortalecimiento del recurso humano y tecnológico. </t>
  </si>
  <si>
    <t>Estrategia para el mejoramiento del Índice de Desempeño Fiscal ejecutada</t>
  </si>
  <si>
    <t>Plan de Fiscalización autónomo operativamente para identificar un potencial riesgo de evasión y/o elusión.</t>
  </si>
  <si>
    <t>Documentos de evaluación elaborados</t>
  </si>
  <si>
    <t>Mejoramiento y actualización de la infraestructura física y tecnológica en los espacios laborales de la Secretaría de Hacienda para la atención del contribuyente.</t>
  </si>
  <si>
    <t>Sedes Adecuadas.</t>
  </si>
  <si>
    <t>Campañas publicitarias en radio, prensa y televisión de acciones Anti evasión, operativos contra la defraudación de las rentas Departamentales y beneficios tributarios para los contribuyentes.</t>
  </si>
  <si>
    <t xml:space="preserve">Campaña de prevención de la legalidad ejecutada. </t>
  </si>
  <si>
    <t xml:space="preserve">Acompañamiento de Agentes Retenedores asistidos fiscal y financieramente en búsqueda de aliados estratégicos para el fortalecimiento del recaudo. </t>
  </si>
  <si>
    <t>Asistencias Técnicas Realizadas.</t>
  </si>
  <si>
    <t>Documentos de evaluación de Gestión financiera</t>
  </si>
  <si>
    <t>Documentos de  evaluación elaborados.</t>
  </si>
  <si>
    <t>4.3.1.3</t>
  </si>
  <si>
    <t>4.3.1.4</t>
  </si>
  <si>
    <t>4.3.1.5</t>
  </si>
  <si>
    <t>4.3.1.6</t>
  </si>
  <si>
    <t>4.3.1.7</t>
  </si>
  <si>
    <t>4.3.1.8</t>
  </si>
  <si>
    <t>Hacienda Pública</t>
  </si>
  <si>
    <t>GOBERNANZA EFICIENTE</t>
  </si>
  <si>
    <t>FORTALECIMIENTO DE LAS FINANZAS PÚBLICAS.</t>
  </si>
  <si>
    <t xml:space="preserve">Calidad y promoción para efectividad del talento humano </t>
  </si>
  <si>
    <t>Implementación de acciones de apoyo para el acceso a programas de educación superior a empleados públicos (trabajadores) del departamento.</t>
  </si>
  <si>
    <t>Funcionarios públicos apoyados con beneficio de acceso a educación superior</t>
  </si>
  <si>
    <t>Implementación de acciones de capacitación a empleados públicos (trabajadores) del departamento en las temáticas de acuerdos laborales y asociatividad organizacional.</t>
  </si>
  <si>
    <t>Funcionarios públicos con beneficio de capacitación</t>
  </si>
  <si>
    <t>Desarrollo, mediante alianza público privada la Construcción de una Sede Social para empleados públicos y pensionados del departamento Norte de Santander.</t>
  </si>
  <si>
    <t>Sedes construidas</t>
  </si>
  <si>
    <t xml:space="preserve">Promoción de soluciones de vivienda para empleados públicos del departamento Norte de Santander. </t>
  </si>
  <si>
    <t xml:space="preserve">Funcionarios beneficiados para adquisición de vivienda </t>
  </si>
  <si>
    <t>Fortalecimiento del sistema de información para la gestión del talento humano.</t>
  </si>
  <si>
    <t>Actualización de la estructura orgánica, planta de personal, manual específico de funciones y competencias, mapa de procesos y manual de procesos y procedimientos.</t>
  </si>
  <si>
    <t>Implementación de acción de capacitación para el direccionamiento estratégico a través del coaching empresarial que permita mitigar los resultados de la desmotivación, los conflictos internos y la resistencia al cambio.</t>
  </si>
  <si>
    <t xml:space="preserve">Capacitaciones realizadas. </t>
  </si>
  <si>
    <t>Fortalecimiento del proceso de vigilancia epidemiológica de seguridad y salud en el trabajo para los empleados públicos del nivel central de la Gobernación de Norte de Santander.</t>
  </si>
  <si>
    <t>Funcionarios intervenidos</t>
  </si>
  <si>
    <t>Mejoramiento de las condiciones y medio ambiente del trabajo mitigando los riesgos para los trabajadores.</t>
  </si>
  <si>
    <t xml:space="preserve">Adquisición de equipos para la prevención, preparación y respuesta ante emergencias. </t>
  </si>
  <si>
    <t>Equipos de emergencia mejorados</t>
  </si>
  <si>
    <t xml:space="preserve">Actualizar el documento con el contenido del Plan Estratégico de Seguridad Vial </t>
  </si>
  <si>
    <t xml:space="preserve"> Capacitaciones ejecutadas</t>
  </si>
  <si>
    <t>Aplicación de estrategias complementarias para la difusión, implementación y apropiación del código de integridad.</t>
  </si>
  <si>
    <t>Realización del seguimiento periódico de la declaración de bienes y rentas de los empleados de nivel directivo publicadas en el aplicativo SIGEP conforme a la normativa de la ley 2013 del 2019</t>
  </si>
  <si>
    <t>Herramientas implementadas</t>
  </si>
  <si>
    <t>4.4.1.2</t>
  </si>
  <si>
    <t>4.4.1.3</t>
  </si>
  <si>
    <t>4.4.1.4</t>
  </si>
  <si>
    <t>4.4.1.5</t>
  </si>
  <si>
    <t>4.4.1.6</t>
  </si>
  <si>
    <t>4.4.1.7</t>
  </si>
  <si>
    <t>4.4.1.8</t>
  </si>
  <si>
    <t>4.4.1.9</t>
  </si>
  <si>
    <t>4.4.1.10</t>
  </si>
  <si>
    <t>4.4.1.11</t>
  </si>
  <si>
    <t>4.4.1.12</t>
  </si>
  <si>
    <t>4.4.1.13</t>
  </si>
  <si>
    <t>Optimización de los expedientes pensionales</t>
  </si>
  <si>
    <t>4.4.2</t>
  </si>
  <si>
    <t>Digitalización de los archivos pensionales permitiendo el fácil acceso a la información a través de un software</t>
  </si>
  <si>
    <t>4.4.2.1</t>
  </si>
  <si>
    <t>Más calidad al almacenamiento de bienes y control de inventarios</t>
  </si>
  <si>
    <t>4.4.3</t>
  </si>
  <si>
    <t>Adecuación y modernización de los espacios destinados para el almacenamiento principal de bienes de acuerdo al cumplimiento de la norma.</t>
  </si>
  <si>
    <t>Realizar la identificación técnica-jurídica de la propiedad y estado actual de la ocupación sobre los bienes fiscales urbanos y rurales de propiedad del Departamento Norte de Santander.</t>
  </si>
  <si>
    <t>Creación de un sistema de información, georreferenciación y cartografía para el inventario de bienes inmuebles del Departamento.</t>
  </si>
  <si>
    <t>4.4.3.1</t>
  </si>
  <si>
    <t>4.4.3.2</t>
  </si>
  <si>
    <t>4.4.3.3</t>
  </si>
  <si>
    <t>Custodia y mejoramiento del archivo departamental</t>
  </si>
  <si>
    <t>4.4.4</t>
  </si>
  <si>
    <t>Creación y dotación de un Archivo General del Departamento Norte de Santander que actúe como repositorio centralizado y oficial de todos los documentos y registros públicos producidos y recibidos por la entidad.</t>
  </si>
  <si>
    <t xml:space="preserve">Esquemas para el manejo y organización de documentos e información diseñados </t>
  </si>
  <si>
    <t>Modernización tecnológica del proceso de gestión documental de la Gobernación de Norte de Santander.</t>
  </si>
  <si>
    <t>Sistema de gestión documental implementado</t>
  </si>
  <si>
    <t>Implementación de un programa integral para la asistencia técnica a entidades del territorio y planes de capacitación dirigido al personal de la Gobernación Norte de Santander, con el propósito de estructurar el sistema departamental de archivo.</t>
  </si>
  <si>
    <t>Capacitaciones en gestión documental y archivo realizadas</t>
  </si>
  <si>
    <t>4.4.4.1</t>
  </si>
  <si>
    <t>4.4.4.2</t>
  </si>
  <si>
    <t>4.4.4.3</t>
  </si>
  <si>
    <t>Más participación ciudadana</t>
  </si>
  <si>
    <t>4.4.5</t>
  </si>
  <si>
    <t>Realizar Capacitaciones a funcionarios en temas de la Política Nacional de Servicio al Ciudadano, Protocolos de servicio o Cultura de servicio.</t>
  </si>
  <si>
    <t>Desarrollar una estrategia integral en atención y participación ciudadana que incluya fortalecer los recursos humanos para mejorar la atención.</t>
  </si>
  <si>
    <t>Estrategia en sitio implementada</t>
  </si>
  <si>
    <t>Desarrollar Actividades que integren y articulen los servicios y trámites para facilitar el acceso de la ciudadanía, a través de ferias territoriales de atención al ciudadano</t>
  </si>
  <si>
    <t>Asistencia técnica en atención y participación ciudadana para con ello fortalecer las capacidades de los servidores públicos</t>
  </si>
  <si>
    <t>Hacer parte del sistema nacional del servicio al ciudadano</t>
  </si>
  <si>
    <t>Mejorar aplicativo web que permita la consulta de PQRSDF</t>
  </si>
  <si>
    <t>Actualización de la infraestructura tecnológica para la prestación de servicios más eficientes</t>
  </si>
  <si>
    <t>Sedes dotadas</t>
  </si>
  <si>
    <t>Optimización de la infraestructura para mejorar la atención a los usuarios</t>
  </si>
  <si>
    <t>Fortalecimiento institucional a través de la visibilidad de la gestión, el acceso a la información y la participación ciudadana.</t>
  </si>
  <si>
    <t>4.4.5.1</t>
  </si>
  <si>
    <t>4.4.5.2</t>
  </si>
  <si>
    <t>4.4.5.3</t>
  </si>
  <si>
    <t>4.4.5.4</t>
  </si>
  <si>
    <t>4.4.5.5</t>
  </si>
  <si>
    <t>4.4.5.6</t>
  </si>
  <si>
    <t>4.4.5.7</t>
  </si>
  <si>
    <t>4.4.5.8</t>
  </si>
  <si>
    <t>4.4.5.9</t>
  </si>
  <si>
    <t>Fortalecimiento a la gestión y dirección de la administración pública territorial.</t>
  </si>
  <si>
    <t>4.4.6</t>
  </si>
  <si>
    <t>Sistemas de Gestión</t>
  </si>
  <si>
    <t xml:space="preserve">Número de Sistema de Gestión Implementado </t>
  </si>
  <si>
    <t>Gestión y desempeño institucional en el marco del Modelo Integrado de Planeación y Gestión - MIPG. (Plan de desarrollo – Rendición de Cuentas)</t>
  </si>
  <si>
    <t xml:space="preserve">Número de metodologías aplicadas </t>
  </si>
  <si>
    <t>Implementación de los Sistemas de Gestión</t>
  </si>
  <si>
    <t xml:space="preserve">Informe final de implementación </t>
  </si>
  <si>
    <r>
      <t>Númer</t>
    </r>
    <r>
      <rPr>
        <b/>
        <sz val="11"/>
        <color theme="1"/>
        <rFont val="Arial Narrow"/>
        <family val="2"/>
      </rPr>
      <t>o</t>
    </r>
    <r>
      <rPr>
        <sz val="11"/>
        <color theme="1"/>
        <rFont val="Arial Narrow"/>
        <family val="2"/>
      </rPr>
      <t xml:space="preserve"> de herramientas implementadas </t>
    </r>
  </si>
  <si>
    <t>Integración institucional para ofertar asistencia técnica.</t>
  </si>
  <si>
    <t xml:space="preserve">Número de personas capacitadas </t>
  </si>
  <si>
    <t>Servicio de asistencia técnica a las dependencias de la Gobernación de Norte de Santander para la formulación, seguimiento y evaluación de instrumentos de planeación.</t>
  </si>
  <si>
    <t xml:space="preserve">Número de Entidades, organismos y dependencias asistidos técnicamente </t>
  </si>
  <si>
    <t>Servicio de asistencia técnica a los municipios del departamento</t>
  </si>
  <si>
    <t xml:space="preserve">Número de entidades territoriales asistidas técnicamente </t>
  </si>
  <si>
    <t>Documentos de planeación (Planes, sectoriales, estratégicos y/o prospectivos) realizados.</t>
  </si>
  <si>
    <t xml:space="preserve">Número de documentos de planeación realizados </t>
  </si>
  <si>
    <t>Informes de Cumplimiento y Avance el Plan de Desarrollo</t>
  </si>
  <si>
    <t xml:space="preserve">Documentos de planeación con seguimiento realizado </t>
  </si>
  <si>
    <t xml:space="preserve">Realizar ejercicios de dialogo y rendición de cuentas </t>
  </si>
  <si>
    <t xml:space="preserve">Número de rendiciones de cuentas realizadas </t>
  </si>
  <si>
    <t>4.4.6.1</t>
  </si>
  <si>
    <t>4.4.6.2</t>
  </si>
  <si>
    <t>4.4.6.3</t>
  </si>
  <si>
    <t>4.4.6.4</t>
  </si>
  <si>
    <t>4.4.6.5</t>
  </si>
  <si>
    <t>4.4.6.6</t>
  </si>
  <si>
    <t>4.4.6.7</t>
  </si>
  <si>
    <t>4.4.6.8</t>
  </si>
  <si>
    <t>4.4.6.9</t>
  </si>
  <si>
    <t>Gestión y dirección eficiente</t>
  </si>
  <si>
    <t>Adninstración a servicio al ciudadano</t>
  </si>
  <si>
    <t>Resultados con valores – Evaluación de Resultados</t>
  </si>
  <si>
    <t>4.4.7</t>
  </si>
  <si>
    <t xml:space="preserve">Gestión territorial para la formulación, ejecución y seguimiento de programas y proyectos estratégicos </t>
  </si>
  <si>
    <t>Gestión territorial para la formulación, ejecución y seguimiento de programas y proyectos estratégicos</t>
  </si>
  <si>
    <t>Consultorías para la formulación de programas y proyectos.</t>
  </si>
  <si>
    <t xml:space="preserve">Estudios de preinversión elaborados </t>
  </si>
  <si>
    <t>Cumplimiento de requisitos habilitantes, solicitados por las entidades financiadoras (Nación, entes territoriales, privados o de organismos de cooperación).</t>
  </si>
  <si>
    <t xml:space="preserve">Acompañamiento, apoyo, asesoría y proyectos y programas a los entes territoriales. </t>
  </si>
  <si>
    <t>Acompañamiento, ejecución, supervisión y/o interventoría de proyectos y programas.</t>
  </si>
  <si>
    <t>Evaluación y viabilidad técnica de proyectos.</t>
  </si>
  <si>
    <t>Iniciativas y estrategias que optimicen los recursos, minimicen los riesgos y de bajo impacto ambiental.</t>
  </si>
  <si>
    <t xml:space="preserve">Metodologías aplicadas </t>
  </si>
  <si>
    <t>4.4.7.1</t>
  </si>
  <si>
    <t>4.4.7.2</t>
  </si>
  <si>
    <t>4.4.7.3</t>
  </si>
  <si>
    <t>4.4.7.4</t>
  </si>
  <si>
    <t>4.4.7.5</t>
  </si>
  <si>
    <t>4.4.7.6</t>
  </si>
  <si>
    <t>INVERSIÓN EN MILLONES DE PESOS CUATRIENIO 2024-2027</t>
  </si>
  <si>
    <t>INVERSIÓN EN MILLONES DE PESOS 2024</t>
  </si>
  <si>
    <t>INVERSIÓN EN MILLONES DE PESOS 2025</t>
  </si>
  <si>
    <t>INVERSIÓN EN MILLONES DE PESOS 2026</t>
  </si>
  <si>
    <t>INVERSIÓN EN MILLONES DE PESOS 2027</t>
  </si>
  <si>
    <t>Meta Producto 2024</t>
  </si>
  <si>
    <t>Meta Producto 2025</t>
  </si>
  <si>
    <t>Meta Producto 2026</t>
  </si>
  <si>
    <t>Meta Producto 2027</t>
  </si>
  <si>
    <t>VALOR SUMA</t>
  </si>
  <si>
    <t>SECRETARÍA DE DESARROLLO ECONÓMICO Y PRODUCTIVIDAD</t>
  </si>
  <si>
    <t>SECRETARÍA DE TURISMO</t>
  </si>
  <si>
    <t>SECRETARÍA DE FRONTERAS Y COOPERACIÓN INTERNACIONAL</t>
  </si>
  <si>
    <t>SECRETARÍA DE VÍAS</t>
  </si>
  <si>
    <t>SECRETARÍA DE TRÁNSITO</t>
  </si>
  <si>
    <t>SECRETARÍA DE GESTIÓN MINERO ENERGÉTICA SOSTENIBLE</t>
  </si>
  <si>
    <t>SECRETARÍA DE EDUCACIÓN</t>
  </si>
  <si>
    <t>INSTITUTO DEPARTAMENTAL DE SALUD</t>
  </si>
  <si>
    <t>SECRETARÍA DE CULTURA</t>
  </si>
  <si>
    <t>SECRETARÍA DE HÁBITAT</t>
  </si>
  <si>
    <t>SECRETARÍA DE DESARROLLO SOCIAL</t>
  </si>
  <si>
    <t>2.8.4.1</t>
  </si>
  <si>
    <t>2.8.4.2</t>
  </si>
  <si>
    <t>2.8.4.3</t>
  </si>
  <si>
    <t>2.8.4.4</t>
  </si>
  <si>
    <t>2.8.5</t>
  </si>
  <si>
    <t>2.8.5.1</t>
  </si>
  <si>
    <t>2.10.1.9</t>
  </si>
  <si>
    <t>2.10.1.10</t>
  </si>
  <si>
    <t>2.10.1.11</t>
  </si>
  <si>
    <t>2.10.1.12</t>
  </si>
  <si>
    <t>2.10.1.13</t>
  </si>
  <si>
    <t>2.10.1.14</t>
  </si>
  <si>
    <t>2.10.1.15</t>
  </si>
  <si>
    <t>2.10.1.16</t>
  </si>
  <si>
    <t>2.10.1.17</t>
  </si>
  <si>
    <t>2.10.1.18</t>
  </si>
  <si>
    <t>2.10.1.19</t>
  </si>
  <si>
    <t>2.10.1.20</t>
  </si>
  <si>
    <t>2.10.1.21</t>
  </si>
  <si>
    <t>2.10.1.22</t>
  </si>
  <si>
    <t>2.10.1.23</t>
  </si>
  <si>
    <t>2.10.1.24</t>
  </si>
  <si>
    <t>2.10.1.25</t>
  </si>
  <si>
    <t>2.10.1.26</t>
  </si>
  <si>
    <t>2.10.1.27</t>
  </si>
  <si>
    <t>2.10.1.29</t>
  </si>
  <si>
    <t>2.10.1.30</t>
  </si>
  <si>
    <t>2.10.1.31</t>
  </si>
  <si>
    <t>2.10.1.32</t>
  </si>
  <si>
    <t>2.10.2.6</t>
  </si>
  <si>
    <t>2.10.2.7</t>
  </si>
  <si>
    <t>2.10.2.8</t>
  </si>
  <si>
    <t>2.10.3.8</t>
  </si>
  <si>
    <t>2.10.3.9</t>
  </si>
  <si>
    <t>2.10.3.10</t>
  </si>
  <si>
    <t>2.10.3.11</t>
  </si>
  <si>
    <t>2.10.3.12</t>
  </si>
  <si>
    <t>2.10.3.13</t>
  </si>
  <si>
    <t>2.10.3.14</t>
  </si>
  <si>
    <t>2.10.3.15</t>
  </si>
  <si>
    <t>2.10.3.16</t>
  </si>
  <si>
    <t>2.10.3.17</t>
  </si>
  <si>
    <t>2.10.3.18</t>
  </si>
  <si>
    <t>2.11.2.5</t>
  </si>
  <si>
    <t>2.11.2.6</t>
  </si>
  <si>
    <t>2.11.2.7</t>
  </si>
  <si>
    <t>2.11.4.5</t>
  </si>
  <si>
    <t>2.11.5.5</t>
  </si>
  <si>
    <t>2.11.5.6</t>
  </si>
  <si>
    <t>2.11.5.7</t>
  </si>
  <si>
    <t>2.11.5.8</t>
  </si>
  <si>
    <t>2.11.7</t>
  </si>
  <si>
    <t>2.11.7.1</t>
  </si>
  <si>
    <t>2.11.7.2</t>
  </si>
  <si>
    <t>2.11.7.3</t>
  </si>
  <si>
    <t>2.11.7.4</t>
  </si>
  <si>
    <t>2.11.7.5</t>
  </si>
  <si>
    <t>2.11.7.6</t>
  </si>
  <si>
    <t>2.11.7.7</t>
  </si>
  <si>
    <t>2.11.7.8</t>
  </si>
  <si>
    <t>2.11.7.11</t>
  </si>
  <si>
    <t>2.11.7.10</t>
  </si>
  <si>
    <t>2.12.</t>
  </si>
  <si>
    <t>2.12.2.4</t>
  </si>
  <si>
    <t>2.12.2.5</t>
  </si>
  <si>
    <t>2.12.3.6</t>
  </si>
  <si>
    <t>2.12.3.7</t>
  </si>
  <si>
    <t>2.12.4.3</t>
  </si>
  <si>
    <t>2.12.4.4</t>
  </si>
  <si>
    <t>2.12.5</t>
  </si>
  <si>
    <t>2.12.5.1</t>
  </si>
  <si>
    <t>2.12.5.2</t>
  </si>
  <si>
    <t>2.12.5.3</t>
  </si>
  <si>
    <t>2.13.2.1</t>
  </si>
  <si>
    <t>2.13.2.2</t>
  </si>
  <si>
    <t>2.13.2.3</t>
  </si>
  <si>
    <t>2.13.2.4</t>
  </si>
  <si>
    <t>2.13.3.6</t>
  </si>
  <si>
    <t>2.13.4.4</t>
  </si>
  <si>
    <t>2.13.5</t>
  </si>
  <si>
    <t>2.13.5.1</t>
  </si>
  <si>
    <t>2.13.5.2</t>
  </si>
  <si>
    <t>2.13.5.3</t>
  </si>
  <si>
    <t>2.13.5.4</t>
  </si>
  <si>
    <t>2.13.6</t>
  </si>
  <si>
    <t>2.13.6.1</t>
  </si>
  <si>
    <t>2.13.6.2</t>
  </si>
  <si>
    <t>2.13.6.3</t>
  </si>
  <si>
    <t>2.13.6.4</t>
  </si>
  <si>
    <t>2.13.6.5</t>
  </si>
  <si>
    <t>2.13.6.6</t>
  </si>
  <si>
    <t>2.13.6.7</t>
  </si>
  <si>
    <t>2.13.6.8</t>
  </si>
  <si>
    <t>2.13.6.9</t>
  </si>
  <si>
    <t>2.14.2.1</t>
  </si>
  <si>
    <t>2.14.2.2</t>
  </si>
  <si>
    <t>2.14.2.3</t>
  </si>
  <si>
    <t>2.14.3</t>
  </si>
  <si>
    <t>2.14.3.1</t>
  </si>
  <si>
    <t>2.14.3.2</t>
  </si>
  <si>
    <t>2.14.3.3</t>
  </si>
  <si>
    <t>2.14.3.4</t>
  </si>
  <si>
    <t>2.14.3.5</t>
  </si>
  <si>
    <t>2.14.4</t>
  </si>
  <si>
    <t>2.14.4.1</t>
  </si>
  <si>
    <t>2.15.1</t>
  </si>
  <si>
    <t>2.15.1.1</t>
  </si>
  <si>
    <t>2.15.1.2</t>
  </si>
  <si>
    <t>2.15.1.3</t>
  </si>
  <si>
    <t>2.15.1.4</t>
  </si>
  <si>
    <t>2.15.1.5</t>
  </si>
  <si>
    <t>2.15.2</t>
  </si>
  <si>
    <t>2.15.3.1</t>
  </si>
  <si>
    <t>2.15.3.2</t>
  </si>
  <si>
    <t>2.15.3.3</t>
  </si>
  <si>
    <t>2.15.3.4</t>
  </si>
  <si>
    <t>2.15.3</t>
  </si>
  <si>
    <t>2.15.4</t>
  </si>
  <si>
    <t>2.15.4.1</t>
  </si>
  <si>
    <t>2.15.4.2</t>
  </si>
  <si>
    <t>2.15.4.3</t>
  </si>
  <si>
    <t>2.16.1</t>
  </si>
  <si>
    <t>2.16.1.1</t>
  </si>
  <si>
    <t>2.16.1.2</t>
  </si>
  <si>
    <t>2.16.1.3</t>
  </si>
  <si>
    <t>2.16.1.4</t>
  </si>
  <si>
    <t>2.16.1.5</t>
  </si>
  <si>
    <t>2.16.1.6</t>
  </si>
  <si>
    <t>2.16.1.7</t>
  </si>
  <si>
    <t>2.16.1.8</t>
  </si>
  <si>
    <t>2.16.1.9</t>
  </si>
  <si>
    <t>2.16.1.10</t>
  </si>
  <si>
    <t>2.16.1.11</t>
  </si>
  <si>
    <t>2.10.1.28</t>
  </si>
  <si>
    <t>SECRETARÍA DE LA MUJER Y EQUIDAD DE GÉNERO</t>
  </si>
  <si>
    <t>Estrategia de Formalización de tierras</t>
  </si>
  <si>
    <t>4.2.5</t>
  </si>
  <si>
    <t>4.2.5.1</t>
  </si>
  <si>
    <t>4.2.5.2</t>
  </si>
  <si>
    <t>Entidades territoriales asistidas técnica y jurídicamente</t>
  </si>
  <si>
    <t>893a</t>
  </si>
  <si>
    <t>SECRETARÍA DE VÍCTIMAS, PAZ Y POSTCONFLICTO</t>
  </si>
  <si>
    <t>SECRETARÍA DE GOBIERNO</t>
  </si>
  <si>
    <t xml:space="preserve">  </t>
  </si>
  <si>
    <t>SECRETARÍA DE GESTIÓN DEL RIESGO DE DESASTRES</t>
  </si>
  <si>
    <t>SECRETARÍA DE PLANEACIÓN Y DESARROLLO TERRITORIAL</t>
  </si>
  <si>
    <t>SECRETARÍA GENERAL</t>
  </si>
  <si>
    <t>Libre Destinación</t>
  </si>
  <si>
    <t>Destinación Específica</t>
  </si>
  <si>
    <t>S.G.P.</t>
  </si>
  <si>
    <t>Recursos Administrados</t>
  </si>
  <si>
    <t>S.G.R.</t>
  </si>
  <si>
    <t>Crédito</t>
  </si>
  <si>
    <t>Nación 
Municipios</t>
  </si>
  <si>
    <t>Otros</t>
  </si>
  <si>
    <t xml:space="preserve">TOTAL </t>
  </si>
  <si>
    <t>INVERSIÓN</t>
  </si>
  <si>
    <t>APUESTAS TRANSFORMADORAS</t>
  </si>
  <si>
    <t>CONSTRUCCIÓN, DOTACIÓN Y PUESTA EN MARCHA DEL C.E.F.E</t>
  </si>
  <si>
    <t>DISEÑO E IMPLEMENTACIÓN DE LA MARCA REGIÓN DE NORTE DE SANTANDER</t>
  </si>
  <si>
    <t>DESARROLLO DE INFRAESTRUCTURA FÍSICA PARA UN PARQUE INDUSTRIAL CON RÉGIMEN FRANCO</t>
  </si>
  <si>
    <t>IMPULSO A LA UNIVERSIDAD - COMPLEJO EDUCATIVO DEL CATATUMBO</t>
  </si>
  <si>
    <t>MEJORAMIENTO DE LA INFRAESTRUCTURA HOSPITALARIA</t>
  </si>
  <si>
    <t>IMPLEMENTACIÓN DE UN MODELO DE SEGURIDAD MULTIDIMENSIONAL</t>
  </si>
  <si>
    <t>MEJORAMIENTO DE LA RED VIAL SECUNDARIA Y TERCIARIA</t>
  </si>
  <si>
    <t>CENTRO DE CONVENCIONES VIRGILIO BARCO VARGAS</t>
  </si>
  <si>
    <t>DISTRITOS DE POLICÌA DE OCAÑA Y VILLA DEL ROSARIO</t>
  </si>
  <si>
    <t>IMPULSO AL PROYECTO CÍNERA</t>
  </si>
  <si>
    <t>HOSPITAL DE PAMPLONA</t>
  </si>
  <si>
    <t>UNIVERSIDAD DE ATALAYA</t>
  </si>
  <si>
    <t>INTERCAMBIADORES DE OCAÑA Y DE PINAR DEL RÍO</t>
  </si>
  <si>
    <t>VARIANTES DE ÁBREGO Y OCAÑA</t>
  </si>
  <si>
    <t>LINEA ESTRATÉGICA DESARROLLO ECONÓMICO SOSTENIBLE Y COMPETITIVIDAD</t>
  </si>
  <si>
    <t xml:space="preserve">DESARROLLO EMPRESARIAL </t>
  </si>
  <si>
    <t>dllo económico</t>
  </si>
  <si>
    <t xml:space="preserve"> Internacionalización de la economía</t>
  </si>
  <si>
    <t>Capital para la productividad</t>
  </si>
  <si>
    <t>DESARROLLO TURÍSTICO SOSTENIBLE</t>
  </si>
  <si>
    <t>turismo</t>
  </si>
  <si>
    <t xml:space="preserve">Fortalecimiento y dotación a la infraestructura del sector turismo </t>
  </si>
  <si>
    <t>Fomento a los procesos de formación y capacitación a los diferentes actores del sector TNS</t>
  </si>
  <si>
    <t xml:space="preserve">Promoción, divulgación y difusión del turismo norte santandereano </t>
  </si>
  <si>
    <t>Marca región</t>
  </si>
  <si>
    <t>fronteras</t>
  </si>
  <si>
    <t xml:space="preserve">Inversión de la cooperación internacional </t>
  </si>
  <si>
    <t>Integración socio-económica de la población migrante</t>
  </si>
  <si>
    <t>CAMPO MÁS PRODUCTIVO y Seguridad Alimentaria</t>
  </si>
  <si>
    <t>agricultura</t>
  </si>
  <si>
    <t>Instrumentos de financiamiento y de gestión de riesgos</t>
  </si>
  <si>
    <t>Activos productivos</t>
  </si>
  <si>
    <t>Atención a la participación ciudadana</t>
  </si>
  <si>
    <t xml:space="preserve">Seguridad alimentaria y nutricional </t>
  </si>
  <si>
    <t>Estadísticas de evaluaciones agropecuarias</t>
  </si>
  <si>
    <t>vías</t>
  </si>
  <si>
    <t>VIAS</t>
  </si>
  <si>
    <t>Eficiente conexión vial</t>
  </si>
  <si>
    <t xml:space="preserve">Conocimiento del estado la red vial  </t>
  </si>
  <si>
    <t xml:space="preserve">Articulación para la conexión multimodal </t>
  </si>
  <si>
    <t>tránsito</t>
  </si>
  <si>
    <t>Capacidad Institucional para la seguridad vial.</t>
  </si>
  <si>
    <t xml:space="preserve">Coordinación Interinstitucional para la seguridad vial </t>
  </si>
  <si>
    <t>Gestión del conocimiento de la seguridad vial</t>
  </si>
  <si>
    <t>Infraestructura Segura</t>
  </si>
  <si>
    <t>Vehículos Seguros</t>
  </si>
  <si>
    <t>Atención Integral a Victimas de siniestros viales</t>
  </si>
  <si>
    <t>tic</t>
  </si>
  <si>
    <t>MINAS Y ENERGÍA</t>
  </si>
  <si>
    <t>minas</t>
  </si>
  <si>
    <t>Explotación Minera responsable.</t>
  </si>
  <si>
    <t xml:space="preserve"> Hacia una eficiencia energética e implementación de energías renovables</t>
  </si>
  <si>
    <t>aguas</t>
  </si>
  <si>
    <t>Innovación, consolidación y aseguramiento de la prestacion de los servicos de A:P y S:B</t>
  </si>
  <si>
    <t>LINEA ESTRATÉGICA INCLUSIÓN Y PROTECCIÓN SOCIAL</t>
  </si>
  <si>
    <t>educación</t>
  </si>
  <si>
    <t>IDS</t>
  </si>
  <si>
    <t>Pueblos y comunidades étnicas, mujeres, campesinos, LBGTIQ+ y otras poblaciones vulnerables</t>
  </si>
  <si>
    <t xml:space="preserve">Atención Primaria en Salud </t>
  </si>
  <si>
    <t xml:space="preserve">Personal de la salud </t>
  </si>
  <si>
    <t>indenorte</t>
  </si>
  <si>
    <t xml:space="preserve">Continuidad, sostenibilidad y mayor cobertura en programas del Deporte Formativo </t>
  </si>
  <si>
    <t>Deporte Social Comunitario, Recreación y Actividad Física</t>
  </si>
  <si>
    <t>Infraestructura deportiva y recreativa</t>
  </si>
  <si>
    <t>cultura</t>
  </si>
  <si>
    <t>Acompañamiento para el fortalecimiento de capacidades institucionales para la organización, la gestión, información y la participación ciudadana y comunitaria para el desarrollo cultural del Norte de Santander</t>
  </si>
  <si>
    <t>Inversión de recursos de programa de Beneficios Económicos Periódicos – BEPS a creadores y gestores culturales en Norte de Santander en modalidades: financiación de una anualidad vitalicia y financiación de aportes (motivación al ahorro)</t>
  </si>
  <si>
    <t>Apoyo para sostenibilidad de infraestructuras y servicios culturales y artísticos en alianza con el departamento</t>
  </si>
  <si>
    <t>Democratización y acceso a los estímulos a la creación artística y circulación de bienes y servicios del arte y la cultura en el marco de una política interseccional de participantes y beneficiarios.</t>
  </si>
  <si>
    <t>Estimular el desarrollo de acciones de comunicación cultural que promuevan el interés y apropiación de la ciudadanía por sus derechos culturales</t>
  </si>
  <si>
    <t xml:space="preserve">Reconocimiento y revitalización de la memoria y manifestaciones los pueblos ancestrales del Norte de Santander, el patrimonio, los saberes y la diversidad cultural de Norte de Santander
</t>
  </si>
  <si>
    <t>hábitat</t>
  </si>
  <si>
    <t xml:space="preserve">Disminuión del déficit habitacional </t>
  </si>
  <si>
    <t>PROTECCIÓN DE LA PRIMERA INFANCIA, INFANCIA Y ADOLESCENCIA</t>
  </si>
  <si>
    <t>social NNA</t>
  </si>
  <si>
    <t>Los primeros años son los más felices.</t>
  </si>
  <si>
    <t>Protección integral de trayectorias de vida.</t>
  </si>
  <si>
    <t xml:space="preserve">Fortalecimiento de espacios de participación, liderazgo institucional y política pública. </t>
  </si>
  <si>
    <t>DESARROLLO INTEGRAL DE LOS JÓVENES</t>
  </si>
  <si>
    <t>social JÓVENES</t>
  </si>
  <si>
    <t>Juventud: motor económico y competitivo</t>
  </si>
  <si>
    <t>Fortalecimiento del Subsistema de Participación Juvenil y consolidación de la arquitectura institucional</t>
  </si>
  <si>
    <t>ATENCIÓN INTEGRAL AL ADULTO MAYOR</t>
  </si>
  <si>
    <t>social ANCIANOS</t>
  </si>
  <si>
    <t>PROTECCIÓN DE LAS ETNIAS</t>
  </si>
  <si>
    <t>social ETNIAS</t>
  </si>
  <si>
    <t>Camino hacia la Equidad: Salud y educación para Comunidades Indígenas</t>
  </si>
  <si>
    <t>DESARROLLO DE LA ORGANIZACIÓN COMUNAL</t>
  </si>
  <si>
    <t>social COMUNALES</t>
  </si>
  <si>
    <t xml:space="preserve">Reconocimiento, integración y equidad en la acción comunal, social y comunitaria. </t>
  </si>
  <si>
    <t>Liderazgo institucional para la protección integral y promoción de los derechos de los líderes de las OAC</t>
  </si>
  <si>
    <t>PROTECCIÓN DE LAS MUJERES</t>
  </si>
  <si>
    <t>mujer</t>
  </si>
  <si>
    <t>Apuestas Estratégicas para la interseccionalidad de la población con enfoque de género</t>
  </si>
  <si>
    <t>Transversalización del enfoque de género y atención integral a mujeres en condición de vulnerabilidad</t>
  </si>
  <si>
    <t>PROTECCIÓN DE LA POBLACIÓN DIVERSA</t>
  </si>
  <si>
    <t>mujer LGBTIQ+</t>
  </si>
  <si>
    <t>PROTECCIÓN DE LAS VÍCTIMAS</t>
  </si>
  <si>
    <t>víctimas</t>
  </si>
  <si>
    <t>Oportunidades para la generación de ingresos y la estabilización socioeconómica</t>
  </si>
  <si>
    <t>Reparación integral de las víctimas</t>
  </si>
  <si>
    <t>Justicia transicional para apoyar la paz en el territorio</t>
  </si>
  <si>
    <t>PROTECCIÓN DE LAS PERSONAS EN CONDICIÓN DE DISCAPACIDAD</t>
  </si>
  <si>
    <t>PcD</t>
  </si>
  <si>
    <t>Independencia económica de la Población con Discapacidad y cuidadores</t>
  </si>
  <si>
    <t>CRC</t>
  </si>
  <si>
    <t>Rehabilitación de las PcD</t>
  </si>
  <si>
    <t>PROTECCIÓN DE LA POBLACIÓN MIGRANTE</t>
  </si>
  <si>
    <t>Derechos humanos de la población migrante en la zona de frontera</t>
  </si>
  <si>
    <t>Atención a la población migrante</t>
  </si>
  <si>
    <t>LÍIBERTAD DE CULTO</t>
  </si>
  <si>
    <t>Asuntos religiosos</t>
  </si>
  <si>
    <t>LÍNEA ESTRATÉGICA:  SEGURIDAD Y PAZ</t>
  </si>
  <si>
    <t>seguridad</t>
  </si>
  <si>
    <t>Prevención, seguridad y protección en territorios de disputa del multicrimen</t>
  </si>
  <si>
    <t>Protección, confianza e integridad territorial</t>
  </si>
  <si>
    <t>Seguridad urbana y rural</t>
  </si>
  <si>
    <t>gobierno</t>
  </si>
  <si>
    <t xml:space="preserve">Prevención, promoción, protección, coordinación y sostenibilidad para la Convivencia Ciudanía.  </t>
  </si>
  <si>
    <t xml:space="preserve">Paz, Reconciliación, convivencia, dialogo social y no estigmatización  </t>
  </si>
  <si>
    <t>Cero complicidades con la trata de Personas y sus distintas modalidades.</t>
  </si>
  <si>
    <t>construyendo puentes, sanando heridas y reparando el daño hacia una justicia Restaurativa</t>
  </si>
  <si>
    <t>ambiente</t>
  </si>
  <si>
    <t>Restauración y conservación para el desarrollo territorial sostenible</t>
  </si>
  <si>
    <t>GESTIÓN INTEGRAL DEL RIESGO DE DESASTRES</t>
  </si>
  <si>
    <t>riesgos</t>
  </si>
  <si>
    <t>Gobernabilidad en la Gestión del Riesgo de Desastres</t>
  </si>
  <si>
    <t>Conocimiento del riesgo para un territorio consiente</t>
  </si>
  <si>
    <t xml:space="preserve">territorio menos vulnerable, reduciendo los riesgos para su desarrollo </t>
  </si>
  <si>
    <t>Intervención integral para la preparación, respuesta y recuperación ante las emergencias</t>
  </si>
  <si>
    <t>LÍNEA ESTRATÉGICA:  BUEN GOBIERNO</t>
  </si>
  <si>
    <t>GESTION DE LA INFORMACION ESTRATÉGICA</t>
  </si>
  <si>
    <t>planeación</t>
  </si>
  <si>
    <t xml:space="preserve">Plan Departamental de Ordenamiento Territorial  </t>
  </si>
  <si>
    <t>Revisión, modificaciones, seguimiento y evaluación e implementación de los POT</t>
  </si>
  <si>
    <t xml:space="preserve">Planificación estadística </t>
  </si>
  <si>
    <t>Sstemas de Información Territorial</t>
  </si>
  <si>
    <t xml:space="preserve">FORTALECIMIENTO DE LOS ENTES TERRITORIALES </t>
  </si>
  <si>
    <t>Asistencia técnica a los Esquemas Asociativos de Entidades Territoriales</t>
  </si>
  <si>
    <t xml:space="preserve">Asistencia técnica en instrumentos de planeación administrativa y financiera </t>
  </si>
  <si>
    <t>Asistencia técnica para la Formalización de tierras</t>
  </si>
  <si>
    <t>hacienda</t>
  </si>
  <si>
    <t>Gestón del Recaudo</t>
  </si>
  <si>
    <t xml:space="preserve">Plan de Fiscalización </t>
  </si>
  <si>
    <t>Mejoramiento y actualización de la infraestructura física y tecnológica de Hacienda</t>
  </si>
  <si>
    <t xml:space="preserve">GOBERNANZA EFICIENTE </t>
  </si>
  <si>
    <t>general</t>
  </si>
  <si>
    <t>planeacion</t>
  </si>
  <si>
    <t>Gestion para resultados con valores</t>
  </si>
  <si>
    <t xml:space="preserve">Evaluacion de resultados </t>
  </si>
  <si>
    <t>Proyectos especiales</t>
  </si>
  <si>
    <t xml:space="preserve">   </t>
  </si>
  <si>
    <t>APUESTA</t>
  </si>
  <si>
    <t>INICIATIVA</t>
  </si>
  <si>
    <t>COMPONENTE</t>
  </si>
  <si>
    <t>SECTOR</t>
  </si>
  <si>
    <t>PROGRAMA</t>
  </si>
  <si>
    <t>Código BPIN</t>
  </si>
  <si>
    <t>Código Sector</t>
  </si>
  <si>
    <t>Código Programa</t>
  </si>
  <si>
    <t>Código Indicador de Producto</t>
  </si>
  <si>
    <t>#.#</t>
  </si>
  <si>
    <t>#.#.#</t>
  </si>
  <si>
    <t>#.#.#.#</t>
  </si>
  <si>
    <t># Meta</t>
  </si>
  <si>
    <t>PLAN INDICATIVO 2024-2027</t>
  </si>
  <si>
    <t>META FÍSICA POR AÑO</t>
  </si>
  <si>
    <t>SECRETARÍA DE AGUA POTABLE Y SANEAMIENTO BÁSICO</t>
  </si>
  <si>
    <t>Impulsar espacios de gestión de conocimiento del sector cultural generando estudios y análisis territoriales y sectoriales</t>
  </si>
  <si>
    <t>Implementar estrategia de trabajo colaborativo en redes culturales, como espacio de encuentro y colaboración para todas las instituciones culturales del departamento. Redes</t>
  </si>
  <si>
    <t>Fortalecer los espacios de participación ciudadana a través de formación y asistencia técnica  y formación en veeduría de cultura para la promoción y acceso efectivo a procesos culturales y artísticos a través de una política pública.</t>
  </si>
  <si>
    <t>Fortalecer el Subsistema de Información Cultural, como generador de datos e información del sector que permitan promover el sector cultural y artístico</t>
  </si>
  <si>
    <t>Cultivarte: Programa integración del arte y la cultura en el desarrollo temprano de nuestros niños y niñas</t>
  </si>
  <si>
    <t>Actualización de registros técnicos y documentación de BIC y manifestaciones del patrimonio, la memoria y los saberes Desarrollo de programa de promoción e investigación del patrimonio el marco de un Observatorio Cultural y Patrimonial de los Vigías del patrimonio</t>
  </si>
  <si>
    <t>Dinamizar la construcción participativa de una Lista Representativa de Patrimonio Cultural Inmaterial de Norte de Santander que permita revitalizar y promover las identidades, saberes y la memoria</t>
  </si>
  <si>
    <t>Apoyo para la formulación y desarrollo de acciones de protección de manifestaciones culturales en riesgo PES Planes especiales de Salvaguarda</t>
  </si>
  <si>
    <t>Desarrollo de iniciativas de proteccion y promocion de bienes materiales patrimoniales en el marco de los PEMP Plan especial de Manejo y protección de Norte de Santander</t>
  </si>
  <si>
    <t>Promoción y fortalecimiento de red departamental de museos como espacios de revitalización de la memoria, el patrimonio y la circulación de saberes y las artes</t>
  </si>
  <si>
    <t>Promoción de vinculación de agentes culturales en el marco de las cadenas de valor del turismo cultural y de naturaleza</t>
  </si>
  <si>
    <t>Raíces Lúdicas: Explorando el Patrimonio Infantil de Norte de Santander Rondas, juegos y predanza Tradicionales</t>
  </si>
  <si>
    <t>1.2</t>
  </si>
  <si>
    <t>1.3</t>
  </si>
  <si>
    <t>2.15</t>
  </si>
  <si>
    <t>1.4</t>
  </si>
  <si>
    <t>1.5</t>
  </si>
  <si>
    <t>1.6</t>
  </si>
  <si>
    <t>1.7</t>
  </si>
  <si>
    <t>1.8</t>
  </si>
  <si>
    <t>1.10</t>
  </si>
  <si>
    <t>1.11</t>
  </si>
  <si>
    <t>1.12</t>
  </si>
  <si>
    <t>2.2</t>
  </si>
  <si>
    <t>2.3</t>
  </si>
  <si>
    <t>2.4</t>
  </si>
  <si>
    <t>2.5</t>
  </si>
  <si>
    <t>2.6</t>
  </si>
  <si>
    <t>2.7</t>
  </si>
  <si>
    <t>2.8</t>
  </si>
  <si>
    <t>2.9</t>
  </si>
  <si>
    <t>2.10</t>
  </si>
  <si>
    <t>2.11</t>
  </si>
  <si>
    <t>2.12</t>
  </si>
  <si>
    <t>2.13</t>
  </si>
  <si>
    <t>2.14</t>
  </si>
  <si>
    <t>2.16</t>
  </si>
  <si>
    <t>3.1</t>
  </si>
  <si>
    <t>3.2</t>
  </si>
  <si>
    <t>3.3</t>
  </si>
  <si>
    <t>3.4</t>
  </si>
  <si>
    <t>3.5</t>
  </si>
  <si>
    <t>3.6</t>
  </si>
  <si>
    <t>4.1</t>
  </si>
  <si>
    <t>4.2</t>
  </si>
  <si>
    <t>4.4</t>
  </si>
  <si>
    <t>4.3</t>
  </si>
  <si>
    <t>1.8.1.1</t>
  </si>
  <si>
    <t>2.11.5.9</t>
  </si>
  <si>
    <t xml:space="preserve">Espacios de integración de oferta pública generados </t>
  </si>
  <si>
    <t>Documentos normativos para la equidad de género para las mujeres formulado</t>
  </si>
  <si>
    <t>Consejos Municipales de Desarrollo Rural - CMDR reactivados.</t>
  </si>
  <si>
    <t>Desarrollar de un programa integral de acompañamiento institucional dirigido a fortalecer las capacidades de gestión, planificación y ejecución de proyectos culturales  mediante asistencias técnicas y desarrollo de capacidades a  gestores líderes de entidades culturales  Implementar estrategia de trabajo colaborativo en redes culturales, a través de encuentros periódicos de coordinación y formación en trabajo colaborativo de las 4 redes culturales (Casas Cultura, gestores, museos, formadores, bibliotecas)</t>
  </si>
  <si>
    <t>2.11.7.9</t>
  </si>
  <si>
    <t>Unidad</t>
  </si>
  <si>
    <t>Unidad de medida</t>
  </si>
  <si>
    <t>Fortalecimiento y articulación de los actores del sector turismo</t>
  </si>
  <si>
    <t>Documentar e implementar la planificación estadística</t>
  </si>
  <si>
    <t>Implementación del Plan Estadístico Departamental</t>
  </si>
  <si>
    <t>Documentos de Planeación realizados</t>
  </si>
  <si>
    <t>Metodologías Aplicadas</t>
  </si>
  <si>
    <t>4.1.6</t>
  </si>
  <si>
    <t>4.1.6.1</t>
  </si>
  <si>
    <t>4.1.6.2</t>
  </si>
  <si>
    <t>4.1.6.3</t>
  </si>
  <si>
    <t>4.1.6.4</t>
  </si>
  <si>
    <t>4.1.6.5</t>
  </si>
  <si>
    <t>4.1.6.6</t>
  </si>
  <si>
    <t>4.1.6.7</t>
  </si>
  <si>
    <t>4.1.6.8</t>
  </si>
  <si>
    <t>2.10.</t>
  </si>
  <si>
    <t>LÍNEAS ESTRATÉGICAS</t>
  </si>
  <si>
    <t>APUESTAS</t>
  </si>
  <si>
    <t>COMPONENTES (SECTOR / POBLACIÓN)</t>
  </si>
  <si>
    <t>INICIATIVAS</t>
  </si>
  <si>
    <t>METAS DE PRODUCTO</t>
  </si>
  <si>
    <t>DEPARTAMENTO NORTE DE SANTANDER 
PLAN DE DESARROLLO 2024-2027  "NORTE, TERRITORIO DE PAZ"</t>
  </si>
  <si>
    <t>Elige la Vida</t>
  </si>
  <si>
    <t>Estrategia metodológica con énfasis en el cuidado a las poblaciones rurales, la naturaleza y los territorios afectados por el uso ilícito, tráfico y comercialización de sustancias psicoactivas a través del fortalecimiento de la prevención y la protección para poblaciones vulnerables desde un enfoque diferencial, colectivo e individual.</t>
  </si>
  <si>
    <t>realizada 4</t>
  </si>
  <si>
    <t>Fortalecimiento y/o Conformación al Comité de Prevención y Reducción de Consumo de SPA y Consejo Seccional de Estupefacientes.</t>
  </si>
  <si>
    <t>Formación para prevenir el consumo de sustancias psicoactivas e ingesta de licores.</t>
  </si>
  <si>
    <t>Estrategia realizada</t>
  </si>
  <si>
    <t>3.2.1.14</t>
  </si>
  <si>
    <t>3.2.1.15</t>
  </si>
  <si>
    <t>3.2.1.16</t>
  </si>
  <si>
    <t>INDICADOR DE PRODUCTO</t>
  </si>
  <si>
    <t>Indicador de Producto PDD</t>
  </si>
  <si>
    <t>Nombre del Programa</t>
  </si>
  <si>
    <t>BANCO DE PROGRAMAS Y PROYECTOS</t>
  </si>
  <si>
    <t>Tipo de acumulación</t>
  </si>
  <si>
    <t>Acumulada</t>
  </si>
  <si>
    <t>Anual</t>
  </si>
  <si>
    <t>Meta Producto Cuatrienio PDD</t>
  </si>
  <si>
    <t>CATÁLOGO DE PRODUCTOS 
(MGA)</t>
  </si>
  <si>
    <t>DEPARTAMENTO NORTE DE SANTANDER</t>
  </si>
  <si>
    <t>PLAN DE DESARROLLO  "NORTE, TERRITORIO DE PAZ"</t>
  </si>
  <si>
    <t>DEPARTAMENTO NORTE DE SANTANDER    -    PLAN DE DESARROLLO " NORTE, TERRITORIO DE PAZ"</t>
  </si>
  <si>
    <t>-</t>
  </si>
  <si>
    <t xml:space="preserve"> DEPARTAMENTO NORTE DE SANTANDER    -    PLAN DE DESARROLLO " NORTE, TERRITORIO DE PAZ"</t>
  </si>
  <si>
    <t>SECRETARÍA DE LAS TECNOLOGÍAS DE LA INFORMACIÓN Y COMUNICACIONES</t>
  </si>
  <si>
    <t>CONSEJERÍA PARA LA DISCAPACIDAD - CENTRO DE REHABILITACIÓN CARDIO NEURO MUSCULAR</t>
  </si>
  <si>
    <t>CONSEJERÍA PARA ASUNTOS RELIGIOSOS</t>
  </si>
  <si>
    <t>SECRETARÍA DE SEGURIDAD CUDADANA</t>
  </si>
  <si>
    <t>SECRETARÍA DE MEDIO AMBIENTE, RECURSOS NATURALES Y SOSTENIBILIDAD</t>
  </si>
  <si>
    <t>SECRETARÍA DE HACIENDA</t>
  </si>
  <si>
    <t>SECRETARÍA DE PROGRAMAS Y PROYECTOS ESTRATÉGICOS Y ESPECIALES</t>
  </si>
  <si>
    <t>VIVIENDA, CIUDAD Y TERRITORIO</t>
  </si>
  <si>
    <t>Ordenamiento territorial y desarrollo urbano</t>
  </si>
  <si>
    <t>FORTALECIMIENTO INTEGRAL DE LA GESTIÓN TERRITORIAL Y BUEN GOBIERNO EN LA PLANIFICACIÓN DEPARTAMENTAL, ASISTENCIA TÉCNICA MUNICIPAL Y APOYO A ESQUEMAS ASOCIATIVOS EN EL DEPARTAMENTO NORTE DE SANTANDER</t>
  </si>
  <si>
    <t>04</t>
  </si>
  <si>
    <t>INFORMACIÓN ESTADÍSTICA</t>
  </si>
  <si>
    <t>0406</t>
  </si>
  <si>
    <t>Generación de la información geográfica del territorio nacional</t>
  </si>
  <si>
    <t>FORTALECIMIENTO DE LA GESTIÓN PUBLICA EN LA IMPLEMENTACIÓN DE SISTEMA DE INFORMACIÓN CATASTRAL CON ENFOQUE MULTIPROPÓSITO Y CONSOLIDACIÓN, DISPOSICIÓN Y APROVECHAMIENTO DE LA INFORMACIÓN GEOESPACIAL EN EL DEPARTAMENTO NORTE DE SANTANDER</t>
  </si>
  <si>
    <t>Número</t>
  </si>
  <si>
    <t>Documentos metodológicos realizados</t>
  </si>
  <si>
    <t>Niveles de información geoespacial dispuestos</t>
  </si>
  <si>
    <t>Entidades asistidas técnicamente</t>
  </si>
  <si>
    <t>Fortalecimiento a la gestión y dirección de la administración pública territorial</t>
  </si>
  <si>
    <t>Gobierno Territorial</t>
  </si>
  <si>
    <t>FORTALECIMIENTO DE LAS CAPACIDADES ADMINISTRATIVAS, DE GESTIÓN Y DE INFRAESTRUCTURA DE LOS ENTES TERRITORIALES PARA LA CONSOLIDACIÓN E IMPLEMENTACIÓN DE DATOS, DIRECCIONAMIENTO ESTRATÉGICO Y SEGUIMIENTO INTEGRAL DE PLANES PROGRAMAS Y PROYECTOS EN EL DEPARTAMENTO NORTE DE SANTANDER</t>
  </si>
  <si>
    <t>Sistema de Gestión implementado</t>
  </si>
  <si>
    <t>Personas capacitadas en uso de Tecnologías de Información y Comunicaciones (TIC)</t>
  </si>
  <si>
    <t>Documentos normativos realizados</t>
  </si>
  <si>
    <t>Metodologías aplicadas</t>
  </si>
  <si>
    <t>Informe final de implementación</t>
  </si>
  <si>
    <r>
      <t>Caracterización poblacional</t>
    </r>
    <r>
      <rPr>
        <b/>
        <sz val="10"/>
        <color theme="1"/>
        <rFont val="Arial Narrow"/>
        <family val="2"/>
      </rPr>
      <t xml:space="preserve"> </t>
    </r>
    <r>
      <rPr>
        <sz val="10"/>
        <color theme="1"/>
        <rFont val="Arial Narrow"/>
        <family val="2"/>
      </rPr>
      <t>y focalización de la inversión social municipal.</t>
    </r>
  </si>
  <si>
    <t>040600400</t>
  </si>
  <si>
    <t>040600700</t>
  </si>
  <si>
    <t>040600500</t>
  </si>
  <si>
    <t>040601800</t>
  </si>
  <si>
    <t>459900201</t>
  </si>
  <si>
    <t>Porcentaje</t>
  </si>
  <si>
    <t>GOBIERNO TERRITORIAL</t>
  </si>
  <si>
    <t xml:space="preserve"> Fortalecimiento a la gestión y dirección de la administración pública territorial</t>
  </si>
  <si>
    <t>FORTALECIMIENTO A LA GESTIÓN DE LA HACIENDA PÚBLICA TERRITORIAL A TRAVÉS DEL MEJORAMIENTO DE LA INFRAESTRUCTURA FÍSICA, TECNOLÓGICA Y RECURSO HUMANO DEL DEPARTAMENTO. NORTE DE SANTANDER</t>
  </si>
  <si>
    <t>459900700</t>
  </si>
  <si>
    <t>Índice de capacidad en la prestación de servicios de tecnología</t>
  </si>
  <si>
    <t>459901900</t>
  </si>
  <si>
    <t>Áreas en proceso de restauración</t>
  </si>
  <si>
    <t>Ha</t>
  </si>
  <si>
    <t>AMBIENTE DESARROLLO SOSTENIBLE</t>
  </si>
  <si>
    <t>Conservación de la biodiversidad y sus servicios ecosistémicos</t>
  </si>
  <si>
    <t>Implementación de Acciones Integradas de Restauración y Conservación de Ecosistemas Estratégicos y Recursos Hídricos para el Desarrollo 
Territorial Sostenible en Norte de Santander</t>
  </si>
  <si>
    <t>Áreas en proceso restauración aisladas</t>
  </si>
  <si>
    <t>Áreas en proceso restauración en mantenimiento</t>
  </si>
  <si>
    <t>Áreas en proceso de restauración con seguimiento</t>
  </si>
  <si>
    <t xml:space="preserve">Ha </t>
  </si>
  <si>
    <t>Plantaciones forestales realizadas</t>
  </si>
  <si>
    <t xml:space="preserve"> Fortalecimiento del desempeño ambiental de los sectores productivos</t>
  </si>
  <si>
    <t>Fortalecimiento del crecimiento verde y la bioeconomía para un desarrollo sostenible de Norte de Santander.</t>
  </si>
  <si>
    <t xml:space="preserve"> Educación Ambiental </t>
  </si>
  <si>
    <t>Generación de estrategias para la democratización de la información, Educación y justicia ambiental con participación ciudadana en Norte de Santander</t>
  </si>
  <si>
    <t>Programas de recolección de residuos posconsumo evaluados</t>
  </si>
  <si>
    <t>Programas de gestión ambiental
sectorial diseñados</t>
  </si>
  <si>
    <t xml:space="preserve">Campañas de información en gestión de cambio climático realizadas </t>
  </si>
  <si>
    <t xml:space="preserve"> Gestión del cambio climático para un desarrollo bajo en carbono y resiliente al clima</t>
  </si>
  <si>
    <t xml:space="preserve">Asistencia técnica para la gestión del cambio climático para un desarrollo bajo en carbono y resiliente al clima en Norte de Santander </t>
  </si>
  <si>
    <t>Áreas con esquemas de Pago por Servicios Ambientales implementados.</t>
  </si>
  <si>
    <t xml:space="preserve"> Gestión integral del recurso hídrico</t>
  </si>
  <si>
    <t>Desarrollo de acciones para la gestión integral del agua, la biodiversidad y las personas en el centro del ordenamiento territorial de Norte de Santander</t>
  </si>
  <si>
    <t>Asistencias Técnicas Realizadas</t>
  </si>
  <si>
    <t xml:space="preserve">Infraestructura para el bienestar animal construida y dotada </t>
  </si>
  <si>
    <t>Fortalecimiento de la convivencia y la seguridad ciudadana</t>
  </si>
  <si>
    <t>Implementación de estrategias integrales para el bienestar de animales  de compañía en Norte de Santander</t>
  </si>
  <si>
    <t xml:space="preserve">Animales atendidos </t>
  </si>
  <si>
    <t>Documentos de lineamientos técnicos
con el manejo de especies de fauna y
flora elaborados</t>
  </si>
  <si>
    <t>Salud y protección social</t>
  </si>
  <si>
    <t xml:space="preserve"> Salud pública</t>
  </si>
  <si>
    <t>Empresas asistidas técnicamente</t>
  </si>
  <si>
    <t>UND</t>
  </si>
  <si>
    <t>COMERCIO, INDUSTRIA Y TURISMO</t>
  </si>
  <si>
    <t>PRODUCTIVIDAD Y COMPETITIVIDAD DE LAS EMPRESAS COLOMBIANAS</t>
  </si>
  <si>
    <t>FORTALECIMIENTO DE ESTRATEGIAS QUE PERMITAN EL DESARROLLO DEL TEJIDO EMPRESARIAL DE NORTE DE SANTANDER</t>
  </si>
  <si>
    <t>Unidades productivas beneficiadas en la implementación de estategias para incrementar su productividad</t>
  </si>
  <si>
    <t>Planes de trabajo concertados con la CRC para su consolidación</t>
  </si>
  <si>
    <t>TRABAJO</t>
  </si>
  <si>
    <t>GENERACIÓN Y FORMALIZACIÓN DEL EMPLEO</t>
  </si>
  <si>
    <t>FORTALECIMIENTO DE ESTRATEGIAS PARA LA GENERACIÓN Y FORMALIZACIÓN DEL EMPLEO NORTE DE SANTANDER</t>
  </si>
  <si>
    <t>Iniciativas de la asociatividad solidaria fomentadas</t>
  </si>
  <si>
    <t>Sesiones de asistencia técnica para el fortalecimiento del monitoreo del mercado de trabajo realizadasa</t>
  </si>
  <si>
    <t>Centro de Convención construido</t>
  </si>
  <si>
    <t xml:space="preserve">CONSTRUCCIÓN CENTRO DE EVENTOS, EXPOSICIONES E INNOVACION CEEI CÚCUTA, NORTE DE SANTANDER </t>
  </si>
  <si>
    <t xml:space="preserve">Instrumentos para el mejoramiento productivo implementados </t>
  </si>
  <si>
    <t>Tecnologías de la información y las comunicaciones</t>
  </si>
  <si>
    <t>Facilitar el acceso y uso de las Tecnologías de la Información y las Comunicaciones en todo el territorio nacional</t>
  </si>
  <si>
    <t>Fortalecimiento del Ecosistema Digital basados en el acceso, uso y apropiación de las TIC en el Departamento de Norte de Santander</t>
  </si>
  <si>
    <t xml:space="preserve"> Fomento del desarrollo de aplicaciones, software y contenidos para impulsar la apropiación de las Tecnologías de la Información y las 
Comunicaciones (TIC)</t>
  </si>
  <si>
    <t>Fortalecimiento de la Transformación Digital en el Departamento de Norte de Santander</t>
  </si>
  <si>
    <t xml:space="preserve">Número </t>
  </si>
  <si>
    <t>Ciencia, tecnología e innovación</t>
  </si>
  <si>
    <t xml:space="preserve"> Fomento a vocaciones y formación, generación, uso y apropiación social del conocimiento de la ciencia, tecnología e innovación</t>
  </si>
  <si>
    <t>Fortalecimiento de la investigación, el desarrollo tecnológico y la innovación en el Norte de Santander</t>
  </si>
  <si>
    <t>Servicio de información implementado</t>
  </si>
  <si>
    <t>Transporte</t>
  </si>
  <si>
    <t>Seguridad de transporte</t>
  </si>
  <si>
    <t>Fortalecimiento institucional para la implementación de estrategias de seguridad vial en el departamento Norte de Santander</t>
  </si>
  <si>
    <t>Infraestructura de transporte para la seguridad vial</t>
  </si>
  <si>
    <t>Apoyo a la Secetaría de Tránsito para la gestión de infraestructura y logística en materia de prevención y seguridad vial. Norte de Santander</t>
  </si>
  <si>
    <t>Personas sensibilizadas</t>
  </si>
  <si>
    <t>Documentos de lineamientos técnicos en temas de seguridad de transporte formulados</t>
  </si>
  <si>
    <t>Estudios de preinversión realizados</t>
  </si>
  <si>
    <t>Documentos de Investigación realizados</t>
  </si>
  <si>
    <t xml:space="preserve">Dispositivos de señalización vertical instalados </t>
  </si>
  <si>
    <t xml:space="preserve">Infraestructura mejorada </t>
  </si>
  <si>
    <t>Estrategias pedagógicas implementadas</t>
  </si>
  <si>
    <t>Redes de atención consolidadas</t>
  </si>
  <si>
    <t>contratacion de personal</t>
  </si>
  <si>
    <t xml:space="preserve"> Gestión del riesgo de desastres y emergencias</t>
  </si>
  <si>
    <t>Fortalecimiento de la gestión del riesgo de desastres en el marco de los procesos de gobernabilidad, conocimiento del riesgo, reducción del riesgo y manejo de desastres en el Departamento Norte de Santander</t>
  </si>
  <si>
    <t>Organismos de atención de emergencias equipados</t>
  </si>
  <si>
    <t>Fortalecimiento del buen gobierno para el respeto y garantía de los derechos humanos.</t>
  </si>
  <si>
    <t xml:space="preserve">Implementación de la politica pública de Libertad religiosa  y dignificación del sector en el Departamento Norte de Santander </t>
  </si>
  <si>
    <t>Educación</t>
  </si>
  <si>
    <t xml:space="preserve"> Calidad, cobertura y fortalecimiento de la educación inicial, prescolar, básica y media</t>
  </si>
  <si>
    <t>Fortalecimento del servicio educativo en el Departamento Norte de Santander</t>
  </si>
  <si>
    <t xml:space="preserve">Instituciones educativas oficiales que implementan el nivel preescolar en el marco de la atención integral </t>
  </si>
  <si>
    <t>Documentos elaborados</t>
  </si>
  <si>
    <t>Educacion</t>
  </si>
  <si>
    <t>Implementación del programa de infraestrucura educativa dotada para el alacance educativo total en el departamento Norte de Santander</t>
  </si>
  <si>
    <t>Implementación del programa de infraestructura educativa del departamento Norte de Santander</t>
  </si>
  <si>
    <t>Servicio de alimentación escolar a niños niñas adolescentes y jóvenes de instituciones educativas oficiales durante la vigencia 2024 en los municipios no certificados en educación del departamento Norte De SantanderR</t>
  </si>
  <si>
    <t>Personas beneficiarias de estrategias de permanencia 
(Hogares juveniles campesinos)</t>
  </si>
  <si>
    <t>Generación de estrategias Integrales para el desarrollo social, económico y comunitario de las familias y la población vulnerable en Norte de Santander</t>
  </si>
  <si>
    <t xml:space="preserve">Beneficiarios de apoyo pedagógico para la oferta de educación inclusiva para preescolar, básica y media </t>
  </si>
  <si>
    <t>Personas víctimas del conflicto con estrategias de fomento para el acceso a la educación inicial, preescolar, básica y media.</t>
  </si>
  <si>
    <r>
      <t>Implementación de la formación integral, jornadas complementarias escolares y optimización del tiempo escolar</t>
    </r>
    <r>
      <rPr>
        <sz val="10"/>
        <color rgb="FFFF0000"/>
        <rFont val="Arial Narrow"/>
        <family val="2"/>
      </rPr>
      <t xml:space="preserve"> </t>
    </r>
    <r>
      <rPr>
        <sz val="10"/>
        <color theme="1"/>
        <rFont val="Arial Narrow"/>
        <family val="2"/>
      </rPr>
      <t>(Articulación deporte, cultura y PTA FI 3.0)</t>
    </r>
  </si>
  <si>
    <r>
      <t xml:space="preserve">Implementación de </t>
    </r>
    <r>
      <rPr>
        <sz val="10"/>
        <color rgb="FF000000"/>
        <rFont val="Arial Narrow"/>
        <family val="2"/>
      </rPr>
      <t xml:space="preserve">estrategias de lectura y oralidad denominado “AVENTURAS NARRATIVAS” </t>
    </r>
  </si>
  <si>
    <t xml:space="preserve">Documentos realizados </t>
  </si>
  <si>
    <t>Beneficiarios de estrategias o programas de apoyo financiero para el acceso y permanencia en la educación superior</t>
  </si>
  <si>
    <t>2202</t>
  </si>
  <si>
    <t xml:space="preserve"> Calidad y fomento de la educación superior</t>
  </si>
  <si>
    <t>Fortalecimiento de la educación superior en el departamento Norte de Santander</t>
  </si>
  <si>
    <t>Instituciones de Educación Superior que implementan procesos de investigación y desarrollo en innovación para los procesos de formación</t>
  </si>
  <si>
    <r>
      <t xml:space="preserve">Impulso </t>
    </r>
    <r>
      <rPr>
        <sz val="10"/>
        <color rgb="FF000000"/>
        <rFont val="Arial Narrow"/>
        <family val="2"/>
      </rPr>
      <t>Ciudadela universitaria de Atalaya</t>
    </r>
  </si>
  <si>
    <t>Funcionarios apoyados</t>
  </si>
  <si>
    <t>Gobierno territorial</t>
  </si>
  <si>
    <t>Fortalecimiento de la capacidad institucional del Talento humano, procesos e infraestructura de la Gobernación Norte de Santander</t>
  </si>
  <si>
    <t>Hogares beneficiados con adquisición de vivienda </t>
  </si>
  <si>
    <t>Vivienda, ciudad y territorio</t>
  </si>
  <si>
    <t>Acceso a soluciones de vivienda</t>
  </si>
  <si>
    <t>Apoyo para la adquisición de vivienda de los empleados públicos del departamento de Norte de Santander</t>
  </si>
  <si>
    <t>Sistema de información actualizado</t>
  </si>
  <si>
    <t>Personas atendidas con campañas de gestión del riesgo para abordar situaciones prevalentes de origen laboral</t>
  </si>
  <si>
    <t>Salud pública</t>
  </si>
  <si>
    <t>Optimización del ambiente de trabajo en la Gobernación de Norte de Santander</t>
  </si>
  <si>
    <t>Campañas de gestión del riesgo para abordar situaciones prevalentes de origen laboral implementadas</t>
  </si>
  <si>
    <t>GESTION</t>
  </si>
  <si>
    <t>Realización del seguimiento periódico de la declaración de bienes y rentas de lo}s empleados de nivel directivo publicadas en el aplicativo SIGEP conforme a la normativa de la ley 2013 del 2019</t>
  </si>
  <si>
    <t xml:space="preserve">Documentos de investigación </t>
  </si>
  <si>
    <t>Sistema de gestión documental actualizado</t>
  </si>
  <si>
    <t>Acueductos optimizados</t>
  </si>
  <si>
    <t xml:space="preserve"> Acceso de la población a los servicios de agua potable y saneamiento básico</t>
  </si>
  <si>
    <t>Acceso a Agua Potable y Saneamiento Basico</t>
  </si>
  <si>
    <t>Plantas de tratamiento de agua potable construidas</t>
  </si>
  <si>
    <t>Alcantarillados optimizados</t>
  </si>
  <si>
    <t xml:space="preserve">2024004540067 </t>
  </si>
  <si>
    <t xml:space="preserve"> Estudios , diseños y diagnóstico para construcción, optimización y/o mejoramiento de sistemas de acueducto, alcantarillado, saneamiento básico y manejo integral de residuos sólidos en los sectores urbano y rural del Departamento  Norte de Santander</t>
  </si>
  <si>
    <t xml:space="preserve"> Acceso a soluciones de vivienda</t>
  </si>
  <si>
    <t>Apoyo para el fortalecimiento y desarrollo institucional en los programas de construcción, mejoramiento de vivienda y titulación de predios para la población del</t>
  </si>
  <si>
    <t>Hogares beneficiados con mejoramiento de una vivienda  </t>
  </si>
  <si>
    <t>Vivienda de Interés Social construidas</t>
  </si>
  <si>
    <t>Comercio, industria y turismo</t>
  </si>
  <si>
    <t>Productividad y competitividad de las empresas colombianas</t>
  </si>
  <si>
    <t>Fortalecimiento , Articulación, Dotación y Estímulos a los Actores y, A, la Industria del Sector Turismo en Norte de Santander</t>
  </si>
  <si>
    <t>Fortalecimiento y dotación a la infraestructura del sector turismo</t>
  </si>
  <si>
    <t xml:space="preserve"> Ambiente regulatorio y económico para la competencia y la actividad empresarial</t>
  </si>
  <si>
    <t>Intervenciones realizadas</t>
  </si>
  <si>
    <t>Fortalecimiento de la cultura exportadora e inversión de la Cooperación Internacional en el departamento Norte de Santander Norte de Santander</t>
  </si>
  <si>
    <t>Beneficiarios potenciales para quienes se gestiona la oferta social</t>
  </si>
  <si>
    <t>Inclusión social y reconciliación</t>
  </si>
  <si>
    <t>Inclusión social y productiva para la población en situación de vulnerabilidad</t>
  </si>
  <si>
    <t>Implementación de acciones que permitan fortalecer los procesos de inclusión social y productiva de la población migrante y retornada en el 
departamento de Norte de Santander</t>
  </si>
  <si>
    <t>Gobierno y territorio</t>
  </si>
  <si>
    <t>Fortalecimiento del buen gobierno para el respeto y garantía de los derechos humanos</t>
  </si>
  <si>
    <t>Atenciones realizadas</t>
  </si>
  <si>
    <t>Fortalecimiento de la oferta institucional y administrativa para garantizar la protección de los derechos humanos y coordinación de la respuesta 
de atención a la población migrante en el departamento Norte de Santander</t>
  </si>
  <si>
    <t>Personas Beneficiadas</t>
  </si>
  <si>
    <t>Fortalecimiento de la oferta institucional y administrativa para garantizar la protección de los derechos humanos y coordinación de la respuesta de atención a la población migrante en el departamento Norte de Santander</t>
  </si>
  <si>
    <t>Niños, niñas, adolescentes y jóvenes atendidios en los servicios de restablecimiento en la administración de justicia</t>
  </si>
  <si>
    <t>Desarrollo integral de la primera infancia a la juventud, y fortalecimiento de las capacidades de las familias de niñas,niños y adolescentes</t>
  </si>
  <si>
    <t>Mejoramiento de los procesos de inclusión educativa en los NNA de la población migratoría y retornada del departamento Norte de Santander</t>
  </si>
  <si>
    <t xml:space="preserve">Documentos de lineamientos técnicos </t>
  </si>
  <si>
    <t>Rutas de atención implementadas</t>
  </si>
  <si>
    <t>Misiones humanitarias realizadas</t>
  </si>
  <si>
    <t>Servicio de promoción de la garantía de derechos</t>
  </si>
  <si>
    <t>Entidades, organismos y dependencias para la transversalización de los enfoques de género e interseccionalidad asistidos técnicamente</t>
  </si>
  <si>
    <t>Via secunadaria mejorada</t>
  </si>
  <si>
    <t>KM</t>
  </si>
  <si>
    <t>Infraestructura de la red vial Regional</t>
  </si>
  <si>
    <t>Mejoramiento  y/o Mantenimiento de la red vial en el Departamento Norte de Santander</t>
  </si>
  <si>
    <t>Vía terciaria  mejorada</t>
  </si>
  <si>
    <t>Puente construido en via secundaria existente</t>
  </si>
  <si>
    <t xml:space="preserve">Vía secundaria con mantenimiento </t>
  </si>
  <si>
    <t>Vía secundaria con obras complementarias  de seguridad vial</t>
  </si>
  <si>
    <t xml:space="preserve">Vía urbana pavimentada </t>
  </si>
  <si>
    <t>Vías secundarias inventariadas</t>
  </si>
  <si>
    <t>Estudios y diseños realizados red vial secundaria</t>
  </si>
  <si>
    <t>Estudios y diseños realizados red vial terciaria</t>
  </si>
  <si>
    <t>Estudios y diseños para la red vial regional realizados</t>
  </si>
  <si>
    <t xml:space="preserve">Caminos ancestrales con mantenimiento </t>
  </si>
  <si>
    <t>Estudios de preinversión elaborados</t>
  </si>
  <si>
    <t>MINAS Y ENERGIA</t>
  </si>
  <si>
    <t>Fortalecimiento y apoyo a la gestión institucional del sector Minas y Energía</t>
  </si>
  <si>
    <t>NO SE TIENE PROYECTO</t>
  </si>
  <si>
    <t>AÚN NO SE HA FORMULADO PROYECTO</t>
  </si>
  <si>
    <t>Consolidación productiva del sector minero</t>
  </si>
  <si>
    <t>Fortalecimiento del sector Minero Energetico del departamento Norte de Santander</t>
  </si>
  <si>
    <t>Minas y Energía</t>
  </si>
  <si>
    <t xml:space="preserve"> Consolidación productiva del sector de energía eléctrica</t>
  </si>
  <si>
    <t>Formulacion y Estructuracion de proyectos de electrificacion para la ampliacion de cobertura del servicio de energia electrica en el Departamento Norte de Santander</t>
  </si>
  <si>
    <t>Pendiente</t>
  </si>
  <si>
    <t>Observación: Este proyecto se pretende financiar con recurso de regalías, FAER, FAZNI y a la la fecha no han sido estructurados</t>
  </si>
  <si>
    <t xml:space="preserve"> Gestión de la información en el sector minero energético</t>
  </si>
  <si>
    <t>Observación: Este proyecto se pretende financiar con recurso de regalías y a la la fecha no ha sido estructurado</t>
  </si>
  <si>
    <t>Implementacion de programa de eficiencia energetica en edificios y/u oficinas públicas del orden departamental. Norte de Santander</t>
  </si>
  <si>
    <t>Usuarios beneficiados con subsidios al consumo</t>
  </si>
  <si>
    <t>Acceso al servicio público domiciliario de gas combustible</t>
  </si>
  <si>
    <t>CONSTRUCCIÓN DE REDES DE GAS EN NORTE DE SANTANDER NORTE DE SANTANDER</t>
  </si>
  <si>
    <t>Estudios de pre inversión</t>
  </si>
  <si>
    <t>Minas y Energia</t>
  </si>
  <si>
    <t xml:space="preserve"> Desarrollo ambiental sostenible del sector minero energético</t>
  </si>
  <si>
    <t xml:space="preserve">Desarrollo Ambiental Sostenible del Sector Minero Energético a través de la Estructuración de Proyectos de Energías Limpias en el Departamento Norte de Santander </t>
  </si>
  <si>
    <t>190504900</t>
  </si>
  <si>
    <t>SALUD Y PROTECCIÓN SOCIAL</t>
  </si>
  <si>
    <t>Fortalecimiento de los servicios de promoción de la salud publica en Norte de Santander</t>
  </si>
  <si>
    <t>190504902</t>
  </si>
  <si>
    <t xml:space="preserve">Mecanismos y espacios de participación social en salud conformados – </t>
  </si>
  <si>
    <t xml:space="preserve">Preguntas Quejas Reclamos y Denuncias Gestionadas  </t>
  </si>
  <si>
    <t>Salud y Protección social</t>
  </si>
  <si>
    <t>Aseguramiento y prestación integral de servicios de salud</t>
  </si>
  <si>
    <t>Fortalecimiento del Aseguramiento al Sistema General de Seguridad Social en Salud, que garantice el acceso a la prestación de los servicios de salud con oportunidad y calidad, basado en la Atención Primaria en Salud del Departamento Norte de Santander</t>
  </si>
  <si>
    <t>auditorías y visitas inspectivas realizadas</t>
  </si>
  <si>
    <t>Inspección, vigilancia y control</t>
  </si>
  <si>
    <t>Fortalecimiento de la Inspección Vigilancia y Control sanitario en el departamento Norte de Santander</t>
  </si>
  <si>
    <t xml:space="preserve">Documentos de planeación elaborados  </t>
  </si>
  <si>
    <t>Documentos de planeacion con seguimientos realizados</t>
  </si>
  <si>
    <t xml:space="preserve">Establecimientos abiertos al público vigilados y controlados  </t>
  </si>
  <si>
    <t>Entidades territoriales atendidas</t>
  </si>
  <si>
    <t>Instituciones bajo control</t>
  </si>
  <si>
    <t xml:space="preserve">Municipios con acciones de promoción, prevención, vigilancia  y control de vectores y zoonosis realizadas </t>
  </si>
  <si>
    <t xml:space="preserve">Estrategias de gestión del riesgo para enfermedades emergentes, reemergentes y desatendidas implementadas  </t>
  </si>
  <si>
    <t>Estrategias para el fortalecimiento del control social en salud implementadas</t>
  </si>
  <si>
    <t xml:space="preserve">Mecanismos y espacios de participación social en salud conformados  </t>
  </si>
  <si>
    <t>Personas víctimas del conflicto armado atendidas con atención psicosocial</t>
  </si>
  <si>
    <t xml:space="preserve">Estrategias de promoción de la salud implementadas  </t>
  </si>
  <si>
    <t xml:space="preserve">Entidades apoyadas  </t>
  </si>
  <si>
    <t>Estrategias de gestión del riesgo para abordar situaciones prevalentes de origen laboral implementadas</t>
  </si>
  <si>
    <t>Estrategias de gestión del riesgo en temas de trastornos mentales implementadas</t>
  </si>
  <si>
    <t xml:space="preserve">Estrategias de gestión del riesgo en temas de consumo de sustancias psicoactivas implementadas  </t>
  </si>
  <si>
    <t xml:space="preserve">Documentos de planeación en salud pública para atención de emergencias y desastres elaborados </t>
  </si>
  <si>
    <t xml:space="preserve">Documentos tecnicos publicados y/o socializados </t>
  </si>
  <si>
    <t>DEPORTE Y RECREACION</t>
  </si>
  <si>
    <t>Fomento a la recreación, la actividad fisica y el deporte para desarrollar entornos de convivencia y paz</t>
  </si>
  <si>
    <t>Fortalecimiento de los programas de deporte formativo, deporte comunitario, recreación, actividad fisica, fortalecimiento instiitucional e infraestructura deportiva y recreativa en el departamento Norte de Santander</t>
  </si>
  <si>
    <t>Personas atendidas</t>
  </si>
  <si>
    <t>Formación y preparación de deportistas</t>
  </si>
  <si>
    <t>Fortalecimiento de los programas de deporte de rendimiento y alto rendimiento convencional y paranacional e insfraestructura deportiva y recreativa en el departamento, Norte de Santander</t>
  </si>
  <si>
    <t>servicio de asistencia técnica para la promoción del deporte</t>
  </si>
  <si>
    <t>Eventos deportivos de alto rendimiento realizado</t>
  </si>
  <si>
    <t>Eventos deportivos de alto rendimiento realizados</t>
  </si>
  <si>
    <t>Parques recreativos mejorados</t>
  </si>
  <si>
    <t>Municipios vinculados al programa Juegos Intercolegiados</t>
  </si>
  <si>
    <t>Implementación de acciones que contribuyan al empoderamiento, visibilización y atención a las necesidades específicas de la población OSIGD del departamento Norte de Santander.</t>
  </si>
  <si>
    <t>450200100</t>
  </si>
  <si>
    <t>450203400</t>
  </si>
  <si>
    <t>Documentos normativos para la garantía de derechos de la población LGTBI formulados</t>
  </si>
  <si>
    <t>450202602</t>
  </si>
  <si>
    <t>450203901</t>
  </si>
  <si>
    <t>Instancias territoriales de coordinación institucional asistidas y apoyadas</t>
  </si>
  <si>
    <t>450202200</t>
  </si>
  <si>
    <t>450203406</t>
  </si>
  <si>
    <t>Implementación de estrategias con enfoque diferencial que promuevan la autonomia económica y la transversalización del enfoque de género para garantizar la igualdad de derechos y oportunidades para las mujeres rurales de Norte de Santander.</t>
  </si>
  <si>
    <t>Inclusión productiva de pequeños productores rurales</t>
  </si>
  <si>
    <t>Agricultura y desarrollo rural</t>
  </si>
  <si>
    <t>Ruedas de negocios realizadas</t>
  </si>
  <si>
    <t>170203806</t>
  </si>
  <si>
    <t>450203902</t>
  </si>
  <si>
    <t>450203200</t>
  </si>
  <si>
    <t>450203301</t>
  </si>
  <si>
    <t>Estrategias implementadas en promoción de los derechos sexuales y reproductivos</t>
  </si>
  <si>
    <t>450203405</t>
  </si>
  <si>
    <t>Estrategias de promoción de la garantía de derechos implementadas</t>
  </si>
  <si>
    <t>450203800</t>
  </si>
  <si>
    <t>Estrategias para la transformación de imaginarios, representaciones y estereotipos de discriminación implementadas</t>
  </si>
  <si>
    <t>450203409</t>
  </si>
  <si>
    <t>450202207</t>
  </si>
  <si>
    <t>Desarrollo de estrategias con enfoque de género e interseccionalidad que promuevan el empoderamiento ciudadano, el goce efectivo de derechos,la prevención de las violencias contra las mujeres y disminución de las brechas sociales entre mujeres y hombres en Norte de Santander.</t>
  </si>
  <si>
    <t>Personas beneficiadas de servicios de educación para el trabajo y el desarrollo humano</t>
  </si>
  <si>
    <t>450203700</t>
  </si>
  <si>
    <t>Jornadas de formación y apoyo a la apropiación de conocimiento realizadas</t>
  </si>
  <si>
    <t>170203901</t>
  </si>
  <si>
    <t>170201800</t>
  </si>
  <si>
    <t>Pequeños productores apoyados</t>
  </si>
  <si>
    <t>170200701</t>
  </si>
  <si>
    <t>170200703</t>
  </si>
  <si>
    <t>Esta meta no tiene proyecto asigando, se le creará uno en 2025 cuando inicie su ejecución</t>
  </si>
  <si>
    <t>Estrategia móvil implementada</t>
  </si>
  <si>
    <t>450203302</t>
  </si>
  <si>
    <t>170201701</t>
  </si>
  <si>
    <t>Estrategias para el ejercicio de derechos desde un enfoque diferencial implementadas</t>
  </si>
  <si>
    <t>450202601</t>
  </si>
  <si>
    <t>Casas de Igualdad de oportunidades para la mujer y el joven</t>
  </si>
  <si>
    <t>450202402</t>
  </si>
  <si>
    <t>450203300</t>
  </si>
  <si>
    <t>Líderes capacitados</t>
  </si>
  <si>
    <t>450203413</t>
  </si>
  <si>
    <t>Estrategias de fomento de participación para las mujeres</t>
  </si>
  <si>
    <t>450203407</t>
  </si>
  <si>
    <t>450203404</t>
  </si>
  <si>
    <t xml:space="preserve">Implementación de estrategias que mejoren y fortalezcan las capacidades y habilidades productivas de las mujeres de Norte de Santander, para lograr su autonomia y empoderamiento económico </t>
  </si>
  <si>
    <t>Proyectos cofinanciados para agregar valor a los productos y/o mejorar los canales de comercialización</t>
  </si>
  <si>
    <t>350201000</t>
  </si>
  <si>
    <t>350201100</t>
  </si>
  <si>
    <t xml:space="preserve">Unidades productivas  beneficiadas en la implementación de estrategias para incrementar su productividad </t>
  </si>
  <si>
    <t>350200900</t>
  </si>
  <si>
    <t>350201900</t>
  </si>
  <si>
    <t>350200200</t>
  </si>
  <si>
    <t>450203201</t>
  </si>
  <si>
    <t>Estrategias de asistencia técnica para la transversalización de los enfoques de género e interseccionalidad implementadas</t>
  </si>
  <si>
    <t>450202206</t>
  </si>
  <si>
    <t>450201600</t>
  </si>
  <si>
    <t>450202205</t>
  </si>
  <si>
    <t xml:space="preserve">Inclusión social y reconciliación </t>
  </si>
  <si>
    <t xml:space="preserve"> Atención, asistencia y reparación integral a las víctimas</t>
  </si>
  <si>
    <t xml:space="preserve"> FORTALECIMIENTO A LAS ACTIVIDADES QUE REALIZA LA SECRETARIA DE VÍCTIMAS, PAZ Y POST CONFLICTO PARA LA CONTRIBUCIÓN A LA SUPERACIÓN DE LA SITUACIÓN DE VULNERABILIDAD DE LA POBLACIÓN VÍCTIMA EN EL DEPARTAMENTO NORTE DE SANTANDER</t>
  </si>
  <si>
    <t>Víctimas con rehabilitación psicosocial</t>
  </si>
  <si>
    <t>Hogares víctimas con atención humanitaria</t>
  </si>
  <si>
    <t>Puntos de atención a víctimas dotados</t>
  </si>
  <si>
    <t>Planes de acción articulados</t>
  </si>
  <si>
    <t>Hogares que reciben incentivos en especie</t>
  </si>
  <si>
    <t>Hogares con asistencia técnica para la generación de ingresos</t>
  </si>
  <si>
    <t>Iniciativas comunitarias apoyadas</t>
  </si>
  <si>
    <r>
      <t>Apoyo técnico y financiero para desarrollar las acciones en el cumplimiento de órdenes de</t>
    </r>
    <r>
      <rPr>
        <sz val="10"/>
        <color theme="1"/>
        <rFont val="Arial Narrow"/>
        <family val="2"/>
      </rPr>
      <t xml:space="preserve"> restitución de tierras que permitan el reconocimiento y atención a los terceros en condiciones de vulnerabilidad</t>
    </r>
  </si>
  <si>
    <t>INCLUSIÓN SOCIAL Y RECONCILIACIÓN</t>
  </si>
  <si>
    <t>Atención integral de población en situación permanente de desprotección social y/o familiar</t>
  </si>
  <si>
    <t xml:space="preserve">“APOYO PARA EL MEJORAMIENTO DE LA CALIDAD DE VIDA DE PERSONAS EN CONDICIÓN DE DISCAPACIDAD DESDE UNA PERSPECTIVA DE LA ATENCIÓN INTEGRAL EN EL DEPARTAMENTO  NORTE DE SANTANDER” </t>
  </si>
  <si>
    <t xml:space="preserve">Gobierno Territorial </t>
  </si>
  <si>
    <t xml:space="preserve"> Fortalecimiento de la convivencia y la seguridad ciudadana</t>
  </si>
  <si>
    <t>Implementación de la estrategia    "Convivencia Ciudadana” para el fomento de la interacción pacífica y armónica de un Norte Territorio de paz, Departamento  Norte de Santander</t>
  </si>
  <si>
    <t>Iniciativas Realizadas</t>
  </si>
  <si>
    <t xml:space="preserve">Diseño y Actualización  </t>
  </si>
  <si>
    <t xml:space="preserve">Boletines Estadísticos </t>
  </si>
  <si>
    <t>Espacios de Participación</t>
  </si>
  <si>
    <t xml:space="preserve">Estrategias y Espacios de Diálogos Realizados </t>
  </si>
  <si>
    <t xml:space="preserve">Proyectos  Financiados </t>
  </si>
  <si>
    <r>
      <t>Formación</t>
    </r>
    <r>
      <rPr>
        <sz val="10"/>
        <color rgb="FF000000"/>
        <rFont val="Arial Narrow"/>
        <family val="2"/>
      </rPr>
      <t xml:space="preserve"> para prevenir la violencia Institucional</t>
    </r>
  </si>
  <si>
    <r>
      <t xml:space="preserve">Plan   </t>
    </r>
    <r>
      <rPr>
        <sz val="10"/>
        <color theme="1"/>
        <rFont val="Arial Narrow"/>
        <family val="2"/>
      </rPr>
      <t xml:space="preserve">integral de prevención a nivel departamental Diseñado o Actualizado. </t>
    </r>
  </si>
  <si>
    <r>
      <t xml:space="preserve">Caracterización de entornos urbanísticos </t>
    </r>
    <r>
      <rPr>
        <sz val="10"/>
        <color rgb="FF000000"/>
        <rFont val="Arial Narrow"/>
        <family val="2"/>
      </rPr>
      <t>y seguimiento</t>
    </r>
    <r>
      <rPr>
        <sz val="10"/>
        <color theme="1"/>
        <rFont val="Arial Narrow"/>
        <family val="2"/>
      </rPr>
      <t xml:space="preserve"> (luz, deterioro de parques, poda de árboles, casas abandonadas).</t>
    </r>
  </si>
  <si>
    <r>
      <t>Estrategia Departamental de Conmemoración y celebración con la Niñez y la familia: Juego y Niñez.</t>
    </r>
    <r>
      <rPr>
        <b/>
        <sz val="10"/>
        <color theme="1"/>
        <rFont val="Arial Narrow"/>
        <family val="2"/>
      </rPr>
      <t xml:space="preserve">  </t>
    </r>
  </si>
  <si>
    <r>
      <t>Estrategias de prevención de vulneración de los derechos de los niños, niñas y adolescentes con enfoque diferencial e interseccional (</t>
    </r>
    <r>
      <rPr>
        <sz val="10"/>
        <color rgb="FF000000"/>
        <rFont val="Arial Narrow"/>
        <family val="2"/>
      </rPr>
      <t xml:space="preserve">consumo de sustancias psicoactivas, violencia por razones de sexo y género, explotación sexual comercial, </t>
    </r>
    <r>
      <rPr>
        <sz val="10"/>
        <color theme="1"/>
        <rFont val="Arial Narrow"/>
        <family val="2"/>
      </rPr>
      <t>embarazo adolescente, entre otros).</t>
    </r>
  </si>
  <si>
    <r>
      <t xml:space="preserve">Estrategia de atención y prevención del Trabajo Infantil, </t>
    </r>
    <r>
      <rPr>
        <sz val="10"/>
        <color theme="1"/>
        <rFont val="Arial Narrow"/>
        <family val="2"/>
      </rPr>
      <t xml:space="preserve">Trabajo Infantil Ampliado, Trabajo Doméstico no remunerado, y/o las Peores Formas de Trabajo Infantil. </t>
    </r>
  </si>
  <si>
    <r>
      <t>Realización de encuentros de Colombiano de Oro, Nuevo Comienzo y Encuentros Intergeneracionales</t>
    </r>
    <r>
      <rPr>
        <b/>
        <sz val="10"/>
        <color theme="1"/>
        <rFont val="Arial Narrow"/>
        <family val="2"/>
      </rPr>
      <t xml:space="preserve">. </t>
    </r>
  </si>
  <si>
    <r>
      <t>Generar</t>
    </r>
    <r>
      <rPr>
        <b/>
        <sz val="10"/>
        <color rgb="FF000000"/>
        <rFont val="Arial Narrow"/>
        <family val="2"/>
      </rPr>
      <t xml:space="preserve"> </t>
    </r>
    <r>
      <rPr>
        <sz val="10"/>
        <color rgb="FF000000"/>
        <rFont val="Arial Narrow"/>
        <family val="2"/>
      </rPr>
      <t>política pública de formación artística y cultural</t>
    </r>
  </si>
  <si>
    <r>
      <t>Fortalecimiento de los</t>
    </r>
    <r>
      <rPr>
        <b/>
        <sz val="10"/>
        <color rgb="FF000000"/>
        <rFont val="Arial Narrow"/>
        <family val="2"/>
      </rPr>
      <t xml:space="preserve"> </t>
    </r>
    <r>
      <rPr>
        <sz val="10"/>
        <color rgb="FF000000"/>
        <rFont val="Arial Narrow"/>
        <family val="2"/>
      </rPr>
      <t>servicios del libro la lectura y la oralidad en el marco de una política interseccional de participantes (primera infancia, niñez, adolescentes, jóvenes, adulto mayor, víctimas, campesinos, personas den condición de discapacidad, grupos étnicos, LGTBIQ+, migrantes, jóvenes en el sistema de responsabilidad penal, entre otros grupos vulnerables) y población en general</t>
    </r>
  </si>
  <si>
    <t>450202600</t>
  </si>
  <si>
    <t>ESTUDIOS DE PREINVERSIÓN ELABORADOS</t>
  </si>
  <si>
    <t>FORTALECIMIENTO A LA GESTIÓN Y DIRECCIÓN DE LA ADMINISTRACIÓN PÚBLICA TERRITORIAL.</t>
  </si>
  <si>
    <t>2024004540080</t>
  </si>
  <si>
    <t>FORTALECIMIENTO DE LA GESTÓN DIRECCIÓN FORMULACIÓN EVALUACIÓN, EJECUCION  Y SEGUIMIENTO DE PROGRAMAS Y PROYECTOS DE LA GOBERNACIÓN DE NORTE DE SANTANDER</t>
  </si>
  <si>
    <t>ENTIDADES, ORGANISMOS Y DEPENDENCIAS ASISTIDOS TÉCNICAMENTE</t>
  </si>
  <si>
    <t>Fortalecimiento institucional y servicio de apoyo integral como estrategia para la seguridad ciudadana en el departamento Norte de Santander</t>
  </si>
  <si>
    <t>450104500</t>
  </si>
  <si>
    <t>Estrategias para la promoción de la mediación comunitaria implementadas</t>
  </si>
  <si>
    <t>450100402</t>
  </si>
  <si>
    <t>450102601</t>
  </si>
  <si>
    <t>Documentos de planeación con seguimiento realizados</t>
  </si>
  <si>
    <t>450102800</t>
  </si>
  <si>
    <t>450102900</t>
  </si>
  <si>
    <t>450103000</t>
  </si>
  <si>
    <t>450102602</t>
  </si>
  <si>
    <t>450100100</t>
  </si>
  <si>
    <t>Instancias territoriales asistidas técnicamente</t>
  </si>
  <si>
    <t>450106600</t>
  </si>
  <si>
    <t>Estaciones de policía construidas y dotadas</t>
  </si>
  <si>
    <t xml:space="preserve">Número de herramientas implementadas </t>
  </si>
  <si>
    <r>
      <t xml:space="preserve">Documentos de lineamientos técnicos sobre la educación artística y cultural realizados </t>
    </r>
    <r>
      <rPr>
        <b/>
        <i/>
        <sz val="10"/>
        <color rgb="FF000000"/>
        <rFont val="Arial Narrow"/>
        <family val="2"/>
      </rPr>
      <t>(Sistema de Formación Artística y Cultura</t>
    </r>
    <r>
      <rPr>
        <b/>
        <sz val="10"/>
        <color rgb="FF000000"/>
        <rFont val="Arial Narrow"/>
        <family val="2"/>
      </rPr>
      <t>l)</t>
    </r>
  </si>
  <si>
    <t>Agricultura y Desarrollo Rural</t>
  </si>
  <si>
    <t>Ciencia, tecnología e innovación agropecuaria.</t>
  </si>
  <si>
    <t>Fortalecimiento al Sector Agropecuario Mediante la Prestación del Servicio Público de Extensión Agropecuaria y Transferencia de Tecnología en Municipios del Departamento Norte de Santander</t>
  </si>
  <si>
    <t>Servicios financieros y gestión del riesgo para las actividades agropecuarias y rurales</t>
  </si>
  <si>
    <t>Servicio de Apoyo en Educación Financiera, Financiamiento y Gestión del Riesgo para las Actividades Agropecuarias de los Productores Rurales del Departamento Norte de Santander</t>
  </si>
  <si>
    <t>Distritos rehabilitados</t>
  </si>
  <si>
    <t xml:space="preserve"> Inclusión productiva de pequeños productores rurales</t>
  </si>
  <si>
    <t>Fortalecimiento y Acompañamiento a la Implementación de Iniciativas que Promuevan el Desarrollo Rural Agropecuario en el Departamento Norte de Santander</t>
  </si>
  <si>
    <t>Ordenamiento social y uso productivo del territorio rural</t>
  </si>
  <si>
    <t>Servicio de Apoyo para la Formalización de la Propiedad Rural Privada en el Departamento Norte de Santander</t>
  </si>
  <si>
    <t xml:space="preserve"> Ciencia, tecnología e innovación agropecuaria</t>
  </si>
  <si>
    <t>Fortalecimiento de la Seguridad Alimentaria y Nutricional Orientada a la Garantía Progresiva del Derecho Humano a la Alimentación en el Departamento Norte de Santander</t>
  </si>
  <si>
    <t xml:space="preserve">Generación de Información Estadística Sobre la Oferta Productiva Agropecuaria en el Departamento Norte de Santander       </t>
  </si>
  <si>
    <t>190505003</t>
  </si>
  <si>
    <t>Personas apoyadas</t>
  </si>
  <si>
    <t>19</t>
  </si>
  <si>
    <t>1905</t>
  </si>
  <si>
    <t>DESARROLLO DEL PROGRAMA DE REHABILITACIÓN PARA PERSONAS CON DISCAPACIDAD EN EL
DEPARTAMENTO  NORTE DE SANTANDER</t>
  </si>
  <si>
    <t>190505002</t>
  </si>
  <si>
    <t>personas capacitadas</t>
  </si>
  <si>
    <t>Cultura</t>
  </si>
  <si>
    <t>Promoción y acceso efectivo a procesos culturales y artísticos</t>
  </si>
  <si>
    <t>Fortalecimiento y acceso efectivo a procesos culturales y artísticos de Norte de Santander</t>
  </si>
  <si>
    <t>encuentros realizados</t>
  </si>
  <si>
    <t>documentos de lineamientos tecnicos</t>
  </si>
  <si>
    <t>Sistema de información del sector artístico y cultural en operación</t>
  </si>
  <si>
    <t>Creadores y gestores culturales beneficiados</t>
  </si>
  <si>
    <t>Implementación del servicio social complementario de beneficios económicos periódicos BEPS para creadores y gestores culturales del Departamento Norte de Santander</t>
  </si>
  <si>
    <t>Estudios y diseños elaborados</t>
  </si>
  <si>
    <t>Centros culturales adecuados</t>
  </si>
  <si>
    <t>Eventos de promoción de actividades culturales realizados</t>
  </si>
  <si>
    <t>Publicaciones realizadas</t>
  </si>
  <si>
    <t>Procesos de formación atendidos</t>
  </si>
  <si>
    <t>Cursos realizados</t>
  </si>
  <si>
    <t>Usuarios atendidos</t>
  </si>
  <si>
    <t>330105400</t>
  </si>
  <si>
    <t>330105401</t>
  </si>
  <si>
    <t>Gestión, protección y salvaguardia del patrimonio cultural colombiano</t>
  </si>
  <si>
    <t xml:space="preserve">	2024004540078</t>
  </si>
  <si>
    <t>Difusión  y protección del patrimonio, los saberes, las manifestaciones de la memoria y la diversidad cultural Norte de Santander</t>
  </si>
  <si>
    <t>Crecimiento de usuarios</t>
  </si>
  <si>
    <t>Actividades culturales realizadas en Museos del Ministerio de Cultura</t>
  </si>
  <si>
    <t>Información catastral actualizada / Estrategia de Formalización de tierras</t>
  </si>
  <si>
    <t>Niños y niñas atendidos en Servicio integrales</t>
  </si>
  <si>
    <t xml:space="preserve"> Desarrollo integral de la primera infancia a la juventud, y fortalecimiento de las capacidades de las familias de niñas, niños y adolescentes</t>
  </si>
  <si>
    <t>410200300</t>
  </si>
  <si>
    <t>Agentes educativos cualificados</t>
  </si>
  <si>
    <t>41</t>
  </si>
  <si>
    <t>4102</t>
  </si>
  <si>
    <t>410204700</t>
  </si>
  <si>
    <t>Agentes de la institucionalidad de infancia, adolescencia y juventud  asistidos técnicamente</t>
  </si>
  <si>
    <t>410204103</t>
  </si>
  <si>
    <t>45</t>
  </si>
  <si>
    <t>4502</t>
  </si>
  <si>
    <t xml:space="preserve"> Fortalecimiento del buen gobierno para el respeto y garantía de los derechos humanos.</t>
  </si>
  <si>
    <t>Mejoramiento de espacios integrales de participación ciudadana y desarrollo de capacidades de liderazgo en población vulnerable en Norte de Santander</t>
  </si>
  <si>
    <t>410205200</t>
  </si>
  <si>
    <t>Niños, niñas, adolescentes y jóvenes beneficiados</t>
  </si>
  <si>
    <t>410204600</t>
  </si>
  <si>
    <t>410305400</t>
  </si>
  <si>
    <t>4103</t>
  </si>
  <si>
    <t xml:space="preserve"> Inclusión social y productiva para la población en situación de vulnerabilidad</t>
  </si>
  <si>
    <t>Desarrollo de mecanismos de articulación y sistemas de información para el seguimiento eficiente del bienestar social en Norte de Santander</t>
  </si>
  <si>
    <t>410204100</t>
  </si>
  <si>
    <t>410204300</t>
  </si>
  <si>
    <t>Familias atendidas</t>
  </si>
  <si>
    <t>410204200</t>
  </si>
  <si>
    <t>410204202</t>
  </si>
  <si>
    <t>Familias pertenecientes a cada comunidad atendida</t>
  </si>
  <si>
    <t>4599</t>
  </si>
  <si>
    <t>Formulación y Ejecución de los Ciclos de las Políticas Públicas para la Población Vulnerable en Norte de Santander</t>
  </si>
  <si>
    <t>410305202</t>
  </si>
  <si>
    <t>410204504</t>
  </si>
  <si>
    <t>410204502</t>
  </si>
  <si>
    <t>459903200</t>
  </si>
  <si>
    <t>410400700</t>
  </si>
  <si>
    <t>4104</t>
  </si>
  <si>
    <t xml:space="preserve"> Atención integral de población en situación permanente de desprotección social y/o familiar</t>
  </si>
  <si>
    <t>Fortalecimiento de los Procesos de Atención Integral, Vida Plena y Envejecimiento Digno en Adultos Mayores del Departamento de Norte de Santander</t>
  </si>
  <si>
    <t>410401000</t>
  </si>
  <si>
    <t>410400800</t>
  </si>
  <si>
    <t>410402300</t>
  </si>
  <si>
    <t>Proyectos productivos asistidos técnicamente</t>
  </si>
  <si>
    <t>410306300</t>
  </si>
  <si>
    <t>410301505</t>
  </si>
  <si>
    <t>4.2.4.2</t>
  </si>
  <si>
    <t>Comunidades étnicas con acompañamiento comunitario</t>
  </si>
  <si>
    <t>Número de hogares</t>
  </si>
  <si>
    <t>Fortalecimiento integral de las capacidades técnicas, administrativas, organizativas y de gobernanza con enfoque diferencial para las comunidades étnicas de Norte de Santander</t>
  </si>
  <si>
    <t>Centros comunitarios adecuados</t>
  </si>
  <si>
    <t>Unidades productivas para el autoconsumo instaladas</t>
  </si>
  <si>
    <t xml:space="preserve"> Número</t>
  </si>
  <si>
    <t xml:space="preserve">Proyectos de protección y recuperación del conocimiento tradicional asociado a la biodiversidad
</t>
  </si>
  <si>
    <t>Estrategias educativo ambientales y de participación
implementadas</t>
  </si>
  <si>
    <t>Fortalecimiento del Aseguramiento al Sistema General de Seguridad Social en Salud, que garantice el acceso a la prestación de los servicios de salud con oportunidad y calidad, basado en la Atención Primaria en Salud del Departamento Norte de Santander, Implementación de programa de infraestructura de salud en el departamento Norte de Santander</t>
  </si>
  <si>
    <t>2024004540043, 2024004540015</t>
  </si>
  <si>
    <t>2024004540046, 2024004540047</t>
  </si>
  <si>
    <t>Fortalecimiento de los servicios de promoción de la salud publica en Norte de Santander, Fortalecimiento de la Inspección Vigilancia y Control sanitario en el departamento Norte de Santander</t>
  </si>
  <si>
    <t xml:space="preserve">Implementación de programas de infraestructura deportiva, de alto rendimiento y recreativa en el departamento Norte de Santander </t>
  </si>
  <si>
    <t>Complejo deportivo de alto rendimiento construido</t>
  </si>
  <si>
    <t>Gimnasios construidos y dotados</t>
  </si>
  <si>
    <t>Pistas construidas y dotadas</t>
  </si>
  <si>
    <t>2024004540016, 2024004540094</t>
  </si>
  <si>
    <t>Implementación de programas de infraestructura deportiva, de alto rendimiento y recreativa en el departamento Norte de Santander, Fortalecimiento de los programas de deporte de rendimiento y alto rendimiento convencional y paranacional e insfraestructura deportiva y recreativa en el departamento, Norte de Santander</t>
  </si>
  <si>
    <t>2024004540095, 2024004540068</t>
  </si>
  <si>
    <t>Fortalecimiento de los programas de deporte formativo, deporte comunitario, recreación, actividad fisica, fortalecimiento instiitucional e infraestructura deportiva y recreativa en el departamento Norte de Santander, Implementación de programas para fortalecer la infraestructura deportiva y recreativa en el departamento Norte de Santander</t>
  </si>
  <si>
    <t>Paz, reconciliación, convivencia, dialogo social y no estigmatización.</t>
  </si>
  <si>
    <t>Fortalecimiento y acceso efectivo a procesos culturales y artísticos de Norte de Santander, Implementación de programas para la gestión y sostenibilidad de infraestructuras con servicios culturales en el departamento Norte de Santander</t>
  </si>
  <si>
    <t>2024004540085, 2024004540069</t>
  </si>
  <si>
    <t>2024004540057, 2024004540083</t>
  </si>
  <si>
    <t>Mejoramiento de espacios integrales de participación ciudadana y desarrollo de capacidades de liderazgo en población vulnerable en Norte de Santander, Generación de estrategias Integrales para el desarrollo social, económico y comunitario de las familias y la población vulnerable en Norte de Santander</t>
  </si>
  <si>
    <t>240905900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</si>
</sst>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4" formatCode="_-&quot;$&quot;\ * #,##0.00_-;\-&quot;$&quot;\ * #,##0.00_-;_-&quot;$&quot;\ * &quot;-&quot;??_-;_-@_-"/>
    <numFmt numFmtId="43" formatCode="_-* #,##0.00_-;\-* #,##0.00_-;_-* &quot;-&quot;??_-;_-@_-"/>
    <numFmt numFmtId="164" formatCode="_-* #,##0_-;\-* #,##0_-;_-* &quot;-&quot;??_-;_-@_-"/>
    <numFmt numFmtId="165" formatCode="#,##0.00_ ;\-#,##0.00\ "/>
    <numFmt numFmtId="166" formatCode="#,##0_ ;[Red]\-#,##0\ "/>
    <numFmt numFmtId="167" formatCode="#,##0.00000"/>
    <numFmt numFmtId="168" formatCode="#,##0.000"/>
    <numFmt numFmtId="169" formatCode="#,##0.0"/>
    <numFmt numFmtId="170" formatCode="#,##0.0000"/>
    <numFmt numFmtId="171" formatCode="_-&quot;$&quot;\ * #,##0_-;\-&quot;$&quot;\ * #,##0_-;_-&quot;$&quot;\ * &quot;-&quot;??_-;_-@_-"/>
    <numFmt numFmtId="172" formatCode="0.0"/>
    <numFmt numFmtId="173" formatCode="&quot;$&quot;\ #,##0"/>
  </numFmts>
  <fonts count="98" x14ac:knownFonts="1">
    <font>
      <sz val="11"/>
      <color theme="1"/>
      <name val="Calibri"/>
      <family val="2"/>
      <scheme val="minor"/>
    </font>
    <font>
      <sz val="11"/>
      <color theme="1"/>
      <name val="Arial"/>
      <family val="2"/>
    </font>
    <font>
      <sz val="10"/>
      <name val="Arial"/>
      <family val="2"/>
    </font>
    <font>
      <sz val="11"/>
      <color theme="1"/>
      <name val="Calibri"/>
      <family val="2"/>
      <scheme val="minor"/>
    </font>
    <font>
      <sz val="10"/>
      <color theme="1"/>
      <name val="Calibri"/>
      <family val="2"/>
      <scheme val="minor"/>
    </font>
    <font>
      <b/>
      <sz val="10"/>
      <name val="Arial"/>
      <family val="2"/>
    </font>
    <font>
      <b/>
      <sz val="10"/>
      <color theme="0"/>
      <name val="Arial"/>
      <family val="2"/>
    </font>
    <font>
      <b/>
      <sz val="10"/>
      <color theme="1"/>
      <name val="Arial"/>
      <family val="2"/>
    </font>
    <font>
      <b/>
      <sz val="11"/>
      <color theme="0"/>
      <name val="Calibri"/>
      <family val="2"/>
      <scheme val="minor"/>
    </font>
    <font>
      <sz val="10"/>
      <color theme="1"/>
      <name val="Arial"/>
      <family val="2"/>
    </font>
    <font>
      <sz val="11"/>
      <color theme="1"/>
      <name val="Arial Narrow"/>
      <family val="2"/>
    </font>
    <font>
      <b/>
      <sz val="11"/>
      <color theme="1"/>
      <name val="Arial Narrow"/>
      <family val="2"/>
    </font>
    <font>
      <sz val="8"/>
      <name val="Calibri"/>
      <family val="2"/>
      <scheme val="minor"/>
    </font>
    <font>
      <b/>
      <sz val="12"/>
      <color theme="1"/>
      <name val="Arial Narrow"/>
      <family val="2"/>
    </font>
    <font>
      <b/>
      <sz val="12"/>
      <name val="Arial Narrow"/>
      <family val="2"/>
    </font>
    <font>
      <sz val="12"/>
      <name val="Arial Narrow"/>
      <family val="2"/>
    </font>
    <font>
      <sz val="10"/>
      <color theme="1"/>
      <name val="Arial Narrow"/>
      <family val="2"/>
    </font>
    <font>
      <b/>
      <sz val="11"/>
      <color rgb="FF000000"/>
      <name val="Arial Narrow"/>
      <family val="2"/>
    </font>
    <font>
      <b/>
      <sz val="11"/>
      <color rgb="FF388600"/>
      <name val="Arial Narrow"/>
      <family val="2"/>
    </font>
    <font>
      <sz val="11"/>
      <color rgb="FF242424"/>
      <name val="Arial Narrow"/>
      <family val="2"/>
    </font>
    <font>
      <sz val="11"/>
      <color rgb="FF385623"/>
      <name val="Arial Narrow"/>
      <family val="2"/>
    </font>
    <font>
      <sz val="11"/>
      <color rgb="FF000000"/>
      <name val="Arial Narrow"/>
      <family val="2"/>
    </font>
    <font>
      <b/>
      <sz val="10"/>
      <color theme="1"/>
      <name val="Arial Narrow"/>
      <family val="2"/>
    </font>
    <font>
      <sz val="10"/>
      <color rgb="FF000000"/>
      <name val="Arial Narrow"/>
      <family val="2"/>
    </font>
    <font>
      <sz val="11"/>
      <color rgb="FFFF0000"/>
      <name val="Arial Narrow"/>
      <family val="2"/>
    </font>
    <font>
      <i/>
      <sz val="11"/>
      <color rgb="FF000000"/>
      <name val="Arial Narrow"/>
      <family val="2"/>
    </font>
    <font>
      <sz val="11"/>
      <color rgb="FF232323"/>
      <name val="Arial Narrow"/>
      <family val="2"/>
    </font>
    <font>
      <sz val="10"/>
      <name val="Arial Narrow"/>
      <family val="2"/>
    </font>
    <font>
      <b/>
      <sz val="11"/>
      <color rgb="FFFF0000"/>
      <name val="Arial Narrow"/>
      <family val="2"/>
    </font>
    <font>
      <sz val="11"/>
      <name val="Arial Narrow"/>
      <family val="2"/>
    </font>
    <font>
      <b/>
      <sz val="11"/>
      <name val="Arial"/>
      <family val="2"/>
    </font>
    <font>
      <b/>
      <sz val="11"/>
      <name val="Arial Narrow"/>
      <family val="2"/>
    </font>
    <font>
      <b/>
      <sz val="8"/>
      <color theme="1"/>
      <name val="Arial"/>
      <family val="2"/>
    </font>
    <font>
      <sz val="8"/>
      <color theme="1"/>
      <name val="Arial"/>
      <family val="2"/>
    </font>
    <font>
      <b/>
      <sz val="10"/>
      <color theme="9" tint="-0.499984740745262"/>
      <name val="Arial"/>
      <family val="2"/>
    </font>
    <font>
      <b/>
      <sz val="8"/>
      <color rgb="FF000000"/>
      <name val="Arial"/>
      <family val="2"/>
    </font>
    <font>
      <b/>
      <sz val="10"/>
      <color rgb="FF000000"/>
      <name val="Arial"/>
      <family val="2"/>
    </font>
    <font>
      <b/>
      <sz val="8"/>
      <name val="Arial"/>
      <family val="2"/>
    </font>
    <font>
      <sz val="11"/>
      <color rgb="FF1C2F33"/>
      <name val="Calibri"/>
      <family val="2"/>
      <scheme val="minor"/>
    </font>
    <font>
      <sz val="10"/>
      <color rgb="FF1C2F33"/>
      <name val="Arial"/>
      <family val="2"/>
    </font>
    <font>
      <b/>
      <sz val="10"/>
      <color rgb="FF7030A0"/>
      <name val="Arial"/>
      <family val="2"/>
    </font>
    <font>
      <sz val="9"/>
      <color rgb="FF1C2F33"/>
      <name val="Arial"/>
      <family val="2"/>
    </font>
    <font>
      <sz val="9"/>
      <color theme="1"/>
      <name val="Arial"/>
      <family val="2"/>
    </font>
    <font>
      <b/>
      <sz val="10"/>
      <color rgb="FF1C2F33"/>
      <name val="Arial"/>
      <family val="2"/>
    </font>
    <font>
      <b/>
      <sz val="10"/>
      <color theme="1"/>
      <name val="Calibri"/>
      <family val="2"/>
      <scheme val="minor"/>
    </font>
    <font>
      <b/>
      <sz val="12"/>
      <name val="Arial"/>
      <family val="2"/>
    </font>
    <font>
      <b/>
      <sz val="11"/>
      <color theme="1"/>
      <name val="Calibri"/>
      <family val="2"/>
      <scheme val="minor"/>
    </font>
    <font>
      <b/>
      <sz val="10"/>
      <name val="Arial Narrow"/>
      <family val="2"/>
    </font>
    <font>
      <sz val="11"/>
      <color theme="1"/>
      <name val="Arial"/>
      <family val="2"/>
    </font>
    <font>
      <b/>
      <sz val="11"/>
      <color theme="0"/>
      <name val="Arial Narrow"/>
      <family val="2"/>
    </font>
    <font>
      <b/>
      <i/>
      <sz val="11"/>
      <name val="Arial Narrow"/>
      <family val="2"/>
    </font>
    <font>
      <i/>
      <sz val="11"/>
      <name val="Arial Narrow"/>
      <family val="2"/>
    </font>
    <font>
      <sz val="11"/>
      <color theme="0"/>
      <name val="Arial Narrow"/>
      <family val="2"/>
    </font>
    <font>
      <sz val="11"/>
      <color rgb="FF000000"/>
      <name val="Arial"/>
      <family val="2"/>
    </font>
    <font>
      <b/>
      <sz val="11"/>
      <color theme="1"/>
      <name val="Arial"/>
      <family val="2"/>
    </font>
    <font>
      <b/>
      <sz val="11"/>
      <color theme="9" tint="-0.249977111117893"/>
      <name val="Arial Narrow"/>
      <family val="2"/>
    </font>
    <font>
      <b/>
      <sz val="12"/>
      <color theme="1"/>
      <name val="Arial"/>
      <family val="2"/>
    </font>
    <font>
      <sz val="11"/>
      <color theme="0"/>
      <name val="Calibri"/>
      <family val="2"/>
      <scheme val="minor"/>
    </font>
    <font>
      <sz val="8"/>
      <color theme="0"/>
      <name val="Calibri"/>
      <family val="2"/>
      <scheme val="minor"/>
    </font>
    <font>
      <sz val="9"/>
      <color indexed="81"/>
      <name val="Tahoma"/>
      <family val="2"/>
    </font>
    <font>
      <b/>
      <sz val="9"/>
      <color indexed="81"/>
      <name val="Tahoma"/>
      <family val="2"/>
    </font>
    <font>
      <b/>
      <sz val="16"/>
      <name val="Arial Narrow"/>
      <family val="2"/>
    </font>
    <font>
      <b/>
      <sz val="16"/>
      <color theme="1"/>
      <name val="Arial Narrow"/>
      <family val="2"/>
    </font>
    <font>
      <b/>
      <sz val="10"/>
      <color rgb="FFFF0000"/>
      <name val="Arial Narrow"/>
      <family val="2"/>
    </font>
    <font>
      <sz val="10"/>
      <color rgb="FF242424"/>
      <name val="Arial Narrow"/>
      <family val="2"/>
    </font>
    <font>
      <b/>
      <sz val="10"/>
      <color rgb="FF000000"/>
      <name val="Arial Narrow"/>
      <family val="2"/>
    </font>
    <font>
      <sz val="12"/>
      <name val="Arial"/>
      <family val="2"/>
    </font>
    <font>
      <sz val="12"/>
      <color theme="1"/>
      <name val="Arial"/>
      <family val="2"/>
    </font>
    <font>
      <sz val="10"/>
      <color rgb="FFFF0000"/>
      <name val="Arial Narrow"/>
      <family val="2"/>
    </font>
    <font>
      <b/>
      <sz val="10"/>
      <color indexed="8"/>
      <name val="Arial Narrow"/>
      <family val="2"/>
    </font>
    <font>
      <b/>
      <sz val="11"/>
      <color rgb="FF242424"/>
      <name val="Arial Narrow"/>
      <family val="2"/>
    </font>
    <font>
      <sz val="16"/>
      <name val="Arial Narrow"/>
      <family val="2"/>
    </font>
    <font>
      <sz val="10"/>
      <color indexed="8"/>
      <name val="Arial Narrow"/>
      <family val="2"/>
    </font>
    <font>
      <b/>
      <sz val="10"/>
      <color rgb="FF242424"/>
      <name val="Arial Narrow"/>
      <family val="2"/>
    </font>
    <font>
      <b/>
      <sz val="10"/>
      <color rgb="FF232323"/>
      <name val="Arial Narrow"/>
      <family val="2"/>
    </font>
    <font>
      <b/>
      <i/>
      <sz val="10"/>
      <color rgb="FF000000"/>
      <name val="Arial Narrow"/>
      <family val="2"/>
    </font>
    <font>
      <b/>
      <sz val="10"/>
      <color rgb="FFFF0000"/>
      <name val="Arial"/>
      <family val="2"/>
    </font>
    <font>
      <b/>
      <sz val="12"/>
      <color rgb="FFFF0000"/>
      <name val="Arial Narrow"/>
      <family val="2"/>
    </font>
    <font>
      <sz val="12"/>
      <color theme="1"/>
      <name val="Arial Narrow"/>
      <family val="2"/>
    </font>
    <font>
      <b/>
      <sz val="9"/>
      <color theme="1"/>
      <name val="Arial Narrow"/>
      <family val="2"/>
    </font>
    <font>
      <sz val="11"/>
      <name val="Arial"/>
      <family val="2"/>
    </font>
    <font>
      <sz val="12"/>
      <color rgb="FF000000"/>
      <name val="Arial Narrow"/>
      <family val="2"/>
    </font>
    <font>
      <sz val="9"/>
      <color theme="1"/>
      <name val="Arial Narrow"/>
      <family val="2"/>
    </font>
    <font>
      <sz val="12"/>
      <color rgb="FFFF0000"/>
      <name val="Arial Narrow"/>
      <family val="2"/>
    </font>
    <font>
      <sz val="10"/>
      <color rgb="FF242424"/>
      <name val="Arial"/>
      <family val="2"/>
    </font>
    <font>
      <sz val="10"/>
      <color rgb="FF000000"/>
      <name val="Arial"/>
      <family val="2"/>
    </font>
    <font>
      <sz val="6"/>
      <color theme="1"/>
      <name val="Calibri"/>
      <family val="2"/>
      <scheme val="minor"/>
    </font>
    <font>
      <sz val="8"/>
      <color theme="1"/>
      <name val="Calibri"/>
      <family val="2"/>
      <scheme val="minor"/>
    </font>
    <font>
      <sz val="8"/>
      <name val="Arial Narrow"/>
      <family val="2"/>
    </font>
    <font>
      <sz val="8"/>
      <color theme="1"/>
      <name val="Arial Narrow"/>
      <family val="2"/>
    </font>
    <font>
      <b/>
      <sz val="8"/>
      <color theme="1"/>
      <name val="Calibri"/>
      <family val="2"/>
      <scheme val="minor"/>
    </font>
    <font>
      <b/>
      <sz val="8"/>
      <name val="Arial Narrow"/>
      <family val="2"/>
    </font>
    <font>
      <b/>
      <sz val="8"/>
      <color theme="0"/>
      <name val="Arial"/>
      <family val="2"/>
    </font>
    <font>
      <b/>
      <sz val="6"/>
      <name val="Arial"/>
      <family val="2"/>
    </font>
    <font>
      <sz val="6"/>
      <name val="Arial Narrow"/>
      <family val="2"/>
    </font>
    <font>
      <sz val="6"/>
      <color theme="1"/>
      <name val="Arial Narrow"/>
      <family val="2"/>
    </font>
    <font>
      <sz val="6"/>
      <name val="Arial"/>
      <family val="2"/>
    </font>
    <font>
      <b/>
      <sz val="6"/>
      <color theme="1"/>
      <name val="Calibri"/>
      <family val="2"/>
      <scheme val="minor"/>
    </font>
  </fonts>
  <fills count="34">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4" tint="0.39997558519241921"/>
        <bgColor indexed="64"/>
      </patternFill>
    </fill>
    <fill>
      <patternFill patternType="solid">
        <fgColor theme="0"/>
        <bgColor indexed="64"/>
      </patternFill>
    </fill>
    <fill>
      <patternFill patternType="solid">
        <fgColor theme="5" tint="0.39997558519241921"/>
        <bgColor indexed="64"/>
      </patternFill>
    </fill>
    <fill>
      <patternFill patternType="solid">
        <fgColor rgb="FF39727F"/>
        <bgColor indexed="64"/>
      </patternFill>
    </fill>
    <fill>
      <patternFill patternType="solid">
        <fgColor theme="9" tint="-0.499984740745262"/>
        <bgColor indexed="64"/>
      </patternFill>
    </fill>
    <fill>
      <patternFill patternType="solid">
        <fgColor rgb="FFDEEAF6"/>
        <bgColor indexed="64"/>
      </patternFill>
    </fill>
    <fill>
      <patternFill patternType="solid">
        <fgColor rgb="FFFFFFFF"/>
        <bgColor indexed="64"/>
      </patternFill>
    </fill>
    <fill>
      <patternFill patternType="solid">
        <fgColor theme="5" tint="0.79998168889431442"/>
        <bgColor indexed="64"/>
      </patternFill>
    </fill>
    <fill>
      <patternFill patternType="solid">
        <fgColor theme="5" tint="-0.499984740745262"/>
        <bgColor indexed="64"/>
      </patternFill>
    </fill>
    <fill>
      <patternFill patternType="solid">
        <fgColor rgb="FFFFFFCC"/>
        <bgColor indexed="64"/>
      </patternFill>
    </fill>
    <fill>
      <patternFill patternType="solid">
        <fgColor theme="2"/>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rgb="FFE1EEDA"/>
      </patternFill>
    </fill>
    <fill>
      <patternFill patternType="solid">
        <fgColor rgb="FFFFC000"/>
        <bgColor indexed="64"/>
      </patternFill>
    </fill>
    <fill>
      <patternFill patternType="solid">
        <fgColor theme="7"/>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99"/>
        <bgColor indexed="64"/>
      </patternFill>
    </fill>
    <fill>
      <patternFill patternType="solid">
        <fgColor theme="8" tint="0.79998168889431442"/>
        <bgColor indexed="64"/>
      </patternFill>
    </fill>
    <fill>
      <patternFill patternType="solid">
        <fgColor rgb="FF92D050"/>
        <bgColor indexed="64"/>
      </patternFill>
    </fill>
    <fill>
      <patternFill patternType="solid">
        <fgColor theme="6" tint="0.79998168889431442"/>
        <bgColor indexed="64"/>
      </patternFill>
    </fill>
    <fill>
      <patternFill patternType="solid">
        <fgColor rgb="FFDDEBF7"/>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theme="0"/>
      </left>
      <right style="thin">
        <color theme="0"/>
      </right>
      <top style="thin">
        <color theme="0"/>
      </top>
      <bottom style="thin">
        <color theme="0"/>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top style="thin">
        <color auto="1"/>
      </top>
      <bottom/>
      <diagonal/>
    </border>
    <border>
      <left/>
      <right style="thin">
        <color indexed="64"/>
      </right>
      <top/>
      <bottom/>
      <diagonal/>
    </border>
    <border>
      <left style="thin">
        <color indexed="64"/>
      </left>
      <right/>
      <top style="thin">
        <color auto="1"/>
      </top>
      <bottom/>
      <diagonal/>
    </border>
    <border>
      <left style="thin">
        <color indexed="64"/>
      </left>
      <right/>
      <top/>
      <bottom/>
      <diagonal/>
    </border>
    <border>
      <left style="thin">
        <color indexed="64"/>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medium">
        <color indexed="64"/>
      </bottom>
      <diagonal/>
    </border>
    <border>
      <left style="thin">
        <color rgb="FF000000"/>
      </left>
      <right/>
      <top/>
      <bottom style="thin">
        <color rgb="FF000000"/>
      </bottom>
      <diagonal/>
    </border>
    <border>
      <left/>
      <right/>
      <top style="thin">
        <color rgb="FF000000"/>
      </top>
      <bottom style="thin">
        <color rgb="FF000000"/>
      </bottom>
      <diagonal/>
    </border>
  </borders>
  <cellStyleXfs count="12">
    <xf numFmtId="0" fontId="0" fillId="0" borderId="0"/>
    <xf numFmtId="43" fontId="3" fillId="0" borderId="0" applyFont="0" applyFill="0" applyBorder="0" applyAlignment="0" applyProtection="0"/>
    <xf numFmtId="9" fontId="3" fillId="0" borderId="0" applyFont="0" applyFill="0" applyBorder="0" applyAlignment="0" applyProtection="0"/>
    <xf numFmtId="0" fontId="8" fillId="10" borderId="13" applyFont="0">
      <alignment horizontal="center" vertical="center" wrapText="1"/>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38" fillId="0" borderId="16" applyAlignment="0">
      <alignment horizontal="justify" vertical="center" wrapText="1"/>
    </xf>
    <xf numFmtId="0" fontId="3" fillId="0" borderId="0"/>
    <xf numFmtId="0" fontId="2" fillId="0" borderId="0"/>
    <xf numFmtId="44" fontId="3" fillId="0" borderId="0" applyFont="0" applyFill="0" applyBorder="0" applyAlignment="0" applyProtection="0"/>
  </cellStyleXfs>
  <cellXfs count="1135">
    <xf numFmtId="0" fontId="0" fillId="0" borderId="0" xfId="0"/>
    <xf numFmtId="3" fontId="2" fillId="2" borderId="1" xfId="0" applyNumberFormat="1" applyFont="1" applyFill="1" applyBorder="1" applyAlignment="1">
      <alignment horizontal="center" vertical="center"/>
    </xf>
    <xf numFmtId="0" fontId="4" fillId="0" borderId="0" xfId="0" applyFont="1" applyAlignment="1">
      <alignment vertical="center"/>
    </xf>
    <xf numFmtId="3" fontId="2" fillId="0" borderId="0" xfId="0" applyNumberFormat="1" applyFont="1" applyAlignment="1">
      <alignment vertical="center"/>
    </xf>
    <xf numFmtId="165" fontId="2" fillId="0" borderId="0" xfId="1" applyNumberFormat="1" applyFont="1" applyAlignment="1">
      <alignment vertical="center"/>
    </xf>
    <xf numFmtId="165" fontId="4" fillId="0" borderId="0" xfId="1" applyNumberFormat="1" applyFont="1" applyAlignment="1">
      <alignment vertical="center"/>
    </xf>
    <xf numFmtId="49" fontId="2" fillId="0" borderId="0" xfId="0" applyNumberFormat="1" applyFont="1" applyAlignment="1">
      <alignment vertical="center"/>
    </xf>
    <xf numFmtId="0" fontId="2" fillId="0" borderId="0" xfId="0" applyFont="1" applyAlignment="1">
      <alignment horizontal="center" vertical="center"/>
    </xf>
    <xf numFmtId="164" fontId="5" fillId="0" borderId="0" xfId="1" applyNumberFormat="1" applyFont="1" applyAlignment="1">
      <alignment horizontal="center" vertical="center"/>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1" fillId="0" borderId="1" xfId="0" applyFont="1" applyBorder="1" applyAlignment="1">
      <alignment vertical="center" wrapText="1"/>
    </xf>
    <xf numFmtId="0" fontId="17" fillId="0" borderId="1" xfId="0" applyFont="1" applyBorder="1" applyAlignment="1">
      <alignment horizontal="center" vertical="center" wrapText="1"/>
    </xf>
    <xf numFmtId="0" fontId="21"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3" fontId="21" fillId="0" borderId="1" xfId="7" applyNumberFormat="1" applyFont="1" applyBorder="1" applyAlignment="1">
      <alignment horizontal="center" vertical="center" wrapText="1"/>
    </xf>
    <xf numFmtId="3" fontId="10" fillId="0" borderId="1" xfId="7" applyNumberFormat="1" applyFont="1" applyBorder="1" applyAlignment="1">
      <alignment horizontal="center" vertical="center" wrapText="1"/>
    </xf>
    <xf numFmtId="0" fontId="21" fillId="13" borderId="1" xfId="0" applyFont="1" applyFill="1" applyBorder="1" applyAlignment="1">
      <alignment vertical="center" wrapText="1"/>
    </xf>
    <xf numFmtId="0" fontId="17" fillId="13" borderId="1" xfId="0" applyFont="1" applyFill="1" applyBorder="1" applyAlignment="1">
      <alignment horizontal="center" vertical="center" wrapText="1"/>
    </xf>
    <xf numFmtId="0" fontId="21" fillId="13" borderId="1" xfId="0" applyFont="1" applyFill="1" applyBorder="1" applyAlignment="1">
      <alignment horizontal="center" vertical="center" wrapText="1"/>
    </xf>
    <xf numFmtId="0" fontId="10" fillId="0" borderId="1" xfId="0" applyFont="1" applyBorder="1" applyAlignment="1">
      <alignment horizontal="justify" vertical="center" wrapText="1"/>
    </xf>
    <xf numFmtId="3" fontId="21" fillId="13" borderId="1" xfId="0" applyNumberFormat="1" applyFont="1" applyFill="1" applyBorder="1" applyAlignment="1">
      <alignment horizontal="center" vertical="center" wrapText="1"/>
    </xf>
    <xf numFmtId="3" fontId="10"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27" fillId="0" borderId="0" xfId="0" applyFont="1" applyAlignment="1">
      <alignment vertical="center"/>
    </xf>
    <xf numFmtId="0" fontId="27" fillId="0" borderId="0" xfId="0" applyFont="1" applyAlignment="1">
      <alignment horizontal="left" vertical="center"/>
    </xf>
    <xf numFmtId="49" fontId="10"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3" fontId="20" fillId="0" borderId="1" xfId="7" applyNumberFormat="1" applyFont="1" applyBorder="1" applyAlignment="1">
      <alignment horizontal="center" vertical="center" wrapText="1"/>
    </xf>
    <xf numFmtId="0" fontId="10" fillId="0" borderId="1" xfId="0" applyFont="1" applyBorder="1" applyAlignment="1">
      <alignment horizontal="left"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lignment horizontal="justify" vertical="center" wrapText="1"/>
    </xf>
    <xf numFmtId="3" fontId="21" fillId="2" borderId="1" xfId="7" applyNumberFormat="1" applyFont="1" applyFill="1" applyBorder="1" applyAlignment="1">
      <alignment horizontal="center" vertical="center" wrapText="1"/>
    </xf>
    <xf numFmtId="0" fontId="21" fillId="0" borderId="1" xfId="0" applyFont="1" applyBorder="1" applyAlignment="1">
      <alignment horizontal="left" vertical="center" wrapText="1"/>
    </xf>
    <xf numFmtId="3" fontId="21" fillId="0" borderId="1" xfId="0" applyNumberFormat="1" applyFont="1" applyBorder="1" applyAlignment="1">
      <alignment horizontal="center" vertical="center" wrapText="1"/>
    </xf>
    <xf numFmtId="0" fontId="19" fillId="13" borderId="1" xfId="0" applyFont="1" applyFill="1" applyBorder="1" applyAlignment="1">
      <alignment horizontal="center" vertical="center" wrapText="1"/>
    </xf>
    <xf numFmtId="3" fontId="17" fillId="13" borderId="1" xfId="0" applyNumberFormat="1" applyFont="1" applyFill="1" applyBorder="1" applyAlignment="1">
      <alignment horizontal="center" vertical="center" wrapText="1"/>
    </xf>
    <xf numFmtId="0" fontId="10" fillId="16" borderId="1" xfId="0" applyFont="1" applyFill="1" applyBorder="1" applyAlignment="1">
      <alignment horizontal="justify" vertical="center" wrapText="1"/>
    </xf>
    <xf numFmtId="0" fontId="11" fillId="16" borderId="1" xfId="0" applyFont="1" applyFill="1" applyBorder="1" applyAlignment="1">
      <alignment horizontal="center" vertical="center" wrapText="1"/>
    </xf>
    <xf numFmtId="0" fontId="10" fillId="16" borderId="1" xfId="0" applyFont="1" applyFill="1" applyBorder="1" applyAlignment="1">
      <alignment horizontal="left" vertical="center" wrapText="1"/>
    </xf>
    <xf numFmtId="3" fontId="10" fillId="16" borderId="1" xfId="0" applyNumberFormat="1" applyFont="1" applyFill="1" applyBorder="1" applyAlignment="1">
      <alignment horizontal="center" vertical="center" wrapText="1"/>
    </xf>
    <xf numFmtId="0" fontId="21" fillId="16" borderId="1" xfId="0" applyFont="1" applyFill="1" applyBorder="1" applyAlignment="1">
      <alignment horizontal="justify" vertical="center" wrapText="1"/>
    </xf>
    <xf numFmtId="0" fontId="21" fillId="13" borderId="1" xfId="0" applyFont="1" applyFill="1" applyBorder="1" applyAlignment="1">
      <alignment horizontal="justify" vertical="center" wrapText="1"/>
    </xf>
    <xf numFmtId="0" fontId="26" fillId="0" borderId="1" xfId="0" applyFont="1" applyBorder="1" applyAlignment="1">
      <alignment horizontal="center" vertical="center" wrapText="1"/>
    </xf>
    <xf numFmtId="0" fontId="19" fillId="13" borderId="1" xfId="0" applyFont="1" applyFill="1" applyBorder="1" applyAlignment="1">
      <alignment horizontal="justify" vertical="center" wrapText="1"/>
    </xf>
    <xf numFmtId="0" fontId="19" fillId="0" borderId="1" xfId="0" applyFont="1" applyBorder="1" applyAlignment="1">
      <alignment horizontal="left" vertical="center" wrapText="1"/>
    </xf>
    <xf numFmtId="0" fontId="19" fillId="0" borderId="1" xfId="0" applyFont="1" applyBorder="1" applyAlignment="1">
      <alignment horizontal="justify" vertical="center" wrapText="1"/>
    </xf>
    <xf numFmtId="0" fontId="19" fillId="0" borderId="1" xfId="0" applyFont="1" applyBorder="1" applyAlignment="1">
      <alignment vertical="center" wrapText="1"/>
    </xf>
    <xf numFmtId="0" fontId="10" fillId="0" borderId="1" xfId="0" applyFont="1" applyBorder="1" applyAlignment="1">
      <alignment horizontal="left" vertical="center" wrapText="1" indent="1"/>
    </xf>
    <xf numFmtId="9" fontId="11" fillId="0" borderId="1" xfId="0" applyNumberFormat="1" applyFont="1" applyBorder="1" applyAlignment="1">
      <alignment horizontal="center" vertical="center" wrapText="1"/>
    </xf>
    <xf numFmtId="164" fontId="31" fillId="14" borderId="5" xfId="1" applyNumberFormat="1" applyFont="1" applyFill="1" applyBorder="1" applyAlignment="1" applyProtection="1">
      <alignment horizontal="center" vertical="center"/>
      <protection locked="0"/>
    </xf>
    <xf numFmtId="3" fontId="10" fillId="8" borderId="1" xfId="7" applyNumberFormat="1" applyFont="1" applyFill="1" applyBorder="1" applyAlignment="1">
      <alignment horizontal="center" vertical="center" wrapText="1"/>
    </xf>
    <xf numFmtId="3" fontId="7" fillId="0" borderId="0" xfId="0" applyNumberFormat="1" applyFont="1" applyAlignment="1">
      <alignment vertical="center"/>
    </xf>
    <xf numFmtId="0" fontId="28" fillId="14" borderId="1" xfId="0" applyFont="1" applyFill="1" applyBorder="1" applyAlignment="1">
      <alignment horizontal="center" vertical="center" wrapText="1"/>
    </xf>
    <xf numFmtId="0" fontId="28" fillId="14" borderId="1" xfId="0" applyFont="1" applyFill="1" applyBorder="1" applyAlignment="1">
      <alignment vertical="center" wrapText="1"/>
    </xf>
    <xf numFmtId="0" fontId="27" fillId="4" borderId="2" xfId="0" applyFont="1" applyFill="1" applyBorder="1" applyAlignment="1" applyProtection="1">
      <alignment vertical="center"/>
      <protection locked="0"/>
    </xf>
    <xf numFmtId="0" fontId="27" fillId="2" borderId="2" xfId="0" applyFont="1" applyFill="1" applyBorder="1" applyAlignment="1" applyProtection="1">
      <alignment vertical="center"/>
      <protection locked="0"/>
    </xf>
    <xf numFmtId="0" fontId="32"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xf numFmtId="0" fontId="33"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7" fillId="18" borderId="10" xfId="0" applyFont="1" applyFill="1" applyBorder="1" applyAlignment="1">
      <alignment horizontal="left" vertical="center" wrapText="1"/>
    </xf>
    <xf numFmtId="0" fontId="7" fillId="18" borderId="1" xfId="0" applyFont="1" applyFill="1" applyBorder="1" applyAlignment="1">
      <alignment horizontal="center" vertical="center" wrapText="1"/>
    </xf>
    <xf numFmtId="3" fontId="32" fillId="18" borderId="1" xfId="0" applyNumberFormat="1" applyFont="1" applyFill="1" applyBorder="1" applyAlignment="1">
      <alignment horizontal="center" vertical="center" wrapText="1"/>
    </xf>
    <xf numFmtId="3" fontId="7" fillId="2" borderId="0" xfId="0" applyNumberFormat="1" applyFont="1" applyFill="1" applyAlignment="1">
      <alignment vertical="center"/>
    </xf>
    <xf numFmtId="3" fontId="7" fillId="4" borderId="0" xfId="0" applyNumberFormat="1" applyFont="1" applyFill="1" applyAlignment="1">
      <alignment vertical="center"/>
    </xf>
    <xf numFmtId="3" fontId="7" fillId="19" borderId="0" xfId="0" applyNumberFormat="1" applyFont="1" applyFill="1" applyAlignment="1">
      <alignment vertical="center"/>
    </xf>
    <xf numFmtId="3" fontId="34" fillId="19" borderId="0" xfId="0" applyNumberFormat="1" applyFont="1" applyFill="1" applyAlignment="1">
      <alignment vertical="center"/>
    </xf>
    <xf numFmtId="0" fontId="9" fillId="0" borderId="0" xfId="0" applyFont="1" applyAlignment="1">
      <alignment vertical="center"/>
    </xf>
    <xf numFmtId="3" fontId="7" fillId="20" borderId="2" xfId="0" applyNumberFormat="1" applyFont="1" applyFill="1" applyBorder="1" applyAlignment="1">
      <alignment vertical="center"/>
    </xf>
    <xf numFmtId="0" fontId="9" fillId="0" borderId="0" xfId="0" applyFont="1"/>
    <xf numFmtId="0" fontId="6" fillId="6" borderId="1" xfId="0" applyFont="1" applyFill="1" applyBorder="1" applyAlignment="1">
      <alignment horizontal="center" vertical="center" wrapText="1"/>
    </xf>
    <xf numFmtId="3" fontId="6" fillId="11" borderId="0" xfId="0" applyNumberFormat="1" applyFont="1" applyFill="1" applyAlignment="1">
      <alignment vertical="center"/>
    </xf>
    <xf numFmtId="0" fontId="7" fillId="21" borderId="0" xfId="0" applyFont="1" applyFill="1" applyAlignment="1">
      <alignment horizontal="left" vertical="center" wrapText="1"/>
    </xf>
    <xf numFmtId="166" fontId="6" fillId="21" borderId="1" xfId="3" applyNumberFormat="1" applyFont="1" applyFill="1" applyBorder="1" applyAlignment="1">
      <alignment horizontal="left" vertical="center" wrapText="1"/>
    </xf>
    <xf numFmtId="3" fontId="6" fillId="21" borderId="1" xfId="0" applyNumberFormat="1" applyFont="1" applyFill="1" applyBorder="1" applyAlignment="1">
      <alignment vertical="center"/>
    </xf>
    <xf numFmtId="0" fontId="35" fillId="22" borderId="1" xfId="0" applyFont="1" applyFill="1" applyBorder="1" applyAlignment="1">
      <alignment vertical="center" wrapText="1"/>
    </xf>
    <xf numFmtId="3" fontId="7" fillId="22" borderId="1" xfId="0" applyNumberFormat="1" applyFont="1" applyFill="1" applyBorder="1" applyAlignment="1">
      <alignment vertical="center"/>
    </xf>
    <xf numFmtId="3" fontId="7" fillId="4" borderId="1" xfId="0" applyNumberFormat="1" applyFont="1" applyFill="1" applyBorder="1" applyAlignment="1">
      <alignment vertical="center"/>
    </xf>
    <xf numFmtId="0" fontId="35" fillId="22" borderId="1" xfId="0" applyFont="1" applyFill="1" applyBorder="1" applyAlignment="1">
      <alignment vertical="center"/>
    </xf>
    <xf numFmtId="3" fontId="36" fillId="22" borderId="1" xfId="0" applyNumberFormat="1" applyFont="1" applyFill="1" applyBorder="1" applyAlignment="1">
      <alignment vertical="center"/>
    </xf>
    <xf numFmtId="0" fontId="37" fillId="23" borderId="15" xfId="0" applyFont="1" applyFill="1" applyBorder="1" applyAlignment="1">
      <alignment horizontal="left" vertical="center" wrapText="1"/>
    </xf>
    <xf numFmtId="0" fontId="0" fillId="23" borderId="15" xfId="0" applyFill="1" applyBorder="1" applyAlignment="1">
      <alignment horizontal="right" vertical="center" wrapText="1"/>
    </xf>
    <xf numFmtId="166" fontId="6" fillId="21" borderId="6" xfId="3" applyNumberFormat="1" applyFont="1" applyFill="1" applyBorder="1" applyAlignment="1">
      <alignment horizontal="left" vertical="center" wrapText="1"/>
    </xf>
    <xf numFmtId="0" fontId="33" fillId="0" borderId="9" xfId="0" applyFont="1" applyBorder="1" applyAlignment="1">
      <alignment horizontal="center" vertical="center" wrapText="1"/>
    </xf>
    <xf numFmtId="0" fontId="7" fillId="0" borderId="14" xfId="0" applyFont="1" applyBorder="1" applyAlignment="1">
      <alignment horizontal="left" vertical="center" wrapText="1"/>
    </xf>
    <xf numFmtId="166" fontId="5" fillId="24" borderId="1" xfId="0" applyNumberFormat="1" applyFont="1" applyFill="1" applyBorder="1" applyAlignment="1">
      <alignment horizontal="left" vertical="center" wrapText="1"/>
    </xf>
    <xf numFmtId="3" fontId="5" fillId="24" borderId="1" xfId="0" applyNumberFormat="1" applyFont="1" applyFill="1" applyBorder="1" applyAlignment="1">
      <alignment vertical="center"/>
    </xf>
    <xf numFmtId="0" fontId="33" fillId="14" borderId="2" xfId="0" applyFont="1" applyFill="1" applyBorder="1" applyAlignment="1">
      <alignment horizontal="center" vertical="center" wrapText="1"/>
    </xf>
    <xf numFmtId="0" fontId="7" fillId="14" borderId="3" xfId="0" applyFont="1" applyFill="1" applyBorder="1" applyAlignment="1">
      <alignment horizontal="left" vertical="center" wrapText="1"/>
    </xf>
    <xf numFmtId="166" fontId="39" fillId="0" borderId="1" xfId="8" applyNumberFormat="1" applyFont="1" applyBorder="1" applyAlignment="1">
      <alignment horizontal="right" vertical="center" wrapText="1"/>
    </xf>
    <xf numFmtId="3" fontId="36" fillId="0" borderId="1" xfId="0" applyNumberFormat="1" applyFont="1" applyBorder="1" applyAlignment="1">
      <alignment vertical="center"/>
    </xf>
    <xf numFmtId="166" fontId="5" fillId="25" borderId="1" xfId="0" applyNumberFormat="1" applyFont="1" applyFill="1" applyBorder="1" applyAlignment="1">
      <alignment horizontal="left" vertical="center" wrapText="1"/>
    </xf>
    <xf numFmtId="3" fontId="7" fillId="24" borderId="1" xfId="0" applyNumberFormat="1" applyFont="1" applyFill="1" applyBorder="1" applyAlignment="1">
      <alignment vertical="center"/>
    </xf>
    <xf numFmtId="0" fontId="33" fillId="26" borderId="2" xfId="0" applyFont="1" applyFill="1" applyBorder="1" applyAlignment="1">
      <alignment horizontal="center" vertical="center" wrapText="1"/>
    </xf>
    <xf numFmtId="0" fontId="7" fillId="26" borderId="3" xfId="0" applyFont="1" applyFill="1" applyBorder="1" applyAlignment="1">
      <alignment horizontal="left" vertical="center" wrapText="1"/>
    </xf>
    <xf numFmtId="3" fontId="40" fillId="0" borderId="1" xfId="0" applyNumberFormat="1" applyFont="1" applyBorder="1" applyAlignment="1">
      <alignment vertical="center"/>
    </xf>
    <xf numFmtId="3" fontId="7" fillId="0" borderId="1" xfId="0" applyNumberFormat="1" applyFont="1" applyBorder="1" applyAlignment="1">
      <alignment vertical="center"/>
    </xf>
    <xf numFmtId="4" fontId="7" fillId="0" borderId="1" xfId="0" applyNumberFormat="1" applyFont="1" applyBorder="1" applyAlignment="1">
      <alignment vertical="center"/>
    </xf>
    <xf numFmtId="3" fontId="5" fillId="0" borderId="1" xfId="0" applyNumberFormat="1" applyFont="1" applyBorder="1" applyAlignment="1">
      <alignment vertical="center"/>
    </xf>
    <xf numFmtId="167" fontId="7" fillId="0" borderId="1" xfId="0" applyNumberFormat="1" applyFont="1" applyBorder="1" applyAlignment="1">
      <alignment vertical="center"/>
    </xf>
    <xf numFmtId="0" fontId="33" fillId="0" borderId="2" xfId="0" applyFont="1" applyBorder="1" applyAlignment="1">
      <alignment horizontal="center" vertical="center" wrapText="1"/>
    </xf>
    <xf numFmtId="0" fontId="7" fillId="0" borderId="3" xfId="0" applyFont="1" applyBorder="1" applyAlignment="1">
      <alignment horizontal="left" vertical="center" wrapText="1"/>
    </xf>
    <xf numFmtId="166" fontId="5" fillId="27" borderId="1" xfId="8" applyNumberFormat="1" applyFont="1" applyFill="1" applyBorder="1" applyAlignment="1">
      <alignment horizontal="center" vertical="center" wrapText="1"/>
    </xf>
    <xf numFmtId="3" fontId="5" fillId="27" borderId="1" xfId="0" applyNumberFormat="1" applyFont="1" applyFill="1" applyBorder="1" applyAlignment="1">
      <alignment vertical="center"/>
    </xf>
    <xf numFmtId="3" fontId="5" fillId="4" borderId="1" xfId="0" applyNumberFormat="1" applyFont="1" applyFill="1" applyBorder="1" applyAlignment="1">
      <alignment vertical="center"/>
    </xf>
    <xf numFmtId="168" fontId="7" fillId="0" borderId="1" xfId="0" applyNumberFormat="1" applyFont="1" applyBorder="1" applyAlignment="1">
      <alignment vertical="center"/>
    </xf>
    <xf numFmtId="169" fontId="7" fillId="0" borderId="1" xfId="0" applyNumberFormat="1" applyFont="1" applyBorder="1" applyAlignment="1">
      <alignment vertical="center"/>
    </xf>
    <xf numFmtId="0" fontId="33" fillId="26" borderId="2" xfId="0" applyFont="1" applyFill="1" applyBorder="1" applyAlignment="1">
      <alignment horizontal="center" vertical="center"/>
    </xf>
    <xf numFmtId="3" fontId="7" fillId="0" borderId="1" xfId="0" applyNumberFormat="1" applyFont="1" applyBorder="1" applyAlignment="1">
      <alignment horizontal="right" vertical="center"/>
    </xf>
    <xf numFmtId="3" fontId="7" fillId="0" borderId="1" xfId="0" applyNumberFormat="1" applyFont="1" applyBorder="1" applyAlignment="1">
      <alignment horizontal="center" vertical="center"/>
    </xf>
    <xf numFmtId="3" fontId="5" fillId="0" borderId="1" xfId="0" applyNumberFormat="1" applyFont="1" applyBorder="1" applyAlignment="1">
      <alignment horizontal="right" vertical="center"/>
    </xf>
    <xf numFmtId="3" fontId="40" fillId="0" borderId="1" xfId="0" applyNumberFormat="1" applyFont="1" applyBorder="1" applyAlignment="1">
      <alignment horizontal="right" vertical="center"/>
    </xf>
    <xf numFmtId="0" fontId="33" fillId="14" borderId="4" xfId="0" applyFont="1" applyFill="1" applyBorder="1" applyAlignment="1">
      <alignment horizontal="center" vertical="center" wrapText="1"/>
    </xf>
    <xf numFmtId="166" fontId="6" fillId="21" borderId="8" xfId="0" applyNumberFormat="1" applyFont="1" applyFill="1" applyBorder="1" applyAlignment="1">
      <alignment horizontal="left" vertical="center"/>
    </xf>
    <xf numFmtId="0" fontId="7" fillId="24" borderId="1" xfId="0" applyFont="1" applyFill="1" applyBorder="1" applyAlignment="1">
      <alignment vertical="center" wrapText="1"/>
    </xf>
    <xf numFmtId="0" fontId="33" fillId="28" borderId="2" xfId="0" applyFont="1" applyFill="1" applyBorder="1" applyAlignment="1">
      <alignment horizontal="center" vertical="center" wrapText="1"/>
    </xf>
    <xf numFmtId="0" fontId="7" fillId="28" borderId="3" xfId="0" applyFont="1" applyFill="1" applyBorder="1" applyAlignment="1">
      <alignment horizontal="left" vertical="center" wrapText="1"/>
    </xf>
    <xf numFmtId="0" fontId="33" fillId="27" borderId="2" xfId="0" applyFont="1" applyFill="1" applyBorder="1" applyAlignment="1">
      <alignment horizontal="center" vertical="center" wrapText="1"/>
    </xf>
    <xf numFmtId="0" fontId="7" fillId="27" borderId="3" xfId="0" applyFont="1" applyFill="1" applyBorder="1" applyAlignment="1">
      <alignment horizontal="left" vertical="center" wrapText="1"/>
    </xf>
    <xf numFmtId="0" fontId="39" fillId="0" borderId="1" xfId="0" applyFont="1" applyBorder="1" applyAlignment="1">
      <alignment horizontal="right" vertical="center" wrapText="1"/>
    </xf>
    <xf numFmtId="0" fontId="41" fillId="0" borderId="1" xfId="0" applyFont="1" applyBorder="1" applyAlignment="1">
      <alignment horizontal="right" vertical="center" wrapText="1"/>
    </xf>
    <xf numFmtId="0" fontId="42" fillId="0" borderId="1" xfId="9" applyFont="1" applyBorder="1" applyAlignment="1">
      <alignment horizontal="left" vertical="center" wrapText="1"/>
    </xf>
    <xf numFmtId="0" fontId="42" fillId="0" borderId="1" xfId="9" applyFont="1" applyBorder="1" applyAlignment="1">
      <alignment horizontal="left" vertical="top" wrapText="1"/>
    </xf>
    <xf numFmtId="0" fontId="32" fillId="0" borderId="2" xfId="0" applyFont="1" applyBorder="1" applyAlignment="1">
      <alignment horizontal="center" vertical="center"/>
    </xf>
    <xf numFmtId="166" fontId="43" fillId="24" borderId="1" xfId="8" applyNumberFormat="1" applyFont="1" applyFill="1" applyBorder="1" applyAlignment="1">
      <alignment horizontal="left" vertical="center" wrapText="1"/>
    </xf>
    <xf numFmtId="166" fontId="43" fillId="27" borderId="1" xfId="8" applyNumberFormat="1" applyFont="1" applyFill="1" applyBorder="1" applyAlignment="1">
      <alignment horizontal="center" vertical="center" wrapText="1"/>
    </xf>
    <xf numFmtId="3" fontId="2" fillId="27" borderId="1" xfId="0" applyNumberFormat="1" applyFont="1" applyFill="1" applyBorder="1" applyAlignment="1">
      <alignment vertical="center"/>
    </xf>
    <xf numFmtId="166" fontId="41" fillId="0" borderId="1" xfId="8" applyNumberFormat="1" applyFont="1" applyBorder="1" applyAlignment="1">
      <alignment horizontal="right" vertical="center" wrapText="1"/>
    </xf>
    <xf numFmtId="3" fontId="7" fillId="27" borderId="1" xfId="0" applyNumberFormat="1" applyFont="1" applyFill="1" applyBorder="1" applyAlignment="1">
      <alignment vertical="center"/>
    </xf>
    <xf numFmtId="3" fontId="9" fillId="0" borderId="1" xfId="0" applyNumberFormat="1" applyFont="1" applyBorder="1" applyAlignment="1">
      <alignment vertical="center"/>
    </xf>
    <xf numFmtId="0" fontId="9" fillId="0" borderId="1" xfId="0" applyFont="1" applyBorder="1" applyAlignment="1">
      <alignment horizontal="right" vertical="center" wrapText="1"/>
    </xf>
    <xf numFmtId="0" fontId="33" fillId="27" borderId="4" xfId="0" applyFont="1" applyFill="1" applyBorder="1" applyAlignment="1">
      <alignment horizontal="center" vertical="center" wrapText="1"/>
    </xf>
    <xf numFmtId="166" fontId="6" fillId="21" borderId="6" xfId="0" applyNumberFormat="1" applyFont="1" applyFill="1" applyBorder="1" applyAlignment="1">
      <alignment horizontal="left" vertical="center"/>
    </xf>
    <xf numFmtId="164" fontId="6" fillId="21" borderId="1" xfId="1" applyNumberFormat="1" applyFont="1" applyFill="1" applyBorder="1" applyAlignment="1">
      <alignment vertical="center"/>
    </xf>
    <xf numFmtId="3" fontId="9" fillId="27" borderId="1" xfId="0" applyNumberFormat="1" applyFont="1" applyFill="1" applyBorder="1" applyAlignment="1">
      <alignment vertical="center"/>
    </xf>
    <xf numFmtId="0" fontId="33" fillId="16" borderId="2" xfId="0" applyFont="1" applyFill="1" applyBorder="1" applyAlignment="1">
      <alignment horizontal="center" vertical="center" wrapText="1"/>
    </xf>
    <xf numFmtId="0" fontId="7" fillId="16" borderId="3" xfId="0" applyFont="1" applyFill="1" applyBorder="1" applyAlignment="1">
      <alignment horizontal="left" vertical="center" wrapText="1"/>
    </xf>
    <xf numFmtId="0" fontId="33" fillId="29" borderId="2" xfId="0" applyFont="1" applyFill="1" applyBorder="1" applyAlignment="1">
      <alignment horizontal="center" vertical="center" wrapText="1"/>
    </xf>
    <xf numFmtId="0" fontId="7" fillId="29" borderId="3" xfId="0" applyFont="1" applyFill="1" applyBorder="1" applyAlignment="1">
      <alignment horizontal="left" vertical="center" wrapText="1"/>
    </xf>
    <xf numFmtId="170" fontId="7" fillId="0" borderId="1" xfId="0" applyNumberFormat="1" applyFont="1" applyBorder="1" applyAlignment="1">
      <alignment vertical="center"/>
    </xf>
    <xf numFmtId="166" fontId="5" fillId="24" borderId="1" xfId="8" applyNumberFormat="1" applyFont="1" applyFill="1" applyBorder="1" applyAlignment="1">
      <alignment horizontal="left" vertical="center" wrapText="1"/>
    </xf>
    <xf numFmtId="3" fontId="5" fillId="8" borderId="1" xfId="0" applyNumberFormat="1" applyFont="1" applyFill="1" applyBorder="1" applyAlignment="1">
      <alignment vertical="center"/>
    </xf>
    <xf numFmtId="0" fontId="33" fillId="29" borderId="4" xfId="0" applyFont="1" applyFill="1" applyBorder="1" applyAlignment="1">
      <alignment horizontal="center" vertical="center" wrapText="1"/>
    </xf>
    <xf numFmtId="168" fontId="5" fillId="8" borderId="1" xfId="0" applyNumberFormat="1" applyFont="1" applyFill="1" applyBorder="1" applyAlignment="1">
      <alignment vertical="center"/>
    </xf>
    <xf numFmtId="0" fontId="33" fillId="30" borderId="4" xfId="0" applyFont="1" applyFill="1" applyBorder="1" applyAlignment="1">
      <alignment horizontal="center" vertical="center" wrapText="1"/>
    </xf>
    <xf numFmtId="0" fontId="7" fillId="30" borderId="3" xfId="0" applyFont="1" applyFill="1" applyBorder="1" applyAlignment="1">
      <alignment horizontal="left" vertical="center" wrapText="1"/>
    </xf>
    <xf numFmtId="0" fontId="33" fillId="22" borderId="4" xfId="0" applyFont="1" applyFill="1" applyBorder="1" applyAlignment="1">
      <alignment horizontal="center" vertical="center" wrapText="1"/>
    </xf>
    <xf numFmtId="0" fontId="7" fillId="22" borderId="3" xfId="0" applyFont="1" applyFill="1" applyBorder="1" applyAlignment="1">
      <alignment horizontal="left" vertical="center" wrapText="1"/>
    </xf>
    <xf numFmtId="0" fontId="33" fillId="20" borderId="2" xfId="0" applyFont="1" applyFill="1" applyBorder="1" applyAlignment="1">
      <alignment horizontal="center" vertical="center" wrapText="1"/>
    </xf>
    <xf numFmtId="0" fontId="7" fillId="20" borderId="3" xfId="0" applyFont="1" applyFill="1" applyBorder="1" applyAlignment="1">
      <alignment horizontal="left" vertical="center" wrapText="1"/>
    </xf>
    <xf numFmtId="0" fontId="33" fillId="30" borderId="2" xfId="0" applyFont="1" applyFill="1" applyBorder="1" applyAlignment="1">
      <alignment horizontal="center" vertical="center" wrapText="1"/>
    </xf>
    <xf numFmtId="0" fontId="33" fillId="22" borderId="2" xfId="0" applyFont="1" applyFill="1" applyBorder="1" applyAlignment="1">
      <alignment horizontal="center" vertical="center" wrapText="1"/>
    </xf>
    <xf numFmtId="0" fontId="9" fillId="0" borderId="0" xfId="0" applyFont="1" applyAlignment="1">
      <alignment vertical="center" wrapText="1"/>
    </xf>
    <xf numFmtId="3" fontId="9" fillId="0" borderId="0" xfId="0" applyNumberFormat="1" applyFont="1" applyAlignment="1">
      <alignment vertical="center"/>
    </xf>
    <xf numFmtId="0" fontId="44" fillId="0" borderId="0" xfId="0" applyFont="1" applyAlignment="1">
      <alignment horizontal="center" vertical="center"/>
    </xf>
    <xf numFmtId="49" fontId="5" fillId="0" borderId="5" xfId="0" applyNumberFormat="1" applyFont="1" applyBorder="1" applyAlignment="1">
      <alignment vertical="center" wrapText="1"/>
    </xf>
    <xf numFmtId="0" fontId="15" fillId="0" borderId="1" xfId="0" applyFont="1" applyBorder="1" applyAlignment="1">
      <alignment horizontal="center" vertical="center"/>
    </xf>
    <xf numFmtId="0" fontId="15" fillId="4" borderId="0" xfId="0" applyFont="1" applyFill="1" applyAlignment="1">
      <alignment horizontal="center" vertical="center"/>
    </xf>
    <xf numFmtId="0" fontId="15" fillId="14" borderId="0" xfId="0" applyFont="1" applyFill="1" applyAlignment="1">
      <alignment horizontal="center" vertical="center"/>
    </xf>
    <xf numFmtId="49" fontId="45" fillId="0" borderId="0" xfId="0" applyNumberFormat="1" applyFont="1" applyAlignment="1">
      <alignment vertical="center"/>
    </xf>
    <xf numFmtId="49" fontId="45" fillId="0" borderId="9" xfId="0" applyNumberFormat="1" applyFont="1" applyBorder="1" applyAlignment="1">
      <alignment vertical="center"/>
    </xf>
    <xf numFmtId="0" fontId="27" fillId="4" borderId="2" xfId="0" applyFont="1" applyFill="1" applyBorder="1" applyAlignment="1" applyProtection="1">
      <alignment horizontal="left" vertical="center"/>
      <protection locked="0"/>
    </xf>
    <xf numFmtId="0" fontId="16" fillId="31" borderId="5" xfId="0" applyFont="1" applyFill="1" applyBorder="1" applyAlignment="1">
      <alignment horizontal="center" vertical="center" wrapText="1"/>
    </xf>
    <xf numFmtId="0" fontId="16" fillId="31" borderId="14" xfId="0" applyFont="1" applyFill="1" applyBorder="1" applyAlignment="1">
      <alignment horizontal="center" vertical="center" wrapText="1"/>
    </xf>
    <xf numFmtId="0" fontId="27" fillId="4" borderId="1" xfId="0" applyFont="1" applyFill="1" applyBorder="1" applyAlignment="1" applyProtection="1">
      <alignment vertical="center"/>
      <protection locked="0"/>
    </xf>
    <xf numFmtId="164" fontId="31" fillId="14" borderId="1" xfId="1" applyNumberFormat="1" applyFont="1" applyFill="1" applyBorder="1" applyAlignment="1" applyProtection="1">
      <alignment horizontal="center" vertical="center"/>
      <protection locked="0"/>
    </xf>
    <xf numFmtId="164" fontId="31" fillId="14" borderId="18" xfId="1" applyNumberFormat="1" applyFont="1" applyFill="1" applyBorder="1" applyAlignment="1" applyProtection="1">
      <alignment horizontal="center" vertical="center"/>
      <protection locked="0"/>
    </xf>
    <xf numFmtId="164" fontId="31" fillId="14" borderId="2" xfId="1" applyNumberFormat="1" applyFont="1" applyFill="1" applyBorder="1" applyAlignment="1" applyProtection="1">
      <alignment horizontal="center" vertical="center"/>
      <protection locked="0"/>
    </xf>
    <xf numFmtId="0" fontId="27" fillId="4" borderId="3" xfId="0" applyFont="1" applyFill="1" applyBorder="1" applyAlignment="1" applyProtection="1">
      <alignment vertical="center"/>
      <protection locked="0"/>
    </xf>
    <xf numFmtId="0" fontId="22" fillId="0" borderId="0" xfId="0" applyFont="1" applyAlignment="1">
      <alignment horizontal="center" vertical="center" wrapText="1"/>
    </xf>
    <xf numFmtId="0" fontId="47" fillId="0" borderId="0" xfId="0" applyFont="1" applyAlignment="1">
      <alignment vertical="center"/>
    </xf>
    <xf numFmtId="3" fontId="22" fillId="0" borderId="1" xfId="0" applyNumberFormat="1" applyFont="1" applyBorder="1" applyAlignment="1">
      <alignment horizontal="center" vertical="center" wrapText="1"/>
    </xf>
    <xf numFmtId="0" fontId="29" fillId="0" borderId="1" xfId="0" applyFont="1" applyBorder="1" applyAlignment="1">
      <alignment vertical="center" wrapText="1"/>
    </xf>
    <xf numFmtId="0" fontId="27" fillId="2" borderId="2" xfId="0" applyFont="1" applyFill="1" applyBorder="1" applyAlignment="1" applyProtection="1">
      <alignment horizontal="left" vertical="center"/>
      <protection locked="0"/>
    </xf>
    <xf numFmtId="0" fontId="27" fillId="2" borderId="3" xfId="0" applyFont="1" applyFill="1" applyBorder="1" applyAlignment="1" applyProtection="1">
      <alignment vertical="center"/>
      <protection locked="0"/>
    </xf>
    <xf numFmtId="164" fontId="31" fillId="14" borderId="9" xfId="1" applyNumberFormat="1" applyFont="1" applyFill="1" applyBorder="1" applyAlignment="1" applyProtection="1">
      <alignment horizontal="center" vertical="center"/>
      <protection locked="0"/>
    </xf>
    <xf numFmtId="0" fontId="11" fillId="14" borderId="14" xfId="0" applyFont="1" applyFill="1" applyBorder="1" applyAlignment="1">
      <alignment horizontal="center" vertical="center" wrapText="1"/>
    </xf>
    <xf numFmtId="3" fontId="22" fillId="0" borderId="1" xfId="7" applyNumberFormat="1" applyFont="1" applyBorder="1" applyAlignment="1">
      <alignment horizontal="center" vertical="center" wrapText="1"/>
    </xf>
    <xf numFmtId="0" fontId="31" fillId="14" borderId="5" xfId="0" applyFont="1" applyFill="1" applyBorder="1" applyAlignment="1" applyProtection="1">
      <alignment horizontal="left" vertical="center"/>
      <protection locked="0"/>
    </xf>
    <xf numFmtId="49" fontId="45" fillId="0" borderId="9"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2" fillId="0" borderId="0" xfId="0" applyNumberFormat="1" applyFont="1" applyAlignment="1">
      <alignment horizontal="center" vertical="center"/>
    </xf>
    <xf numFmtId="0" fontId="49" fillId="15" borderId="1" xfId="0" applyFont="1" applyFill="1" applyBorder="1" applyAlignment="1">
      <alignment horizontal="center" vertical="center"/>
    </xf>
    <xf numFmtId="0" fontId="49" fillId="15" borderId="1" xfId="0" applyFont="1" applyFill="1" applyBorder="1" applyAlignment="1">
      <alignment vertical="center"/>
    </xf>
    <xf numFmtId="0" fontId="10" fillId="15" borderId="1" xfId="0" applyFont="1" applyFill="1" applyBorder="1" applyAlignment="1">
      <alignment horizontal="center" vertical="center"/>
    </xf>
    <xf numFmtId="3" fontId="10" fillId="15" borderId="1" xfId="7" applyNumberFormat="1" applyFont="1" applyFill="1" applyBorder="1" applyAlignment="1">
      <alignment horizontal="center" vertical="center"/>
    </xf>
    <xf numFmtId="0" fontId="31" fillId="4" borderId="1" xfId="0" applyFont="1" applyFill="1" applyBorder="1" applyAlignment="1">
      <alignment horizontal="center" vertical="center"/>
    </xf>
    <xf numFmtId="0" fontId="31" fillId="4" borderId="1" xfId="0" applyFont="1" applyFill="1" applyBorder="1" applyAlignment="1">
      <alignment vertical="center"/>
    </xf>
    <xf numFmtId="3" fontId="29" fillId="4" borderId="1" xfId="7" applyNumberFormat="1" applyFont="1" applyFill="1" applyBorder="1" applyAlignment="1">
      <alignment horizontal="center" vertical="center"/>
    </xf>
    <xf numFmtId="0" fontId="28" fillId="14" borderId="1" xfId="0" applyFont="1" applyFill="1" applyBorder="1" applyAlignment="1">
      <alignment horizontal="center" vertical="center"/>
    </xf>
    <xf numFmtId="0" fontId="28" fillId="14" borderId="1" xfId="0" applyFont="1" applyFill="1" applyBorder="1" applyAlignment="1">
      <alignment horizontal="left" vertical="center"/>
    </xf>
    <xf numFmtId="0" fontId="50" fillId="14" borderId="1" xfId="0" applyFont="1" applyFill="1" applyBorder="1" applyAlignment="1">
      <alignment horizontal="center" vertical="center"/>
    </xf>
    <xf numFmtId="3" fontId="51" fillId="14" borderId="1" xfId="7" applyNumberFormat="1" applyFont="1" applyFill="1" applyBorder="1" applyAlignment="1">
      <alignment horizontal="center" vertical="center"/>
    </xf>
    <xf numFmtId="49" fontId="28" fillId="14" borderId="1" xfId="0" applyNumberFormat="1" applyFont="1" applyFill="1" applyBorder="1" applyAlignment="1">
      <alignment horizontal="center" vertical="center"/>
    </xf>
    <xf numFmtId="0" fontId="49" fillId="11" borderId="1" xfId="0" applyFont="1" applyFill="1" applyBorder="1" applyAlignment="1">
      <alignment horizontal="center" vertical="center"/>
    </xf>
    <xf numFmtId="0" fontId="49" fillId="11" borderId="1" xfId="0" applyFont="1" applyFill="1" applyBorder="1" applyAlignment="1">
      <alignment vertical="center"/>
    </xf>
    <xf numFmtId="3" fontId="52" fillId="11" borderId="1" xfId="7" applyNumberFormat="1" applyFont="1" applyFill="1" applyBorder="1" applyAlignment="1">
      <alignment horizontal="center" vertical="center"/>
    </xf>
    <xf numFmtId="0" fontId="53" fillId="0" borderId="1" xfId="0" applyFont="1" applyBorder="1" applyAlignment="1">
      <alignment horizontal="left" vertical="center" wrapText="1"/>
    </xf>
    <xf numFmtId="0" fontId="53" fillId="0" borderId="1" xfId="0" applyFont="1" applyBorder="1" applyAlignment="1">
      <alignment horizontal="center" vertical="center" wrapText="1"/>
    </xf>
    <xf numFmtId="3" fontId="48" fillId="0" borderId="1" xfId="7" applyNumberFormat="1" applyFont="1" applyBorder="1" applyAlignment="1">
      <alignment horizontal="center" vertical="center" wrapText="1"/>
    </xf>
    <xf numFmtId="0" fontId="48" fillId="0" borderId="1" xfId="0" applyFont="1" applyBorder="1" applyAlignment="1">
      <alignment horizontal="center" vertical="center" wrapText="1"/>
    </xf>
    <xf numFmtId="49" fontId="28" fillId="8" borderId="1" xfId="0" applyNumberFormat="1" applyFont="1" applyFill="1" applyBorder="1" applyAlignment="1">
      <alignment horizontal="center" vertical="center"/>
    </xf>
    <xf numFmtId="0" fontId="55" fillId="8" borderId="1" xfId="0" applyFont="1" applyFill="1" applyBorder="1" applyAlignment="1">
      <alignment horizontal="center" vertical="center"/>
    </xf>
    <xf numFmtId="0" fontId="50" fillId="8" borderId="1" xfId="0" applyFont="1" applyFill="1" applyBorder="1" applyAlignment="1">
      <alignment horizontal="center" vertical="center"/>
    </xf>
    <xf numFmtId="3" fontId="51" fillId="8" borderId="1" xfId="7" applyNumberFormat="1" applyFont="1" applyFill="1" applyBorder="1" applyAlignment="1">
      <alignment horizontal="center" vertical="center"/>
    </xf>
    <xf numFmtId="49" fontId="10" fillId="16" borderId="1" xfId="0" applyNumberFormat="1" applyFont="1" applyFill="1" applyBorder="1" applyAlignment="1">
      <alignment horizontal="center" vertical="center"/>
    </xf>
    <xf numFmtId="0" fontId="10" fillId="0" borderId="1" xfId="0" applyFont="1" applyBorder="1"/>
    <xf numFmtId="0" fontId="10" fillId="0" borderId="1" xfId="0" applyFont="1" applyBorder="1" applyAlignment="1">
      <alignment horizontal="center" vertical="center"/>
    </xf>
    <xf numFmtId="0" fontId="28" fillId="8" borderId="1" xfId="0" applyFont="1" applyFill="1" applyBorder="1" applyAlignment="1">
      <alignment horizontal="center" vertical="center"/>
    </xf>
    <xf numFmtId="0" fontId="31" fillId="0" borderId="1" xfId="0" applyFont="1" applyBorder="1" applyAlignment="1">
      <alignment horizontal="center" vertical="center"/>
    </xf>
    <xf numFmtId="0" fontId="55" fillId="0" borderId="1" xfId="0" applyFont="1" applyBorder="1" applyAlignment="1">
      <alignment horizontal="center" vertical="center"/>
    </xf>
    <xf numFmtId="3" fontId="29" fillId="0" borderId="1" xfId="7" applyNumberFormat="1" applyFont="1" applyFill="1" applyBorder="1" applyAlignment="1">
      <alignment horizontal="center" vertical="center"/>
    </xf>
    <xf numFmtId="0" fontId="15" fillId="0" borderId="0" xfId="0" applyFont="1" applyAlignment="1">
      <alignment vertical="center"/>
    </xf>
    <xf numFmtId="49" fontId="10" fillId="0" borderId="0" xfId="0" applyNumberFormat="1" applyFont="1" applyAlignment="1">
      <alignment horizontal="center" vertical="center"/>
    </xf>
    <xf numFmtId="0" fontId="10" fillId="0" borderId="0" xfId="0" applyFont="1"/>
    <xf numFmtId="0" fontId="11" fillId="0" borderId="0" xfId="0" applyFont="1" applyAlignment="1">
      <alignment horizontal="center" vertical="center"/>
    </xf>
    <xf numFmtId="0" fontId="10" fillId="0" borderId="0" xfId="0" applyFont="1" applyAlignment="1">
      <alignment horizontal="center"/>
    </xf>
    <xf numFmtId="3" fontId="10" fillId="0" borderId="0" xfId="7" applyNumberFormat="1" applyFont="1" applyBorder="1" applyAlignment="1">
      <alignment horizontal="center" vertical="center"/>
    </xf>
    <xf numFmtId="0" fontId="11" fillId="14" borderId="1" xfId="0" applyFont="1" applyFill="1" applyBorder="1" applyAlignment="1">
      <alignment horizontal="center" vertical="center" wrapText="1"/>
    </xf>
    <xf numFmtId="1" fontId="9" fillId="0" borderId="0" xfId="0" applyNumberFormat="1" applyFont="1" applyAlignment="1">
      <alignment horizontal="center" vertical="center"/>
    </xf>
    <xf numFmtId="1" fontId="9" fillId="14" borderId="0" xfId="0" applyNumberFormat="1" applyFont="1" applyFill="1" applyAlignment="1">
      <alignment horizontal="center" vertical="center"/>
    </xf>
    <xf numFmtId="1" fontId="9" fillId="14" borderId="0" xfId="0" applyNumberFormat="1" applyFont="1" applyFill="1" applyAlignment="1">
      <alignment vertical="center"/>
    </xf>
    <xf numFmtId="1" fontId="9" fillId="28" borderId="0" xfId="0" applyNumberFormat="1" applyFont="1" applyFill="1" applyAlignment="1">
      <alignment vertical="center"/>
    </xf>
    <xf numFmtId="1" fontId="9" fillId="5" borderId="0" xfId="0" applyNumberFormat="1" applyFont="1" applyFill="1" applyAlignment="1">
      <alignment vertical="center"/>
    </xf>
    <xf numFmtId="49" fontId="10" fillId="28" borderId="1" xfId="0" applyNumberFormat="1" applyFont="1" applyFill="1" applyBorder="1" applyAlignment="1">
      <alignment horizontal="center" vertical="center"/>
    </xf>
    <xf numFmtId="0" fontId="17"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9" fillId="14" borderId="0" xfId="0" applyFont="1" applyFill="1" applyAlignment="1">
      <alignment horizontal="center" vertical="center"/>
    </xf>
    <xf numFmtId="1" fontId="9" fillId="28" borderId="0" xfId="0" applyNumberFormat="1" applyFont="1" applyFill="1" applyAlignment="1">
      <alignment horizontal="center" vertical="center"/>
    </xf>
    <xf numFmtId="1" fontId="9" fillId="5" borderId="0" xfId="0" applyNumberFormat="1" applyFont="1" applyFill="1" applyAlignment="1">
      <alignment horizontal="center" vertical="center"/>
    </xf>
    <xf numFmtId="49" fontId="9" fillId="0" borderId="0" xfId="0" applyNumberFormat="1" applyFont="1" applyAlignment="1">
      <alignment horizontal="center" vertical="center"/>
    </xf>
    <xf numFmtId="0" fontId="9" fillId="20" borderId="0" xfId="0" applyFont="1" applyFill="1" applyAlignment="1">
      <alignment horizontal="center" vertical="center"/>
    </xf>
    <xf numFmtId="0" fontId="0" fillId="0" borderId="0" xfId="0" applyAlignment="1">
      <alignment horizontal="center" vertical="center"/>
    </xf>
    <xf numFmtId="0" fontId="57" fillId="15" borderId="0" xfId="0" applyFont="1" applyFill="1" applyAlignment="1">
      <alignment horizontal="center" vertical="center"/>
    </xf>
    <xf numFmtId="0" fontId="9" fillId="20" borderId="0" xfId="0" applyFont="1" applyFill="1" applyAlignment="1">
      <alignment vertical="center"/>
    </xf>
    <xf numFmtId="0" fontId="11" fillId="0" borderId="1" xfId="0" applyFont="1" applyBorder="1" applyAlignment="1">
      <alignment horizontal="center" vertical="center"/>
    </xf>
    <xf numFmtId="3" fontId="10" fillId="0" borderId="1" xfId="7" applyNumberFormat="1" applyFont="1" applyBorder="1" applyAlignment="1">
      <alignment horizontal="center" vertical="center"/>
    </xf>
    <xf numFmtId="0" fontId="58" fillId="15" borderId="0" xfId="0" applyFont="1" applyFill="1" applyAlignment="1">
      <alignment horizontal="center" vertical="center" textRotation="90" wrapText="1"/>
    </xf>
    <xf numFmtId="0" fontId="17" fillId="3"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54" fillId="5" borderId="1" xfId="0" applyFont="1" applyFill="1" applyBorder="1" applyAlignment="1">
      <alignment horizontal="center" vertical="center" wrapText="1"/>
    </xf>
    <xf numFmtId="0" fontId="50" fillId="5" borderId="1" xfId="0" applyFont="1" applyFill="1" applyBorder="1" applyAlignment="1">
      <alignment horizontal="center" vertical="center"/>
    </xf>
    <xf numFmtId="49" fontId="45" fillId="0" borderId="0" xfId="0" applyNumberFormat="1" applyFont="1" applyAlignment="1">
      <alignment horizontal="center" vertical="center"/>
    </xf>
    <xf numFmtId="0" fontId="4" fillId="0" borderId="0" xfId="0" applyFont="1" applyAlignment="1">
      <alignment horizontal="center" vertical="center"/>
    </xf>
    <xf numFmtId="49" fontId="45" fillId="0" borderId="1" xfId="0" applyNumberFormat="1" applyFont="1" applyBorder="1" applyAlignment="1">
      <alignment horizontal="center" vertical="center"/>
    </xf>
    <xf numFmtId="0" fontId="46" fillId="16" borderId="7" xfId="0" applyFont="1" applyFill="1" applyBorder="1" applyAlignment="1">
      <alignment vertical="center"/>
    </xf>
    <xf numFmtId="49" fontId="45" fillId="14" borderId="7" xfId="0" applyNumberFormat="1" applyFont="1" applyFill="1" applyBorder="1" applyAlignment="1">
      <alignment vertical="center"/>
    </xf>
    <xf numFmtId="0" fontId="56" fillId="0" borderId="0" xfId="0" applyFont="1" applyAlignment="1">
      <alignment vertical="center"/>
    </xf>
    <xf numFmtId="49" fontId="45" fillId="0" borderId="9" xfId="0" applyNumberFormat="1" applyFont="1" applyBorder="1" applyAlignment="1">
      <alignment horizontal="right" vertical="center"/>
    </xf>
    <xf numFmtId="0" fontId="45" fillId="0" borderId="0" xfId="0" applyFont="1" applyAlignment="1">
      <alignment vertical="center"/>
    </xf>
    <xf numFmtId="0" fontId="56" fillId="0" borderId="9" xfId="0" applyFont="1" applyBorder="1" applyAlignment="1">
      <alignment vertical="center"/>
    </xf>
    <xf numFmtId="49" fontId="61" fillId="0" borderId="0" xfId="0" applyNumberFormat="1" applyFont="1" applyAlignment="1">
      <alignment horizontal="left" vertical="center"/>
    </xf>
    <xf numFmtId="0" fontId="62" fillId="0" borderId="0" xfId="0" applyFont="1" applyAlignment="1">
      <alignment horizontal="center" vertical="center"/>
    </xf>
    <xf numFmtId="49" fontId="61" fillId="0" borderId="0" xfId="0" applyNumberFormat="1" applyFont="1" applyAlignment="1">
      <alignment vertical="center"/>
    </xf>
    <xf numFmtId="0" fontId="62" fillId="0" borderId="0" xfId="0" applyFont="1" applyAlignment="1">
      <alignment vertical="center"/>
    </xf>
    <xf numFmtId="49" fontId="61" fillId="0" borderId="0" xfId="0" applyNumberFormat="1" applyFont="1" applyAlignment="1">
      <alignment horizontal="center" vertical="center"/>
    </xf>
    <xf numFmtId="49" fontId="61" fillId="0" borderId="0" xfId="0" applyNumberFormat="1" applyFont="1" applyAlignment="1">
      <alignment horizontal="right" vertical="center"/>
    </xf>
    <xf numFmtId="0" fontId="62" fillId="0" borderId="0" xfId="0" applyFont="1" applyAlignment="1">
      <alignment horizontal="right" vertical="center"/>
    </xf>
    <xf numFmtId="0" fontId="11" fillId="14" borderId="18" xfId="0" applyFont="1" applyFill="1" applyBorder="1" applyAlignment="1">
      <alignment horizontal="center" vertical="center" wrapText="1"/>
    </xf>
    <xf numFmtId="0" fontId="16" fillId="16" borderId="1" xfId="0" applyFont="1" applyFill="1" applyBorder="1" applyAlignment="1">
      <alignment horizontal="center" vertical="center" wrapText="1"/>
    </xf>
    <xf numFmtId="3" fontId="22" fillId="16" borderId="1" xfId="7" applyNumberFormat="1" applyFont="1" applyFill="1" applyBorder="1" applyAlignment="1">
      <alignment horizontal="center" vertical="center" wrapText="1"/>
    </xf>
    <xf numFmtId="0" fontId="11" fillId="14" borderId="0" xfId="0" applyFont="1" applyFill="1" applyAlignment="1">
      <alignment horizontal="center" vertical="center" wrapText="1"/>
    </xf>
    <xf numFmtId="0" fontId="56" fillId="0" borderId="0" xfId="0" applyFont="1" applyAlignment="1">
      <alignment horizontal="center" vertical="center" wrapText="1"/>
    </xf>
    <xf numFmtId="0" fontId="27" fillId="0" borderId="0" xfId="0" applyFont="1" applyAlignment="1">
      <alignment horizontal="center" vertical="center" wrapText="1"/>
    </xf>
    <xf numFmtId="3" fontId="22" fillId="16" borderId="1" xfId="0" applyNumberFormat="1" applyFont="1" applyFill="1" applyBorder="1" applyAlignment="1">
      <alignment horizontal="center" vertical="center" wrapText="1"/>
    </xf>
    <xf numFmtId="3" fontId="1" fillId="0" borderId="1" xfId="7" applyNumberFormat="1" applyFont="1" applyBorder="1" applyAlignment="1">
      <alignment horizontal="center" vertical="center" wrapText="1"/>
    </xf>
    <xf numFmtId="0" fontId="1" fillId="0" borderId="1" xfId="0" applyFont="1" applyBorder="1" applyAlignment="1">
      <alignment horizontal="center" vertical="center" wrapText="1"/>
    </xf>
    <xf numFmtId="49" fontId="56" fillId="0" borderId="0" xfId="0" applyNumberFormat="1" applyFont="1" applyAlignment="1">
      <alignment vertical="center"/>
    </xf>
    <xf numFmtId="49" fontId="27" fillId="4" borderId="2" xfId="0" applyNumberFormat="1" applyFont="1" applyFill="1" applyBorder="1" applyAlignment="1" applyProtection="1">
      <alignment vertical="center"/>
      <protection locked="0"/>
    </xf>
    <xf numFmtId="49" fontId="27" fillId="2" borderId="2" xfId="0" applyNumberFormat="1" applyFont="1" applyFill="1" applyBorder="1" applyAlignment="1" applyProtection="1">
      <alignment vertical="center"/>
      <protection locked="0"/>
    </xf>
    <xf numFmtId="49" fontId="27" fillId="0" borderId="0" xfId="0" applyNumberFormat="1" applyFont="1" applyAlignment="1">
      <alignment vertical="center"/>
    </xf>
    <xf numFmtId="49" fontId="16" fillId="0" borderId="6" xfId="0" applyNumberFormat="1" applyFont="1" applyBorder="1" applyAlignment="1">
      <alignment horizontal="center" vertical="center" wrapText="1"/>
    </xf>
    <xf numFmtId="1" fontId="16" fillId="0" borderId="6" xfId="0" applyNumberFormat="1" applyFont="1" applyBorder="1" applyAlignment="1">
      <alignment horizontal="center" vertical="center" wrapText="1"/>
    </xf>
    <xf numFmtId="164" fontId="47" fillId="4" borderId="2" xfId="1" applyNumberFormat="1" applyFont="1" applyFill="1" applyBorder="1" applyAlignment="1" applyProtection="1">
      <alignment horizontal="center" vertical="center"/>
      <protection locked="0"/>
    </xf>
    <xf numFmtId="0" fontId="27" fillId="4" borderId="2"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 xfId="0" applyFont="1" applyFill="1" applyBorder="1" applyAlignment="1" applyProtection="1">
      <alignment horizontal="center" vertical="center"/>
      <protection locked="0"/>
    </xf>
    <xf numFmtId="3" fontId="63" fillId="4" borderId="1" xfId="0" applyNumberFormat="1" applyFont="1" applyFill="1" applyBorder="1" applyAlignment="1">
      <alignment vertical="center"/>
    </xf>
    <xf numFmtId="0" fontId="63" fillId="17" borderId="3" xfId="0" applyFont="1" applyFill="1" applyBorder="1" applyAlignment="1">
      <alignment horizontal="right" vertical="center"/>
    </xf>
    <xf numFmtId="0" fontId="16" fillId="0" borderId="0" xfId="0" applyFont="1" applyAlignment="1">
      <alignment vertical="center"/>
    </xf>
    <xf numFmtId="49" fontId="27" fillId="0" borderId="0" xfId="0" applyNumberFormat="1" applyFont="1" applyAlignment="1" applyProtection="1">
      <alignment horizontal="center" vertical="center"/>
      <protection locked="0"/>
    </xf>
    <xf numFmtId="0" fontId="27" fillId="14" borderId="1" xfId="0" applyFont="1" applyFill="1" applyBorder="1" applyAlignment="1" applyProtection="1">
      <alignment horizontal="center" vertical="center"/>
      <protection locked="0"/>
    </xf>
    <xf numFmtId="3" fontId="47" fillId="14" borderId="1" xfId="0" applyNumberFormat="1" applyFont="1" applyFill="1" applyBorder="1" applyAlignment="1">
      <alignment vertical="center" wrapText="1"/>
    </xf>
    <xf numFmtId="0" fontId="47" fillId="17" borderId="3" xfId="0" applyFont="1" applyFill="1" applyBorder="1" applyAlignment="1">
      <alignment horizontal="right" vertical="center"/>
    </xf>
    <xf numFmtId="3" fontId="22" fillId="14" borderId="1" xfId="0" applyNumberFormat="1" applyFont="1" applyFill="1" applyBorder="1" applyAlignment="1">
      <alignment vertical="center"/>
    </xf>
    <xf numFmtId="49" fontId="27" fillId="0" borderId="0" xfId="0" applyNumberFormat="1" applyFont="1" applyAlignment="1">
      <alignment horizontal="center" vertical="center"/>
    </xf>
    <xf numFmtId="0" fontId="27" fillId="5" borderId="3" xfId="0" applyFont="1" applyFill="1" applyBorder="1" applyAlignment="1" applyProtection="1">
      <alignment horizontal="center" vertical="center"/>
      <protection locked="0"/>
    </xf>
    <xf numFmtId="0" fontId="27" fillId="5" borderId="1" xfId="0" applyFont="1" applyFill="1" applyBorder="1" applyAlignment="1" applyProtection="1">
      <alignment horizontal="center" vertical="center"/>
      <protection locked="0"/>
    </xf>
    <xf numFmtId="3" fontId="27" fillId="7" borderId="1" xfId="0" applyNumberFormat="1" applyFont="1" applyFill="1" applyBorder="1" applyAlignment="1">
      <alignment vertical="center" wrapText="1"/>
    </xf>
    <xf numFmtId="3" fontId="27" fillId="4" borderId="1" xfId="2" applyNumberFormat="1" applyFont="1" applyFill="1" applyBorder="1" applyAlignment="1">
      <alignment horizontal="center" vertical="center"/>
    </xf>
    <xf numFmtId="3" fontId="27" fillId="5" borderId="1" xfId="0" applyNumberFormat="1" applyFont="1" applyFill="1" applyBorder="1" applyAlignment="1" applyProtection="1">
      <alignment vertical="center"/>
      <protection locked="0"/>
    </xf>
    <xf numFmtId="49" fontId="27" fillId="0" borderId="9" xfId="0" applyNumberFormat="1" applyFont="1" applyBorder="1" applyAlignment="1">
      <alignment horizontal="center" vertical="center"/>
    </xf>
    <xf numFmtId="0" fontId="27" fillId="0" borderId="0" xfId="0" applyFont="1" applyAlignment="1" applyProtection="1">
      <alignment horizontal="center" vertical="center"/>
      <protection locked="0"/>
    </xf>
    <xf numFmtId="0" fontId="27" fillId="0" borderId="17"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3" fontId="27" fillId="0" borderId="2" xfId="0" applyNumberFormat="1" applyFont="1" applyBorder="1" applyAlignment="1">
      <alignment vertical="center" wrapText="1"/>
    </xf>
    <xf numFmtId="3" fontId="27" fillId="0" borderId="2" xfId="2" applyNumberFormat="1" applyFont="1" applyFill="1" applyBorder="1" applyAlignment="1">
      <alignment horizontal="center" vertical="center"/>
    </xf>
    <xf numFmtId="3" fontId="27" fillId="0" borderId="2" xfId="0" applyNumberFormat="1" applyFont="1" applyBorder="1" applyAlignment="1" applyProtection="1">
      <alignment vertical="center"/>
      <protection locked="0"/>
    </xf>
    <xf numFmtId="164" fontId="47" fillId="4" borderId="1" xfId="1" applyNumberFormat="1" applyFont="1" applyFill="1" applyBorder="1" applyAlignment="1" applyProtection="1">
      <alignment horizontal="center" vertical="center"/>
      <protection locked="0"/>
    </xf>
    <xf numFmtId="0" fontId="27" fillId="4" borderId="1" xfId="0" applyFont="1" applyFill="1" applyBorder="1" applyAlignment="1">
      <alignment horizontal="center" vertical="center"/>
    </xf>
    <xf numFmtId="0" fontId="27" fillId="4" borderId="3" xfId="0" applyFont="1" applyFill="1" applyBorder="1" applyAlignment="1" applyProtection="1">
      <alignment horizontal="center" vertical="center"/>
      <protection locked="0"/>
    </xf>
    <xf numFmtId="164" fontId="47" fillId="0" borderId="0" xfId="1" applyNumberFormat="1" applyFont="1" applyBorder="1" applyAlignment="1">
      <alignment horizontal="center" vertical="center"/>
    </xf>
    <xf numFmtId="164" fontId="47" fillId="16" borderId="0" xfId="1" applyNumberFormat="1" applyFont="1" applyFill="1" applyBorder="1" applyAlignment="1">
      <alignment horizontal="center" vertical="center"/>
    </xf>
    <xf numFmtId="0" fontId="27" fillId="0" borderId="0" xfId="0" applyFont="1" applyAlignment="1">
      <alignment horizontal="center" vertical="center"/>
    </xf>
    <xf numFmtId="3" fontId="27" fillId="0" borderId="0" xfId="0" applyNumberFormat="1" applyFont="1" applyAlignment="1">
      <alignment vertical="center"/>
    </xf>
    <xf numFmtId="165" fontId="27" fillId="0" borderId="0" xfId="1" applyNumberFormat="1" applyFont="1" applyAlignment="1">
      <alignment vertical="center"/>
    </xf>
    <xf numFmtId="165" fontId="16" fillId="0" borderId="0" xfId="1" applyNumberFormat="1" applyFont="1" applyAlignment="1">
      <alignment vertical="center"/>
    </xf>
    <xf numFmtId="164" fontId="47" fillId="2" borderId="2" xfId="1" applyNumberFormat="1" applyFont="1" applyFill="1" applyBorder="1" applyAlignment="1" applyProtection="1">
      <alignment horizontal="center" vertical="center"/>
      <protection locked="0"/>
    </xf>
    <xf numFmtId="164" fontId="47" fillId="2" borderId="1" xfId="1" applyNumberFormat="1" applyFont="1" applyFill="1" applyBorder="1" applyAlignment="1" applyProtection="1">
      <alignment horizontal="center" vertical="center"/>
      <protection locked="0"/>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1" xfId="0" applyFont="1" applyFill="1" applyBorder="1" applyAlignment="1" applyProtection="1">
      <alignment horizontal="center" vertical="center"/>
      <protection locked="0"/>
    </xf>
    <xf numFmtId="3" fontId="63" fillId="2" borderId="3" xfId="0" applyNumberFormat="1" applyFont="1" applyFill="1" applyBorder="1" applyAlignment="1">
      <alignment vertical="center"/>
    </xf>
    <xf numFmtId="3" fontId="63" fillId="2" borderId="1" xfId="0" applyNumberFormat="1" applyFont="1" applyFill="1" applyBorder="1" applyAlignment="1">
      <alignment vertical="center"/>
    </xf>
    <xf numFmtId="0" fontId="16" fillId="0" borderId="1" xfId="0" applyFont="1" applyBorder="1" applyAlignment="1">
      <alignment vertical="center" wrapText="1"/>
    </xf>
    <xf numFmtId="0" fontId="22" fillId="0" borderId="6" xfId="0" applyFont="1" applyBorder="1" applyAlignment="1">
      <alignment horizontal="center" vertical="center" wrapText="1"/>
    </xf>
    <xf numFmtId="0" fontId="27" fillId="8" borderId="1" xfId="10" applyFont="1" applyFill="1" applyBorder="1" applyAlignment="1">
      <alignment horizontal="center" vertical="center" wrapText="1"/>
    </xf>
    <xf numFmtId="0" fontId="16"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22" fillId="16" borderId="1" xfId="0" applyFont="1" applyFill="1" applyBorder="1" applyAlignment="1">
      <alignment horizontal="center" vertical="center" wrapText="1"/>
    </xf>
    <xf numFmtId="49" fontId="16" fillId="0" borderId="1" xfId="0" applyNumberFormat="1" applyFont="1" applyBorder="1" applyAlignment="1">
      <alignment horizontal="center" vertical="center"/>
    </xf>
    <xf numFmtId="0" fontId="64" fillId="0" borderId="1" xfId="0" applyFont="1" applyBorder="1" applyAlignment="1">
      <alignment horizontal="center" vertical="center" wrapText="1"/>
    </xf>
    <xf numFmtId="0" fontId="23" fillId="13" borderId="1" xfId="0" applyFont="1" applyFill="1" applyBorder="1" applyAlignment="1">
      <alignment vertical="center" wrapText="1"/>
    </xf>
    <xf numFmtId="0" fontId="65" fillId="13" borderId="1" xfId="0" applyFont="1" applyFill="1" applyBorder="1" applyAlignment="1">
      <alignment horizontal="center" vertical="center" wrapText="1"/>
    </xf>
    <xf numFmtId="0" fontId="65" fillId="16" borderId="1" xfId="0" applyFont="1" applyFill="1" applyBorder="1" applyAlignment="1">
      <alignment horizontal="center" vertical="center" wrapText="1"/>
    </xf>
    <xf numFmtId="0" fontId="16" fillId="0" borderId="1" xfId="0" applyFont="1" applyBorder="1" applyAlignment="1">
      <alignment horizontal="justify" vertical="center" wrapText="1"/>
    </xf>
    <xf numFmtId="0" fontId="16" fillId="0" borderId="1" xfId="0" applyFont="1" applyBorder="1" applyAlignment="1">
      <alignment horizontal="left" vertical="center" wrapText="1"/>
    </xf>
    <xf numFmtId="49" fontId="16" fillId="0" borderId="6" xfId="0" applyNumberFormat="1" applyFont="1" applyBorder="1" applyAlignment="1">
      <alignment horizontal="center" vertical="center"/>
    </xf>
    <xf numFmtId="0" fontId="23" fillId="0" borderId="22" xfId="0" applyFont="1" applyBorder="1" applyAlignment="1">
      <alignment wrapText="1"/>
    </xf>
    <xf numFmtId="9" fontId="27" fillId="5" borderId="3" xfId="0" applyNumberFormat="1" applyFont="1" applyFill="1" applyBorder="1" applyAlignment="1" applyProtection="1">
      <alignment horizontal="center" vertical="center"/>
      <protection locked="0"/>
    </xf>
    <xf numFmtId="0" fontId="16" fillId="0" borderId="6" xfId="0" applyFont="1" applyBorder="1" applyAlignment="1">
      <alignment horizontal="left" vertical="center" wrapText="1" indent="1"/>
    </xf>
    <xf numFmtId="0" fontId="16" fillId="0" borderId="1" xfId="0" applyFont="1" applyBorder="1" applyAlignment="1">
      <alignment horizontal="left" vertical="center" wrapText="1" indent="1"/>
    </xf>
    <xf numFmtId="0" fontId="65" fillId="12" borderId="1" xfId="0" applyFont="1" applyFill="1" applyBorder="1" applyAlignment="1">
      <alignment horizontal="center" vertical="center" wrapText="1"/>
    </xf>
    <xf numFmtId="49" fontId="66" fillId="0" borderId="9" xfId="0" applyNumberFormat="1" applyFont="1" applyBorder="1" applyAlignment="1">
      <alignment horizontal="right" vertical="center"/>
    </xf>
    <xf numFmtId="0" fontId="67" fillId="0" borderId="0" xfId="0" applyFont="1" applyAlignment="1">
      <alignment vertical="center"/>
    </xf>
    <xf numFmtId="3" fontId="27" fillId="5" borderId="1" xfId="0" applyNumberFormat="1" applyFont="1" applyFill="1" applyBorder="1" applyAlignment="1" applyProtection="1">
      <alignment horizontal="center" vertical="center"/>
      <protection locked="0"/>
    </xf>
    <xf numFmtId="3" fontId="23" fillId="5" borderId="0" xfId="0" applyNumberFormat="1" applyFont="1" applyFill="1" applyAlignment="1">
      <alignment horizontal="center" vertical="center"/>
    </xf>
    <xf numFmtId="0" fontId="65" fillId="0" borderId="1" xfId="0" applyFont="1" applyBorder="1" applyAlignment="1">
      <alignment horizontal="center" vertical="center" wrapText="1"/>
    </xf>
    <xf numFmtId="171" fontId="16" fillId="5" borderId="0" xfId="0" applyNumberFormat="1" applyFont="1" applyFill="1" applyAlignment="1">
      <alignment vertical="center"/>
    </xf>
    <xf numFmtId="0" fontId="23" fillId="0" borderId="1" xfId="0" applyFont="1" applyBorder="1" applyAlignment="1">
      <alignment horizontal="justify" vertical="center" wrapText="1"/>
    </xf>
    <xf numFmtId="0" fontId="23" fillId="0" borderId="1" xfId="0" applyFont="1" applyBorder="1" applyAlignment="1">
      <alignment horizontal="left" vertical="center" wrapText="1"/>
    </xf>
    <xf numFmtId="1" fontId="64" fillId="0" borderId="1" xfId="0" applyNumberFormat="1" applyFont="1" applyBorder="1" applyAlignment="1">
      <alignment horizontal="center" vertical="center" wrapText="1"/>
    </xf>
    <xf numFmtId="0" fontId="23" fillId="0" borderId="0" xfId="0" applyFont="1" applyAlignment="1">
      <alignment horizontal="left" vertical="center" wrapText="1"/>
    </xf>
    <xf numFmtId="0" fontId="22" fillId="0" borderId="4" xfId="0" applyFont="1" applyBorder="1" applyAlignment="1">
      <alignment horizontal="center" vertical="center" wrapText="1"/>
    </xf>
    <xf numFmtId="3" fontId="16" fillId="0" borderId="1" xfId="0" applyNumberFormat="1" applyFont="1" applyBorder="1" applyAlignment="1">
      <alignment horizontal="center" vertical="center" wrapText="1"/>
    </xf>
    <xf numFmtId="3" fontId="16" fillId="0" borderId="6" xfId="0" applyNumberFormat="1" applyFont="1" applyBorder="1" applyAlignment="1">
      <alignment horizontal="center" vertical="center" wrapText="1"/>
    </xf>
    <xf numFmtId="1" fontId="27" fillId="5" borderId="1" xfId="0" applyNumberFormat="1" applyFont="1" applyFill="1" applyBorder="1" applyAlignment="1" applyProtection="1">
      <alignment horizontal="center" vertical="center"/>
      <protection locked="0"/>
    </xf>
    <xf numFmtId="0" fontId="64" fillId="16" borderId="1" xfId="0" applyFont="1" applyFill="1" applyBorder="1" applyAlignment="1">
      <alignment horizontal="center" vertical="center" wrapText="1"/>
    </xf>
    <xf numFmtId="1" fontId="16" fillId="0" borderId="1" xfId="0" applyNumberFormat="1" applyFont="1" applyBorder="1" applyAlignment="1">
      <alignment horizontal="center" vertical="center" wrapText="1"/>
    </xf>
    <xf numFmtId="3" fontId="16" fillId="0" borderId="1" xfId="7" applyNumberFormat="1" applyFont="1" applyBorder="1" applyAlignment="1">
      <alignment horizontal="center" vertical="center" wrapText="1"/>
    </xf>
    <xf numFmtId="49" fontId="27" fillId="0" borderId="0" xfId="0" applyNumberFormat="1" applyFont="1" applyAlignment="1" applyProtection="1">
      <alignment vertical="center"/>
      <protection locked="0"/>
    </xf>
    <xf numFmtId="0" fontId="27" fillId="0" borderId="1" xfId="0" applyFont="1" applyBorder="1" applyAlignment="1">
      <alignment horizontal="center" vertical="center" wrapText="1"/>
    </xf>
    <xf numFmtId="4" fontId="27" fillId="5" borderId="1" xfId="0" applyNumberFormat="1" applyFont="1" applyFill="1" applyBorder="1" applyAlignment="1" applyProtection="1">
      <alignment vertical="center"/>
      <protection locked="0"/>
    </xf>
    <xf numFmtId="164" fontId="2" fillId="0" borderId="0" xfId="1" applyNumberFormat="1" applyFont="1" applyAlignment="1">
      <alignment horizontal="center" vertical="center"/>
    </xf>
    <xf numFmtId="0" fontId="23" fillId="0" borderId="1" xfId="0" applyFont="1" applyBorder="1" applyAlignment="1">
      <alignment vertical="center" wrapText="1"/>
    </xf>
    <xf numFmtId="3" fontId="23" fillId="0" borderId="1" xfId="7" applyNumberFormat="1" applyFont="1" applyBorder="1" applyAlignment="1">
      <alignment horizontal="center" vertical="center" wrapText="1"/>
    </xf>
    <xf numFmtId="3" fontId="65" fillId="16" borderId="1" xfId="7" applyNumberFormat="1" applyFont="1" applyFill="1" applyBorder="1" applyAlignment="1">
      <alignment horizontal="center" vertical="center" wrapText="1"/>
    </xf>
    <xf numFmtId="3" fontId="65" fillId="0" borderId="1" xfId="7" applyNumberFormat="1" applyFont="1" applyBorder="1" applyAlignment="1">
      <alignment horizontal="center" vertical="center" wrapText="1"/>
    </xf>
    <xf numFmtId="0" fontId="23" fillId="0" borderId="3" xfId="0" applyFont="1" applyBorder="1" applyAlignment="1">
      <alignment horizontal="center" vertical="center" wrapText="1"/>
    </xf>
    <xf numFmtId="169" fontId="27" fillId="5" borderId="1" xfId="0" applyNumberFormat="1" applyFont="1" applyFill="1" applyBorder="1" applyAlignment="1" applyProtection="1">
      <alignment vertical="center"/>
      <protection locked="0"/>
    </xf>
    <xf numFmtId="0" fontId="27" fillId="0" borderId="1" xfId="0" applyFont="1" applyBorder="1" applyAlignment="1" applyProtection="1">
      <alignment horizontal="center" vertical="center"/>
      <protection locked="0"/>
    </xf>
    <xf numFmtId="0" fontId="16" fillId="0" borderId="3" xfId="0" applyFont="1" applyBorder="1" applyAlignment="1">
      <alignment horizontal="center" vertical="center" wrapText="1"/>
    </xf>
    <xf numFmtId="0" fontId="27" fillId="0" borderId="1" xfId="0" applyFont="1" applyBorder="1" applyAlignment="1">
      <alignment horizontal="center" vertical="center"/>
    </xf>
    <xf numFmtId="3" fontId="27" fillId="0" borderId="1" xfId="7" applyNumberFormat="1" applyFont="1" applyBorder="1" applyAlignment="1">
      <alignment horizontal="center" vertical="center" wrapText="1"/>
    </xf>
    <xf numFmtId="0" fontId="47" fillId="0" borderId="0" xfId="0" applyFont="1" applyAlignment="1">
      <alignment horizontal="center" vertical="center"/>
    </xf>
    <xf numFmtId="164" fontId="27" fillId="5" borderId="1" xfId="1" applyNumberFormat="1" applyFont="1" applyFill="1" applyBorder="1" applyAlignment="1" applyProtection="1">
      <alignment horizontal="center" vertical="center"/>
      <protection locked="0"/>
    </xf>
    <xf numFmtId="0" fontId="23" fillId="13"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3" fontId="22" fillId="16" borderId="1" xfId="0" applyNumberFormat="1" applyFont="1" applyFill="1" applyBorder="1" applyAlignment="1">
      <alignment horizontal="center" wrapText="1"/>
    </xf>
    <xf numFmtId="0" fontId="16" fillId="0" borderId="0" xfId="0" applyFont="1" applyAlignment="1">
      <alignment horizontal="center" vertical="center" wrapText="1"/>
    </xf>
    <xf numFmtId="0" fontId="16" fillId="0" borderId="0" xfId="0" applyFont="1" applyAlignment="1">
      <alignment horizontal="center" vertical="center"/>
    </xf>
    <xf numFmtId="0" fontId="47" fillId="4" borderId="2" xfId="0" applyFont="1" applyFill="1" applyBorder="1" applyAlignment="1" applyProtection="1">
      <alignment vertical="center"/>
      <protection locked="0"/>
    </xf>
    <xf numFmtId="0" fontId="31" fillId="14" borderId="9" xfId="0" applyFont="1" applyFill="1" applyBorder="1" applyAlignment="1" applyProtection="1">
      <alignment vertical="center"/>
      <protection locked="0"/>
    </xf>
    <xf numFmtId="1" fontId="56" fillId="0" borderId="0" xfId="0" applyNumberFormat="1" applyFont="1" applyAlignment="1">
      <alignment horizontal="center" vertical="center"/>
    </xf>
    <xf numFmtId="0" fontId="27" fillId="4" borderId="2" xfId="0" applyFont="1" applyFill="1" applyBorder="1" applyAlignment="1" applyProtection="1">
      <alignment horizontal="center" vertical="center"/>
      <protection locked="0"/>
    </xf>
    <xf numFmtId="0" fontId="27" fillId="0" borderId="1" xfId="0" applyFont="1" applyBorder="1" applyAlignment="1" applyProtection="1">
      <alignment vertical="center" wrapText="1"/>
      <protection locked="0"/>
    </xf>
    <xf numFmtId="1" fontId="27" fillId="0" borderId="1" xfId="0" applyNumberFormat="1" applyFont="1" applyBorder="1" applyAlignment="1" applyProtection="1">
      <alignment horizontal="center" vertical="center"/>
      <protection locked="0"/>
    </xf>
    <xf numFmtId="0" fontId="27" fillId="0" borderId="1" xfId="0" applyFont="1" applyBorder="1" applyAlignment="1" applyProtection="1">
      <alignment vertical="center"/>
      <protection locked="0"/>
    </xf>
    <xf numFmtId="3" fontId="16" fillId="0" borderId="0" xfId="0" applyNumberFormat="1" applyFont="1" applyAlignment="1">
      <alignment horizontal="center" vertical="center"/>
    </xf>
    <xf numFmtId="0" fontId="65" fillId="12" borderId="4" xfId="0" applyFont="1" applyFill="1" applyBorder="1" applyAlignment="1">
      <alignment horizontal="center" vertical="center" wrapText="1"/>
    </xf>
    <xf numFmtId="1" fontId="27" fillId="0" borderId="1" xfId="0" applyNumberFormat="1" applyFont="1" applyBorder="1" applyAlignment="1">
      <alignment horizontal="center" vertical="center"/>
    </xf>
    <xf numFmtId="1" fontId="27" fillId="0" borderId="0" xfId="0" applyNumberFormat="1" applyFont="1" applyAlignment="1">
      <alignment horizontal="center" vertical="center"/>
    </xf>
    <xf numFmtId="1" fontId="56" fillId="0" borderId="0" xfId="0" applyNumberFormat="1" applyFont="1" applyAlignment="1">
      <alignment vertical="center"/>
    </xf>
    <xf numFmtId="1" fontId="27" fillId="0" borderId="0" xfId="0" applyNumberFormat="1" applyFont="1" applyAlignment="1">
      <alignment vertical="center"/>
    </xf>
    <xf numFmtId="0" fontId="56" fillId="0" borderId="0" xfId="0" applyFont="1" applyAlignment="1">
      <alignment horizontal="center" vertical="center"/>
    </xf>
    <xf numFmtId="0" fontId="56" fillId="0" borderId="9" xfId="0" applyFont="1" applyBorder="1" applyAlignment="1">
      <alignment horizontal="center" vertical="center" wrapText="1"/>
    </xf>
    <xf numFmtId="0" fontId="45" fillId="0" borderId="0" xfId="0" applyFont="1" applyAlignment="1">
      <alignment horizontal="center" vertical="center"/>
    </xf>
    <xf numFmtId="3" fontId="45" fillId="0" borderId="0" xfId="0" applyNumberFormat="1" applyFont="1" applyAlignment="1">
      <alignment horizontal="center" vertical="center"/>
    </xf>
    <xf numFmtId="3" fontId="56" fillId="0" borderId="0" xfId="0" applyNumberFormat="1" applyFont="1" applyAlignment="1">
      <alignment horizontal="center" vertical="center"/>
    </xf>
    <xf numFmtId="0" fontId="47" fillId="4" borderId="2" xfId="0" applyFont="1" applyFill="1" applyBorder="1" applyAlignment="1" applyProtection="1">
      <alignment horizontal="center" vertical="center"/>
      <protection locked="0"/>
    </xf>
    <xf numFmtId="0" fontId="31" fillId="14" borderId="9" xfId="0" applyFont="1" applyFill="1" applyBorder="1" applyAlignment="1" applyProtection="1">
      <alignment horizontal="center" vertical="center"/>
      <protection locked="0"/>
    </xf>
    <xf numFmtId="0" fontId="27" fillId="0" borderId="1" xfId="0" applyFont="1" applyBorder="1" applyAlignment="1" applyProtection="1">
      <alignment horizontal="center" vertical="center" wrapText="1"/>
      <protection locked="0"/>
    </xf>
    <xf numFmtId="3" fontId="27" fillId="7" borderId="1" xfId="0" applyNumberFormat="1" applyFont="1" applyFill="1" applyBorder="1" applyAlignment="1">
      <alignment horizontal="center" vertical="center" wrapText="1"/>
    </xf>
    <xf numFmtId="169" fontId="27" fillId="5" borderId="1" xfId="0" applyNumberFormat="1" applyFont="1" applyFill="1" applyBorder="1" applyAlignment="1" applyProtection="1">
      <alignment horizontal="center" vertical="center"/>
      <protection locked="0"/>
    </xf>
    <xf numFmtId="0" fontId="31" fillId="14" borderId="2" xfId="0" applyFont="1" applyFill="1" applyBorder="1" applyAlignment="1" applyProtection="1">
      <alignment horizontal="center" vertical="center"/>
      <protection locked="0"/>
    </xf>
    <xf numFmtId="0" fontId="15" fillId="0" borderId="0" xfId="0" applyFont="1" applyAlignment="1">
      <alignment horizontal="center" vertical="center"/>
    </xf>
    <xf numFmtId="3" fontId="2" fillId="0" borderId="0" xfId="0" applyNumberFormat="1" applyFont="1" applyAlignment="1">
      <alignment horizontal="center" vertical="center"/>
    </xf>
    <xf numFmtId="165" fontId="2" fillId="0" borderId="0" xfId="1" applyNumberFormat="1" applyFont="1" applyAlignment="1">
      <alignment horizontal="center" vertical="center"/>
    </xf>
    <xf numFmtId="165" fontId="4" fillId="0" borderId="0" xfId="1" applyNumberFormat="1" applyFont="1" applyAlignment="1">
      <alignment horizontal="center" vertical="center"/>
    </xf>
    <xf numFmtId="0" fontId="56" fillId="0" borderId="9" xfId="0" applyFont="1" applyBorder="1" applyAlignment="1">
      <alignment horizontal="center" vertical="center"/>
    </xf>
    <xf numFmtId="0" fontId="47" fillId="2" borderId="2" xfId="0" applyFont="1" applyFill="1" applyBorder="1" applyAlignment="1" applyProtection="1">
      <alignment vertical="center"/>
      <protection locked="0"/>
    </xf>
    <xf numFmtId="0" fontId="27" fillId="2" borderId="2" xfId="0" applyFont="1" applyFill="1" applyBorder="1" applyAlignment="1" applyProtection="1">
      <alignment horizontal="center" vertical="center"/>
      <protection locked="0"/>
    </xf>
    <xf numFmtId="0" fontId="27" fillId="0" borderId="1" xfId="0" applyFont="1" applyBorder="1" applyAlignment="1" applyProtection="1">
      <alignment horizontal="left" vertical="center"/>
      <protection locked="0"/>
    </xf>
    <xf numFmtId="1" fontId="68" fillId="0" borderId="1" xfId="0" applyNumberFormat="1" applyFont="1" applyBorder="1" applyAlignment="1" applyProtection="1">
      <alignment horizontal="center" vertical="center"/>
      <protection locked="0"/>
    </xf>
    <xf numFmtId="1" fontId="27" fillId="0" borderId="1" xfId="0" quotePrefix="1" applyNumberFormat="1" applyFont="1" applyBorder="1" applyAlignment="1" applyProtection="1">
      <alignment horizontal="center" vertical="center"/>
      <protection locked="0"/>
    </xf>
    <xf numFmtId="1" fontId="16" fillId="0" borderId="1" xfId="0" quotePrefix="1" applyNumberFormat="1" applyFont="1" applyBorder="1" applyAlignment="1">
      <alignment horizontal="center" vertical="center" wrapText="1"/>
    </xf>
    <xf numFmtId="1" fontId="27" fillId="0" borderId="1" xfId="0" quotePrefix="1" applyNumberFormat="1" applyFont="1" applyBorder="1" applyAlignment="1" applyProtection="1">
      <alignment horizontal="center" vertical="center" wrapText="1"/>
      <protection locked="0"/>
    </xf>
    <xf numFmtId="3" fontId="16" fillId="0" borderId="3" xfId="0" applyNumberFormat="1" applyFont="1" applyBorder="1" applyAlignment="1">
      <alignment horizontal="center" vertical="center" wrapText="1"/>
    </xf>
    <xf numFmtId="0" fontId="16" fillId="5" borderId="3" xfId="0" applyFont="1" applyFill="1" applyBorder="1" applyAlignment="1" applyProtection="1">
      <alignment horizontal="center" vertical="center"/>
      <protection locked="0"/>
    </xf>
    <xf numFmtId="0" fontId="16" fillId="5" borderId="1" xfId="0" applyFont="1" applyFill="1" applyBorder="1" applyAlignment="1" applyProtection="1">
      <alignment horizontal="center" vertical="center"/>
      <protection locked="0"/>
    </xf>
    <xf numFmtId="3" fontId="16" fillId="0" borderId="3" xfId="7" applyNumberFormat="1" applyFont="1" applyBorder="1" applyAlignment="1">
      <alignment horizontal="center" vertical="center" wrapText="1"/>
    </xf>
    <xf numFmtId="0" fontId="16" fillId="0" borderId="3" xfId="7" applyNumberFormat="1" applyFont="1" applyBorder="1" applyAlignment="1">
      <alignment horizontal="center" vertical="center" wrapText="1"/>
    </xf>
    <xf numFmtId="1" fontId="16" fillId="0" borderId="1" xfId="0" applyNumberFormat="1" applyFont="1" applyBorder="1" applyAlignment="1">
      <alignment horizontal="center" vertical="center"/>
    </xf>
    <xf numFmtId="0" fontId="23" fillId="0" borderId="0" xfId="0" applyFont="1" applyAlignment="1">
      <alignment horizontal="center" vertical="center" readingOrder="1"/>
    </xf>
    <xf numFmtId="1" fontId="16" fillId="0" borderId="3" xfId="7" applyNumberFormat="1" applyFont="1" applyBorder="1" applyAlignment="1">
      <alignment horizontal="center" vertical="center" wrapText="1"/>
    </xf>
    <xf numFmtId="0" fontId="23" fillId="0" borderId="1" xfId="0" applyFont="1" applyBorder="1" applyAlignment="1">
      <alignment horizontal="center" vertical="center" readingOrder="1"/>
    </xf>
    <xf numFmtId="0" fontId="16" fillId="0" borderId="1" xfId="7" applyNumberFormat="1" applyFont="1" applyBorder="1" applyAlignment="1">
      <alignment horizontal="center" vertical="center" wrapText="1"/>
    </xf>
    <xf numFmtId="3" fontId="27" fillId="5" borderId="1" xfId="0" applyNumberFormat="1" applyFont="1" applyFill="1" applyBorder="1" applyAlignment="1" applyProtection="1">
      <alignment horizontal="right" vertical="center"/>
      <protection locked="0"/>
    </xf>
    <xf numFmtId="3" fontId="27" fillId="7" borderId="1" xfId="0" applyNumberFormat="1" applyFont="1" applyFill="1" applyBorder="1" applyAlignment="1">
      <alignment horizontal="right" vertical="center" wrapText="1"/>
    </xf>
    <xf numFmtId="3" fontId="27" fillId="4" borderId="1" xfId="2" applyNumberFormat="1" applyFont="1" applyFill="1" applyBorder="1" applyAlignment="1">
      <alignment horizontal="right" vertical="center"/>
    </xf>
    <xf numFmtId="0" fontId="16" fillId="0" borderId="0" xfId="0" applyFont="1" applyAlignment="1">
      <alignment horizontal="center" vertical="top" wrapText="1"/>
    </xf>
    <xf numFmtId="1" fontId="16" fillId="0" borderId="3" xfId="0" applyNumberFormat="1" applyFont="1" applyBorder="1" applyAlignment="1">
      <alignment horizontal="center" vertical="center" wrapText="1"/>
    </xf>
    <xf numFmtId="0" fontId="16" fillId="0" borderId="0" xfId="0" applyFont="1" applyAlignment="1">
      <alignment horizontal="center" wrapText="1"/>
    </xf>
    <xf numFmtId="0" fontId="23" fillId="0" borderId="0" xfId="0" applyFont="1" applyAlignment="1">
      <alignment horizontal="center" vertical="center"/>
    </xf>
    <xf numFmtId="0" fontId="16" fillId="0" borderId="1" xfId="0" applyFont="1" applyBorder="1" applyAlignment="1">
      <alignment horizontal="center" wrapText="1"/>
    </xf>
    <xf numFmtId="1" fontId="27" fillId="0" borderId="1" xfId="0" applyNumberFormat="1" applyFont="1" applyBorder="1" applyAlignment="1" applyProtection="1">
      <alignment vertical="center"/>
      <protection locked="0"/>
    </xf>
    <xf numFmtId="0" fontId="27" fillId="0" borderId="3" xfId="0" applyFont="1" applyBorder="1" applyAlignment="1" applyProtection="1">
      <alignment horizontal="center" vertical="center"/>
      <protection locked="0"/>
    </xf>
    <xf numFmtId="1" fontId="27" fillId="0" borderId="3" xfId="0" applyNumberFormat="1" applyFont="1" applyBorder="1" applyAlignment="1" applyProtection="1">
      <alignment horizontal="center" vertical="center"/>
      <protection locked="0"/>
    </xf>
    <xf numFmtId="1" fontId="27" fillId="0" borderId="5" xfId="0" applyNumberFormat="1" applyFont="1" applyBorder="1" applyAlignment="1" applyProtection="1">
      <alignment vertical="center"/>
      <protection locked="0"/>
    </xf>
    <xf numFmtId="0" fontId="27" fillId="0" borderId="5" xfId="0" applyFont="1" applyBorder="1" applyAlignment="1" applyProtection="1">
      <alignment horizontal="center" vertical="center"/>
      <protection locked="0"/>
    </xf>
    <xf numFmtId="1" fontId="27" fillId="0" borderId="5" xfId="0" applyNumberFormat="1" applyFont="1" applyBorder="1" applyAlignment="1" applyProtection="1">
      <alignment horizontal="center" vertical="center"/>
      <protection locked="0"/>
    </xf>
    <xf numFmtId="0" fontId="47" fillId="4" borderId="1" xfId="0" applyFont="1" applyFill="1" applyBorder="1" applyAlignment="1">
      <alignment horizontal="center" vertical="center"/>
    </xf>
    <xf numFmtId="0" fontId="47" fillId="4" borderId="4" xfId="0" applyFont="1" applyFill="1" applyBorder="1" applyAlignment="1">
      <alignment vertical="center"/>
    </xf>
    <xf numFmtId="0" fontId="31" fillId="14" borderId="2" xfId="0" applyFont="1" applyFill="1" applyBorder="1" applyAlignment="1" applyProtection="1">
      <alignment vertical="center"/>
      <protection locked="0"/>
    </xf>
    <xf numFmtId="0" fontId="65" fillId="0" borderId="6" xfId="0" applyFont="1" applyBorder="1" applyAlignment="1">
      <alignment horizontal="center" vertical="center" wrapText="1"/>
    </xf>
    <xf numFmtId="0" fontId="27" fillId="5" borderId="1" xfId="0" applyFont="1" applyFill="1" applyBorder="1" applyAlignment="1">
      <alignment horizontal="center" vertical="center" wrapText="1"/>
    </xf>
    <xf numFmtId="1" fontId="27" fillId="7" borderId="1" xfId="0" applyNumberFormat="1" applyFont="1" applyFill="1" applyBorder="1" applyAlignment="1">
      <alignment vertical="center" wrapText="1"/>
    </xf>
    <xf numFmtId="49" fontId="14" fillId="0" borderId="9" xfId="0" applyNumberFormat="1" applyFont="1" applyBorder="1" applyAlignment="1">
      <alignment horizontal="center" vertical="center"/>
    </xf>
    <xf numFmtId="49" fontId="14" fillId="0" borderId="9" xfId="0" applyNumberFormat="1" applyFont="1" applyBorder="1" applyAlignment="1">
      <alignment vertical="center"/>
    </xf>
    <xf numFmtId="0" fontId="13" fillId="0" borderId="0" xfId="0" applyFont="1" applyAlignment="1">
      <alignment vertical="center"/>
    </xf>
    <xf numFmtId="49" fontId="14" fillId="0" borderId="9" xfId="0" applyNumberFormat="1" applyFont="1" applyBorder="1" applyAlignment="1">
      <alignment horizontal="right"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4" fillId="0" borderId="0" xfId="0" applyFont="1" applyAlignment="1">
      <alignment vertical="center"/>
    </xf>
    <xf numFmtId="49" fontId="14" fillId="0" borderId="0" xfId="0" applyNumberFormat="1" applyFont="1" applyAlignment="1">
      <alignment vertical="center"/>
    </xf>
    <xf numFmtId="49" fontId="27" fillId="0" borderId="1" xfId="0" applyNumberFormat="1" applyFont="1" applyBorder="1" applyAlignment="1">
      <alignment horizontal="center" vertical="center" wrapText="1"/>
    </xf>
    <xf numFmtId="0" fontId="22" fillId="0" borderId="0" xfId="0" applyFont="1" applyAlignment="1">
      <alignment horizontal="center" vertical="center"/>
    </xf>
    <xf numFmtId="0" fontId="22" fillId="0" borderId="17" xfId="0" applyFont="1" applyBorder="1" applyAlignment="1">
      <alignment horizontal="center" vertical="center"/>
    </xf>
    <xf numFmtId="0" fontId="22" fillId="0" borderId="2" xfId="0" applyFont="1" applyBorder="1" applyAlignment="1">
      <alignment horizontal="center" vertical="center"/>
    </xf>
    <xf numFmtId="164" fontId="47" fillId="0" borderId="0" xfId="1" applyNumberFormat="1" applyFont="1" applyAlignment="1">
      <alignment horizontal="center" vertical="center"/>
    </xf>
    <xf numFmtId="0" fontId="29" fillId="0" borderId="0" xfId="0" applyFont="1" applyAlignment="1">
      <alignment horizontal="center" vertical="center"/>
    </xf>
    <xf numFmtId="0" fontId="27" fillId="0" borderId="23"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6" xfId="0" applyFont="1" applyBorder="1" applyAlignment="1">
      <alignment horizontal="center" vertical="center" wrapText="1"/>
    </xf>
    <xf numFmtId="0" fontId="28" fillId="14" borderId="2" xfId="0" applyFont="1" applyFill="1" applyBorder="1" applyAlignment="1">
      <alignment horizontal="center" vertical="center"/>
    </xf>
    <xf numFmtId="49" fontId="30" fillId="0" borderId="9" xfId="0" applyNumberFormat="1" applyFont="1" applyBorder="1" applyAlignment="1">
      <alignment horizontal="center" vertical="center"/>
    </xf>
    <xf numFmtId="49" fontId="31" fillId="0" borderId="0" xfId="0" applyNumberFormat="1" applyFont="1" applyAlignment="1">
      <alignment horizontal="center" vertical="center"/>
    </xf>
    <xf numFmtId="3" fontId="27" fillId="14" borderId="1" xfId="0" applyNumberFormat="1" applyFont="1" applyFill="1" applyBorder="1" applyAlignment="1" applyProtection="1">
      <alignment horizontal="center" vertical="center"/>
      <protection locked="0"/>
    </xf>
    <xf numFmtId="0" fontId="47" fillId="4" borderId="2" xfId="0" applyFont="1" applyFill="1" applyBorder="1" applyAlignment="1" applyProtection="1">
      <alignment horizontal="left" vertical="center"/>
      <protection locked="0"/>
    </xf>
    <xf numFmtId="0" fontId="47" fillId="4" borderId="3" xfId="0" applyFont="1" applyFill="1" applyBorder="1" applyAlignment="1" applyProtection="1">
      <alignment vertical="center"/>
      <protection locked="0"/>
    </xf>
    <xf numFmtId="0" fontId="47" fillId="4" borderId="3" xfId="0" applyFont="1" applyFill="1" applyBorder="1" applyAlignment="1" applyProtection="1">
      <alignment horizontal="left" vertical="center"/>
      <protection locked="0"/>
    </xf>
    <xf numFmtId="3" fontId="47" fillId="4" borderId="1" xfId="0" applyNumberFormat="1" applyFont="1" applyFill="1" applyBorder="1" applyAlignment="1" applyProtection="1">
      <alignment horizontal="center" vertical="center"/>
      <protection locked="0"/>
    </xf>
    <xf numFmtId="0" fontId="22" fillId="0" borderId="0" xfId="0" applyFont="1" applyAlignment="1">
      <alignment vertical="center"/>
    </xf>
    <xf numFmtId="49" fontId="47" fillId="0" borderId="0" xfId="0" applyNumberFormat="1" applyFont="1" applyAlignment="1" applyProtection="1">
      <alignment vertical="center"/>
      <protection locked="0"/>
    </xf>
    <xf numFmtId="0" fontId="31" fillId="14" borderId="2" xfId="0" applyFont="1" applyFill="1" applyBorder="1" applyAlignment="1" applyProtection="1">
      <alignment horizontal="left" vertical="center"/>
      <protection locked="0"/>
    </xf>
    <xf numFmtId="0" fontId="31" fillId="14" borderId="3" xfId="0" applyFont="1" applyFill="1" applyBorder="1" applyAlignment="1" applyProtection="1">
      <alignment horizontal="left" vertical="center"/>
      <protection locked="0"/>
    </xf>
    <xf numFmtId="0" fontId="31" fillId="14" borderId="1" xfId="0" applyFont="1" applyFill="1" applyBorder="1" applyAlignment="1" applyProtection="1">
      <alignment horizontal="left" vertical="center"/>
      <protection locked="0"/>
    </xf>
    <xf numFmtId="3" fontId="47" fillId="14" borderId="1" xfId="0" applyNumberFormat="1" applyFont="1" applyFill="1" applyBorder="1" applyAlignment="1" applyProtection="1">
      <alignment horizontal="center" vertical="center"/>
      <protection locked="0"/>
    </xf>
    <xf numFmtId="49" fontId="45" fillId="0" borderId="9" xfId="0" applyNumberFormat="1" applyFont="1" applyBorder="1" applyAlignment="1">
      <alignment horizontal="center" vertical="center" wrapText="1"/>
    </xf>
    <xf numFmtId="0" fontId="31" fillId="14" borderId="2" xfId="0" applyFont="1" applyFill="1" applyBorder="1" applyAlignment="1" applyProtection="1">
      <alignment horizontal="center" vertical="center" wrapText="1"/>
      <protection locked="0"/>
    </xf>
    <xf numFmtId="0" fontId="23" fillId="13" borderId="1" xfId="0" applyFont="1" applyFill="1" applyBorder="1" applyAlignment="1">
      <alignment horizontal="justify" vertical="center" wrapText="1"/>
    </xf>
    <xf numFmtId="3" fontId="23" fillId="13" borderId="1" xfId="0" applyNumberFormat="1" applyFont="1" applyFill="1" applyBorder="1" applyAlignment="1">
      <alignment horizontal="center" vertical="center" wrapText="1"/>
    </xf>
    <xf numFmtId="3" fontId="65" fillId="13" borderId="1" xfId="0" applyNumberFormat="1" applyFont="1" applyFill="1" applyBorder="1" applyAlignment="1">
      <alignment horizontal="center" vertical="center" wrapText="1"/>
    </xf>
    <xf numFmtId="0" fontId="47" fillId="4" borderId="1" xfId="0" applyFont="1" applyFill="1" applyBorder="1" applyAlignment="1" applyProtection="1">
      <alignment vertical="center"/>
      <protection locked="0"/>
    </xf>
    <xf numFmtId="0" fontId="27" fillId="4" borderId="1" xfId="0" applyFont="1" applyFill="1" applyBorder="1" applyAlignment="1" applyProtection="1">
      <alignment horizontal="center" vertical="center" wrapText="1"/>
      <protection locked="0"/>
    </xf>
    <xf numFmtId="0" fontId="27" fillId="4" borderId="1" xfId="0" applyFont="1" applyFill="1" applyBorder="1" applyAlignment="1" applyProtection="1">
      <alignment horizontal="left" vertical="center"/>
      <protection locked="0"/>
    </xf>
    <xf numFmtId="0" fontId="27" fillId="0" borderId="1" xfId="0" applyFont="1" applyBorder="1" applyAlignment="1">
      <alignment vertical="center" wrapText="1"/>
    </xf>
    <xf numFmtId="0" fontId="16" fillId="0" borderId="0" xfId="0" applyFont="1" applyAlignment="1">
      <alignment vertical="center" wrapText="1"/>
    </xf>
    <xf numFmtId="0" fontId="64" fillId="0" borderId="6" xfId="0" applyFont="1" applyBorder="1" applyAlignment="1">
      <alignment horizontal="center" vertical="center" wrapText="1"/>
    </xf>
    <xf numFmtId="0" fontId="64" fillId="0" borderId="0" xfId="0" applyFont="1" applyAlignment="1">
      <alignment horizontal="center" vertical="center" wrapText="1"/>
    </xf>
    <xf numFmtId="0" fontId="64" fillId="13" borderId="1" xfId="0" applyFont="1" applyFill="1" applyBorder="1" applyAlignment="1">
      <alignment horizontal="center" vertical="center" wrapText="1"/>
    </xf>
    <xf numFmtId="0" fontId="27" fillId="0" borderId="2" xfId="0" applyFont="1" applyBorder="1" applyAlignment="1">
      <alignment horizontal="center" vertical="center"/>
    </xf>
    <xf numFmtId="49" fontId="66" fillId="0" borderId="9" xfId="0" applyNumberFormat="1" applyFont="1" applyBorder="1" applyAlignment="1">
      <alignment horizontal="center" vertical="center"/>
    </xf>
    <xf numFmtId="49" fontId="27" fillId="0" borderId="1" xfId="1" applyNumberFormat="1" applyFont="1" applyBorder="1" applyAlignment="1">
      <alignment horizontal="center" vertical="center"/>
    </xf>
    <xf numFmtId="49" fontId="16" fillId="0" borderId="1" xfId="0" applyNumberFormat="1" applyFont="1" applyBorder="1" applyAlignment="1">
      <alignment horizontal="center" vertical="center" wrapText="1"/>
    </xf>
    <xf numFmtId="49" fontId="31" fillId="14" borderId="2" xfId="1" applyNumberFormat="1" applyFont="1" applyFill="1" applyBorder="1" applyAlignment="1" applyProtection="1">
      <alignment horizontal="center" vertical="center"/>
      <protection locked="0"/>
    </xf>
    <xf numFmtId="49" fontId="27" fillId="0" borderId="0" xfId="1" applyNumberFormat="1" applyFont="1" applyAlignment="1">
      <alignment horizontal="center" vertical="center"/>
    </xf>
    <xf numFmtId="49" fontId="23" fillId="0" borderId="1" xfId="7" applyNumberFormat="1" applyFont="1" applyBorder="1" applyAlignment="1">
      <alignment horizontal="center" vertical="center" wrapText="1"/>
    </xf>
    <xf numFmtId="49" fontId="27" fillId="0" borderId="1" xfId="7" applyNumberFormat="1" applyFont="1" applyBorder="1" applyAlignment="1">
      <alignment horizontal="center" vertical="center" wrapText="1"/>
    </xf>
    <xf numFmtId="49" fontId="31" fillId="14" borderId="9" xfId="1" applyNumberFormat="1" applyFont="1" applyFill="1" applyBorder="1" applyAlignment="1" applyProtection="1">
      <alignment horizontal="center" vertical="center"/>
      <protection locked="0"/>
    </xf>
    <xf numFmtId="49" fontId="16" fillId="0" borderId="1" xfId="7" applyNumberFormat="1" applyFont="1" applyBorder="1" applyAlignment="1">
      <alignment horizontal="center" vertical="center" wrapText="1"/>
    </xf>
    <xf numFmtId="0" fontId="69" fillId="0" borderId="0" xfId="0" applyFont="1" applyAlignment="1">
      <alignment horizontal="center" vertical="center"/>
    </xf>
    <xf numFmtId="0" fontId="69" fillId="0" borderId="17" xfId="0" applyFont="1" applyBorder="1" applyAlignment="1">
      <alignment horizontal="center" vertical="center"/>
    </xf>
    <xf numFmtId="0" fontId="69" fillId="0" borderId="2" xfId="0" applyFont="1" applyBorder="1" applyAlignment="1">
      <alignment horizontal="center" vertical="center"/>
    </xf>
    <xf numFmtId="0" fontId="16" fillId="0" borderId="4" xfId="0" applyFont="1" applyBorder="1" applyAlignment="1">
      <alignment horizontal="center" vertical="center" wrapText="1"/>
    </xf>
    <xf numFmtId="0" fontId="23" fillId="0" borderId="6" xfId="0" applyFont="1" applyBorder="1" applyAlignment="1">
      <alignment horizontal="center" vertical="center" wrapText="1"/>
    </xf>
    <xf numFmtId="164" fontId="27" fillId="4" borderId="1" xfId="1" applyNumberFormat="1" applyFont="1" applyFill="1" applyBorder="1" applyAlignment="1" applyProtection="1">
      <alignment horizontal="center" vertical="center"/>
      <protection locked="0"/>
    </xf>
    <xf numFmtId="9" fontId="22" fillId="0" borderId="1" xfId="0" applyNumberFormat="1" applyFont="1" applyBorder="1" applyAlignment="1">
      <alignment horizontal="center" vertical="center" wrapText="1"/>
    </xf>
    <xf numFmtId="3" fontId="22" fillId="0" borderId="3" xfId="0" applyNumberFormat="1" applyFont="1" applyBorder="1" applyAlignment="1">
      <alignment horizontal="center" vertical="center" wrapText="1"/>
    </xf>
    <xf numFmtId="3" fontId="65" fillId="0" borderId="3" xfId="7" applyNumberFormat="1" applyFont="1" applyBorder="1" applyAlignment="1">
      <alignment horizontal="center" vertical="center" wrapText="1"/>
    </xf>
    <xf numFmtId="3" fontId="22" fillId="0" borderId="3" xfId="7" applyNumberFormat="1" applyFont="1" applyBorder="1" applyAlignment="1">
      <alignment horizontal="center" vertical="center" wrapText="1"/>
    </xf>
    <xf numFmtId="3" fontId="65" fillId="0" borderId="3" xfId="0" applyNumberFormat="1" applyFont="1" applyBorder="1" applyAlignment="1">
      <alignment horizontal="center" vertical="center" wrapText="1"/>
    </xf>
    <xf numFmtId="164" fontId="31" fillId="14" borderId="3" xfId="1" applyNumberFormat="1" applyFont="1" applyFill="1" applyBorder="1" applyAlignment="1" applyProtection="1">
      <alignment horizontal="center" vertical="center"/>
      <protection locked="0"/>
    </xf>
    <xf numFmtId="3" fontId="27" fillId="2" borderId="1" xfId="0" applyNumberFormat="1" applyFont="1" applyFill="1" applyBorder="1" applyAlignment="1" applyProtection="1">
      <alignment horizontal="center" vertical="center"/>
      <protection locked="0"/>
    </xf>
    <xf numFmtId="0" fontId="16" fillId="4" borderId="0" xfId="0" applyFont="1" applyFill="1" applyAlignment="1">
      <alignment vertical="center"/>
    </xf>
    <xf numFmtId="49" fontId="69" fillId="0" borderId="17" xfId="0" applyNumberFormat="1" applyFont="1" applyBorder="1" applyAlignment="1">
      <alignment horizontal="center" vertical="center"/>
    </xf>
    <xf numFmtId="164" fontId="27" fillId="14" borderId="1" xfId="1" applyNumberFormat="1" applyFont="1" applyFill="1" applyBorder="1" applyAlignment="1" applyProtection="1">
      <alignment horizontal="center" vertical="center"/>
      <protection locked="0"/>
    </xf>
    <xf numFmtId="0" fontId="69" fillId="0" borderId="17" xfId="0" applyFont="1" applyBorder="1" applyAlignment="1">
      <alignment horizontal="center" vertical="center" wrapText="1"/>
    </xf>
    <xf numFmtId="0" fontId="63" fillId="17" borderId="1" xfId="0" applyFont="1" applyFill="1" applyBorder="1" applyAlignment="1">
      <alignment horizontal="right" vertical="center"/>
    </xf>
    <xf numFmtId="164" fontId="47" fillId="16" borderId="2" xfId="1" applyNumberFormat="1" applyFont="1" applyFill="1" applyBorder="1" applyAlignment="1">
      <alignment horizontal="center" vertical="center"/>
    </xf>
    <xf numFmtId="3" fontId="27" fillId="33" borderId="1" xfId="0" applyNumberFormat="1" applyFont="1" applyFill="1" applyBorder="1" applyAlignment="1" applyProtection="1">
      <alignment vertical="center"/>
      <protection locked="0"/>
    </xf>
    <xf numFmtId="3" fontId="27" fillId="33" borderId="3" xfId="0" applyNumberFormat="1" applyFont="1" applyFill="1" applyBorder="1" applyAlignment="1" applyProtection="1">
      <alignment vertical="center"/>
      <protection locked="0"/>
    </xf>
    <xf numFmtId="1" fontId="69" fillId="0" borderId="17" xfId="0" applyNumberFormat="1" applyFont="1" applyBorder="1" applyAlignment="1">
      <alignment horizontal="center" vertical="center"/>
    </xf>
    <xf numFmtId="1" fontId="27" fillId="4" borderId="1" xfId="2" applyNumberFormat="1" applyFont="1" applyFill="1" applyBorder="1" applyAlignment="1">
      <alignment horizontal="center" vertical="center"/>
    </xf>
    <xf numFmtId="1" fontId="27" fillId="5" borderId="1" xfId="0" applyNumberFormat="1" applyFont="1" applyFill="1" applyBorder="1" applyAlignment="1" applyProtection="1">
      <alignment vertical="center"/>
      <protection locked="0"/>
    </xf>
    <xf numFmtId="1" fontId="27" fillId="0" borderId="2" xfId="0" applyNumberFormat="1" applyFont="1" applyBorder="1" applyAlignment="1" applyProtection="1">
      <alignment horizontal="center" vertical="center"/>
      <protection locked="0"/>
    </xf>
    <xf numFmtId="1" fontId="27" fillId="0" borderId="2" xfId="0" applyNumberFormat="1" applyFont="1" applyBorder="1" applyAlignment="1">
      <alignment vertical="center" wrapText="1"/>
    </xf>
    <xf numFmtId="1" fontId="27" fillId="0" borderId="2" xfId="2" applyNumberFormat="1" applyFont="1" applyFill="1" applyBorder="1" applyAlignment="1">
      <alignment horizontal="center" vertical="center"/>
    </xf>
    <xf numFmtId="1" fontId="27" fillId="0" borderId="2" xfId="0" applyNumberFormat="1" applyFont="1" applyBorder="1" applyAlignment="1" applyProtection="1">
      <alignment vertical="center"/>
      <protection locked="0"/>
    </xf>
    <xf numFmtId="1" fontId="27" fillId="5" borderId="7" xfId="0" applyNumberFormat="1" applyFont="1" applyFill="1" applyBorder="1" applyAlignment="1" applyProtection="1">
      <alignment vertical="center"/>
      <protection locked="0"/>
    </xf>
    <xf numFmtId="1" fontId="27" fillId="5" borderId="6" xfId="0" applyNumberFormat="1" applyFont="1" applyFill="1" applyBorder="1" applyAlignment="1" applyProtection="1">
      <alignment vertical="center"/>
      <protection locked="0"/>
    </xf>
    <xf numFmtId="172" fontId="69" fillId="0" borderId="17" xfId="0" applyNumberFormat="1" applyFont="1" applyBorder="1" applyAlignment="1">
      <alignment horizontal="center" vertical="center"/>
    </xf>
    <xf numFmtId="3" fontId="16" fillId="5" borderId="1" xfId="0" applyNumberFormat="1" applyFont="1" applyFill="1" applyBorder="1" applyAlignment="1" applyProtection="1">
      <alignment vertical="center"/>
      <protection locked="0"/>
    </xf>
    <xf numFmtId="3" fontId="27" fillId="0" borderId="2" xfId="0" applyNumberFormat="1" applyFont="1" applyBorder="1" applyAlignment="1" applyProtection="1">
      <alignment horizontal="right" vertical="center"/>
      <protection locked="0"/>
    </xf>
    <xf numFmtId="3" fontId="27" fillId="0" borderId="2" xfId="0" applyNumberFormat="1" applyFont="1" applyBorder="1" applyAlignment="1">
      <alignment horizontal="right" vertical="center" wrapText="1"/>
    </xf>
    <xf numFmtId="3" fontId="27" fillId="0" borderId="2" xfId="2" applyNumberFormat="1" applyFont="1" applyFill="1" applyBorder="1" applyAlignment="1">
      <alignment horizontal="right" vertical="center"/>
    </xf>
    <xf numFmtId="0" fontId="31" fillId="4" borderId="4" xfId="0" applyFont="1" applyFill="1" applyBorder="1" applyAlignment="1">
      <alignment vertical="center"/>
    </xf>
    <xf numFmtId="0" fontId="31" fillId="4" borderId="2" xfId="0" applyFont="1" applyFill="1" applyBorder="1" applyAlignment="1" applyProtection="1">
      <alignment vertical="center"/>
      <protection locked="0"/>
    </xf>
    <xf numFmtId="164" fontId="31" fillId="4" borderId="2" xfId="1" applyNumberFormat="1" applyFont="1" applyFill="1" applyBorder="1" applyAlignment="1" applyProtection="1">
      <alignment horizontal="center" vertical="center"/>
      <protection locked="0"/>
    </xf>
    <xf numFmtId="0" fontId="31" fillId="4" borderId="21" xfId="0" applyFont="1" applyFill="1" applyBorder="1" applyAlignment="1">
      <alignment vertical="center"/>
    </xf>
    <xf numFmtId="164" fontId="31" fillId="4" borderId="1" xfId="1" applyNumberFormat="1" applyFont="1" applyFill="1" applyBorder="1" applyAlignment="1" applyProtection="1">
      <alignment horizontal="center" vertical="center"/>
      <protection locked="0"/>
    </xf>
    <xf numFmtId="3" fontId="28" fillId="4" borderId="1" xfId="0" applyNumberFormat="1" applyFont="1" applyFill="1" applyBorder="1" applyAlignment="1">
      <alignment vertical="center"/>
    </xf>
    <xf numFmtId="0" fontId="28" fillId="17" borderId="3" xfId="0" applyFont="1" applyFill="1" applyBorder="1" applyAlignment="1">
      <alignment horizontal="right" vertical="center"/>
    </xf>
    <xf numFmtId="0" fontId="31" fillId="2" borderId="1" xfId="0" applyFont="1" applyFill="1" applyBorder="1" applyAlignment="1">
      <alignment horizontal="center" vertical="center"/>
    </xf>
    <xf numFmtId="0" fontId="31" fillId="2" borderId="1" xfId="0" applyFont="1" applyFill="1" applyBorder="1" applyAlignment="1">
      <alignment vertical="center"/>
    </xf>
    <xf numFmtId="0" fontId="31" fillId="2" borderId="2" xfId="0" applyFont="1" applyFill="1" applyBorder="1" applyAlignment="1" applyProtection="1">
      <alignment vertical="center"/>
      <protection locked="0"/>
    </xf>
    <xf numFmtId="164" fontId="31" fillId="2" borderId="2" xfId="1" applyNumberFormat="1" applyFont="1" applyFill="1" applyBorder="1" applyAlignment="1" applyProtection="1">
      <alignment horizontal="center" vertical="center"/>
      <protection locked="0"/>
    </xf>
    <xf numFmtId="164" fontId="31" fillId="2" borderId="3" xfId="1" applyNumberFormat="1" applyFont="1" applyFill="1" applyBorder="1" applyAlignment="1" applyProtection="1">
      <alignment horizontal="center" vertical="center"/>
      <protection locked="0"/>
    </xf>
    <xf numFmtId="3" fontId="28" fillId="2" borderId="1" xfId="0" applyNumberFormat="1" applyFont="1" applyFill="1" applyBorder="1" applyAlignment="1">
      <alignment vertical="center"/>
    </xf>
    <xf numFmtId="0" fontId="28" fillId="14" borderId="21" xfId="0" applyFont="1" applyFill="1" applyBorder="1" applyAlignment="1">
      <alignment horizontal="left" vertical="center"/>
    </xf>
    <xf numFmtId="0" fontId="28" fillId="14" borderId="2" xfId="0" applyFont="1" applyFill="1" applyBorder="1" applyAlignment="1">
      <alignment vertical="center"/>
    </xf>
    <xf numFmtId="0" fontId="28" fillId="14" borderId="2" xfId="0" applyFont="1" applyFill="1" applyBorder="1" applyAlignment="1">
      <alignment vertical="center" wrapText="1"/>
    </xf>
    <xf numFmtId="0" fontId="28" fillId="14" borderId="3" xfId="0" applyFont="1" applyFill="1" applyBorder="1" applyAlignment="1">
      <alignment vertical="center" wrapText="1"/>
    </xf>
    <xf numFmtId="3" fontId="31" fillId="14" borderId="1" xfId="0" applyNumberFormat="1" applyFont="1" applyFill="1" applyBorder="1" applyAlignment="1">
      <alignment vertical="center" wrapText="1"/>
    </xf>
    <xf numFmtId="0" fontId="31" fillId="17" borderId="3" xfId="0" applyFont="1" applyFill="1" applyBorder="1" applyAlignment="1">
      <alignment horizontal="right" vertical="center"/>
    </xf>
    <xf numFmtId="3" fontId="11" fillId="14" borderId="1" xfId="0" applyNumberFormat="1" applyFont="1" applyFill="1" applyBorder="1" applyAlignment="1">
      <alignment vertical="center"/>
    </xf>
    <xf numFmtId="49" fontId="28" fillId="14" borderId="6" xfId="0" applyNumberFormat="1" applyFont="1" applyFill="1" applyBorder="1" applyAlignment="1">
      <alignment horizontal="center" vertical="center"/>
    </xf>
    <xf numFmtId="0" fontId="31" fillId="4" borderId="1" xfId="0" applyFont="1" applyFill="1" applyBorder="1" applyAlignment="1" applyProtection="1">
      <alignment vertical="center"/>
      <protection locked="0"/>
    </xf>
    <xf numFmtId="3" fontId="31" fillId="4" borderId="1" xfId="0" applyNumberFormat="1" applyFont="1" applyFill="1" applyBorder="1" applyAlignment="1" applyProtection="1">
      <alignment horizontal="center" vertical="center"/>
      <protection locked="0"/>
    </xf>
    <xf numFmtId="49" fontId="31" fillId="0" borderId="0" xfId="0" applyNumberFormat="1" applyFont="1" applyAlignment="1" applyProtection="1">
      <alignment vertical="center"/>
      <protection locked="0"/>
    </xf>
    <xf numFmtId="3" fontId="31" fillId="14" borderId="1" xfId="0" applyNumberFormat="1" applyFont="1" applyFill="1" applyBorder="1" applyAlignment="1" applyProtection="1">
      <alignment horizontal="center" vertical="center"/>
      <protection locked="0"/>
    </xf>
    <xf numFmtId="0" fontId="11" fillId="0" borderId="0" xfId="0" applyFont="1" applyAlignment="1">
      <alignment vertical="center"/>
    </xf>
    <xf numFmtId="0" fontId="31" fillId="4" borderId="2" xfId="0" applyFont="1" applyFill="1" applyBorder="1" applyAlignment="1" applyProtection="1">
      <alignment horizontal="center" vertical="center"/>
      <protection locked="0"/>
    </xf>
    <xf numFmtId="0" fontId="31" fillId="4" borderId="2" xfId="0" applyFont="1" applyFill="1" applyBorder="1" applyAlignment="1" applyProtection="1">
      <alignment horizontal="left" vertical="center"/>
      <protection locked="0"/>
    </xf>
    <xf numFmtId="0" fontId="31" fillId="4" borderId="3" xfId="0" applyFont="1" applyFill="1" applyBorder="1" applyAlignment="1" applyProtection="1">
      <alignment vertical="center"/>
      <protection locked="0"/>
    </xf>
    <xf numFmtId="0" fontId="31" fillId="4" borderId="3" xfId="0" applyFont="1" applyFill="1" applyBorder="1" applyAlignment="1" applyProtection="1">
      <alignment horizontal="left" vertical="center"/>
      <protection locked="0"/>
    </xf>
    <xf numFmtId="0" fontId="28" fillId="14" borderId="17" xfId="0" applyFont="1" applyFill="1" applyBorder="1" applyAlignment="1">
      <alignment horizontal="center" vertical="center"/>
    </xf>
    <xf numFmtId="0" fontId="28" fillId="14" borderId="9" xfId="0" applyFont="1" applyFill="1" applyBorder="1" applyAlignment="1">
      <alignment horizontal="center" vertical="center"/>
    </xf>
    <xf numFmtId="0" fontId="28" fillId="14" borderId="2" xfId="0" applyFont="1" applyFill="1" applyBorder="1" applyAlignment="1">
      <alignment horizontal="center" vertical="center" wrapText="1"/>
    </xf>
    <xf numFmtId="0" fontId="28" fillId="14" borderId="4" xfId="0" applyFont="1" applyFill="1" applyBorder="1" applyAlignment="1">
      <alignment horizontal="left" vertical="center"/>
    </xf>
    <xf numFmtId="164" fontId="31" fillId="4" borderId="3" xfId="1" applyNumberFormat="1" applyFont="1" applyFill="1" applyBorder="1" applyAlignment="1" applyProtection="1">
      <alignment horizontal="center" vertical="center"/>
      <protection locked="0"/>
    </xf>
    <xf numFmtId="3" fontId="31" fillId="4" borderId="1" xfId="0" applyNumberFormat="1" applyFont="1" applyFill="1" applyBorder="1" applyAlignment="1">
      <alignment vertical="center"/>
    </xf>
    <xf numFmtId="49" fontId="28" fillId="14" borderId="4" xfId="0" applyNumberFormat="1" applyFont="1" applyFill="1" applyBorder="1" applyAlignment="1">
      <alignment horizontal="center" vertical="center"/>
    </xf>
    <xf numFmtId="0" fontId="28" fillId="14" borderId="2" xfId="0" applyFont="1" applyFill="1" applyBorder="1" applyAlignment="1">
      <alignment horizontal="left" vertical="center"/>
    </xf>
    <xf numFmtId="3" fontId="28" fillId="4" borderId="1" xfId="0" applyNumberFormat="1" applyFont="1" applyFill="1" applyBorder="1" applyAlignment="1">
      <alignment horizontal="center" vertical="center"/>
    </xf>
    <xf numFmtId="0" fontId="28" fillId="17" borderId="3" xfId="0" applyFont="1" applyFill="1" applyBorder="1" applyAlignment="1">
      <alignment horizontal="center" vertical="center"/>
    </xf>
    <xf numFmtId="3" fontId="31" fillId="14" borderId="1" xfId="0" applyNumberFormat="1" applyFont="1" applyFill="1" applyBorder="1" applyAlignment="1">
      <alignment horizontal="center" vertical="center" wrapText="1"/>
    </xf>
    <xf numFmtId="0" fontId="31" fillId="17" borderId="3" xfId="0" applyFont="1" applyFill="1" applyBorder="1" applyAlignment="1">
      <alignment horizontal="center" vertical="center"/>
    </xf>
    <xf numFmtId="3" fontId="11" fillId="14" borderId="1" xfId="0" applyNumberFormat="1" applyFont="1" applyFill="1" applyBorder="1" applyAlignment="1">
      <alignment horizontal="center" vertical="center"/>
    </xf>
    <xf numFmtId="1" fontId="28" fillId="4" borderId="1" xfId="0" applyNumberFormat="1" applyFont="1" applyFill="1" applyBorder="1" applyAlignment="1">
      <alignment vertical="center"/>
    </xf>
    <xf numFmtId="1" fontId="28" fillId="17" borderId="3" xfId="0" applyNumberFormat="1" applyFont="1" applyFill="1" applyBorder="1" applyAlignment="1">
      <alignment horizontal="right" vertical="center"/>
    </xf>
    <xf numFmtId="49" fontId="28" fillId="14" borderId="18" xfId="0" applyNumberFormat="1" applyFont="1" applyFill="1" applyBorder="1" applyAlignment="1">
      <alignment horizontal="center" vertical="center"/>
    </xf>
    <xf numFmtId="1" fontId="31" fillId="14" borderId="1" xfId="0" applyNumberFormat="1" applyFont="1" applyFill="1" applyBorder="1" applyAlignment="1">
      <alignment vertical="center" wrapText="1"/>
    </xf>
    <xf numFmtId="1" fontId="31" fillId="17" borderId="3" xfId="0" applyNumberFormat="1" applyFont="1" applyFill="1" applyBorder="1" applyAlignment="1">
      <alignment horizontal="right" vertical="center"/>
    </xf>
    <xf numFmtId="1" fontId="11" fillId="14" borderId="1" xfId="0" applyNumberFormat="1" applyFont="1" applyFill="1" applyBorder="1" applyAlignment="1">
      <alignment vertical="center"/>
    </xf>
    <xf numFmtId="0" fontId="31" fillId="4" borderId="9" xfId="0" applyFont="1" applyFill="1" applyBorder="1" applyAlignment="1" applyProtection="1">
      <alignment horizontal="center" vertical="center"/>
      <protection locked="0"/>
    </xf>
    <xf numFmtId="0" fontId="31" fillId="4" borderId="1" xfId="0" applyFont="1" applyFill="1" applyBorder="1" applyAlignment="1" applyProtection="1">
      <alignment horizontal="center" vertical="center"/>
      <protection locked="0"/>
    </xf>
    <xf numFmtId="0" fontId="31" fillId="14" borderId="1" xfId="0" applyFont="1" applyFill="1" applyBorder="1" applyAlignment="1" applyProtection="1">
      <alignment horizontal="center" vertical="center"/>
      <protection locked="0"/>
    </xf>
    <xf numFmtId="3" fontId="28" fillId="4" borderId="1" xfId="0" applyNumberFormat="1" applyFont="1" applyFill="1" applyBorder="1" applyAlignment="1">
      <alignment horizontal="right" vertical="center"/>
    </xf>
    <xf numFmtId="3" fontId="31" fillId="14" borderId="1" xfId="0" applyNumberFormat="1" applyFont="1" applyFill="1" applyBorder="1" applyAlignment="1">
      <alignment horizontal="right" vertical="center" wrapText="1"/>
    </xf>
    <xf numFmtId="3" fontId="11" fillId="14" borderId="1" xfId="0" applyNumberFormat="1" applyFont="1" applyFill="1" applyBorder="1" applyAlignment="1">
      <alignment horizontal="right" vertical="center"/>
    </xf>
    <xf numFmtId="0" fontId="31" fillId="4" borderId="21" xfId="0" applyFont="1" applyFill="1" applyBorder="1" applyAlignment="1">
      <alignment horizontal="center" vertical="center"/>
    </xf>
    <xf numFmtId="0" fontId="27" fillId="14" borderId="9" xfId="0" applyFont="1" applyFill="1" applyBorder="1" applyAlignment="1" applyProtection="1">
      <alignment vertical="center"/>
      <protection locked="0"/>
    </xf>
    <xf numFmtId="0" fontId="47" fillId="14" borderId="9" xfId="0" applyFont="1" applyFill="1" applyBorder="1" applyAlignment="1" applyProtection="1">
      <alignment vertical="center"/>
      <protection locked="0"/>
    </xf>
    <xf numFmtId="0" fontId="27" fillId="14" borderId="9" xfId="0" applyFont="1" applyFill="1" applyBorder="1" applyAlignment="1" applyProtection="1">
      <alignment horizontal="center" vertical="center"/>
      <protection locked="0"/>
    </xf>
    <xf numFmtId="0" fontId="27" fillId="14" borderId="9" xfId="0" applyFont="1" applyFill="1" applyBorder="1" applyAlignment="1" applyProtection="1">
      <alignment horizontal="left" vertical="center"/>
      <protection locked="0"/>
    </xf>
    <xf numFmtId="0" fontId="27" fillId="14" borderId="14" xfId="0" applyFont="1" applyFill="1" applyBorder="1" applyAlignment="1" applyProtection="1">
      <alignment vertical="center"/>
      <protection locked="0"/>
    </xf>
    <xf numFmtId="0" fontId="27" fillId="14" borderId="21" xfId="0" applyFont="1" applyFill="1" applyBorder="1" applyAlignment="1" applyProtection="1">
      <alignment vertical="center"/>
      <protection locked="0"/>
    </xf>
    <xf numFmtId="0" fontId="47" fillId="2" borderId="1" xfId="0" applyFont="1" applyFill="1" applyBorder="1" applyAlignment="1">
      <alignment horizontal="center" vertical="center"/>
    </xf>
    <xf numFmtId="0" fontId="47" fillId="2" borderId="1" xfId="0" applyFont="1" applyFill="1" applyBorder="1" applyAlignment="1">
      <alignment vertical="center"/>
    </xf>
    <xf numFmtId="0" fontId="27" fillId="2" borderId="1" xfId="0" applyFont="1" applyFill="1" applyBorder="1" applyAlignment="1" applyProtection="1">
      <alignment vertical="center"/>
      <protection locked="0"/>
    </xf>
    <xf numFmtId="49" fontId="63" fillId="14" borderId="1" xfId="0" applyNumberFormat="1" applyFont="1" applyFill="1" applyBorder="1" applyAlignment="1">
      <alignment horizontal="center" vertical="center"/>
    </xf>
    <xf numFmtId="0" fontId="63" fillId="14" borderId="21" xfId="0" applyFont="1" applyFill="1" applyBorder="1" applyAlignment="1">
      <alignment horizontal="left" vertical="center"/>
    </xf>
    <xf numFmtId="164" fontId="47" fillId="14" borderId="9" xfId="1" applyNumberFormat="1" applyFont="1" applyFill="1" applyBorder="1" applyAlignment="1" applyProtection="1">
      <alignment horizontal="center" vertical="center"/>
      <protection locked="0"/>
    </xf>
    <xf numFmtId="0" fontId="22" fillId="14" borderId="14" xfId="0" applyFont="1" applyFill="1" applyBorder="1" applyAlignment="1">
      <alignment horizontal="center" vertical="center" wrapText="1"/>
    </xf>
    <xf numFmtId="0" fontId="63" fillId="14" borderId="2" xfId="0" applyFont="1" applyFill="1" applyBorder="1" applyAlignment="1">
      <alignment vertical="center"/>
    </xf>
    <xf numFmtId="0" fontId="63" fillId="14" borderId="2" xfId="0" applyFont="1" applyFill="1" applyBorder="1" applyAlignment="1">
      <alignment vertical="center" wrapText="1"/>
    </xf>
    <xf numFmtId="0" fontId="63" fillId="14" borderId="3" xfId="0" applyFont="1" applyFill="1" applyBorder="1" applyAlignment="1">
      <alignment vertical="center" wrapText="1"/>
    </xf>
    <xf numFmtId="0" fontId="27" fillId="14" borderId="14" xfId="0" applyFont="1" applyFill="1" applyBorder="1" applyAlignment="1" applyProtection="1">
      <alignment horizontal="center" vertical="center"/>
      <protection locked="0"/>
    </xf>
    <xf numFmtId="49" fontId="63" fillId="14" borderId="6" xfId="0" applyNumberFormat="1" applyFont="1" applyFill="1" applyBorder="1" applyAlignment="1">
      <alignment horizontal="center" vertical="center"/>
    </xf>
    <xf numFmtId="1" fontId="27" fillId="14" borderId="9" xfId="0" applyNumberFormat="1" applyFont="1" applyFill="1" applyBorder="1" applyAlignment="1" applyProtection="1">
      <alignment vertical="center"/>
      <protection locked="0"/>
    </xf>
    <xf numFmtId="0" fontId="47" fillId="4" borderId="1" xfId="0" applyFont="1" applyFill="1" applyBorder="1" applyAlignment="1">
      <alignment vertical="center"/>
    </xf>
    <xf numFmtId="49" fontId="63" fillId="14" borderId="14" xfId="0" applyNumberFormat="1" applyFont="1" applyFill="1" applyBorder="1" applyAlignment="1">
      <alignment horizontal="center" vertical="center"/>
    </xf>
    <xf numFmtId="0" fontId="63" fillId="14" borderId="1" xfId="0" applyFont="1" applyFill="1" applyBorder="1" applyAlignment="1">
      <alignment horizontal="left" vertical="center"/>
    </xf>
    <xf numFmtId="0" fontId="27" fillId="14" borderId="2" xfId="0" applyFont="1" applyFill="1" applyBorder="1" applyAlignment="1" applyProtection="1">
      <alignment vertical="center"/>
      <protection locked="0"/>
    </xf>
    <xf numFmtId="0" fontId="27" fillId="14" borderId="2" xfId="0" applyFont="1" applyFill="1" applyBorder="1" applyAlignment="1" applyProtection="1">
      <alignment horizontal="center" vertical="center"/>
      <protection locked="0"/>
    </xf>
    <xf numFmtId="164" fontId="47" fillId="14" borderId="2" xfId="1" applyNumberFormat="1" applyFont="1" applyFill="1" applyBorder="1" applyAlignment="1" applyProtection="1">
      <alignment horizontal="center" vertical="center"/>
      <protection locked="0"/>
    </xf>
    <xf numFmtId="164" fontId="47" fillId="14" borderId="17" xfId="1" applyNumberFormat="1" applyFont="1" applyFill="1" applyBorder="1" applyAlignment="1" applyProtection="1">
      <alignment horizontal="center" vertical="center"/>
      <protection locked="0"/>
    </xf>
    <xf numFmtId="0" fontId="27" fillId="14" borderId="17" xfId="0" applyFont="1" applyFill="1" applyBorder="1" applyAlignment="1" applyProtection="1">
      <alignment horizontal="left" vertical="center"/>
      <protection locked="0"/>
    </xf>
    <xf numFmtId="49" fontId="27" fillId="14" borderId="2" xfId="0" applyNumberFormat="1" applyFont="1" applyFill="1" applyBorder="1" applyAlignment="1" applyProtection="1">
      <alignment horizontal="left" vertical="center"/>
      <protection locked="0"/>
    </xf>
    <xf numFmtId="0" fontId="27" fillId="14" borderId="3" xfId="0" applyFont="1" applyFill="1" applyBorder="1" applyAlignment="1" applyProtection="1">
      <alignment horizontal="left" vertical="center"/>
      <protection locked="0"/>
    </xf>
    <xf numFmtId="0" fontId="27" fillId="14" borderId="2" xfId="0" applyFont="1" applyFill="1" applyBorder="1" applyAlignment="1" applyProtection="1">
      <alignment horizontal="left" vertical="center"/>
      <protection locked="0"/>
    </xf>
    <xf numFmtId="49" fontId="16" fillId="0" borderId="17" xfId="0" applyNumberFormat="1" applyFont="1" applyBorder="1" applyAlignment="1">
      <alignment horizontal="center" vertical="center"/>
    </xf>
    <xf numFmtId="49" fontId="64" fillId="0" borderId="0" xfId="0" applyNumberFormat="1" applyFont="1" applyAlignment="1">
      <alignment horizontal="center" vertical="center" wrapText="1"/>
    </xf>
    <xf numFmtId="0" fontId="22" fillId="16" borderId="0" xfId="0" applyFont="1" applyFill="1" applyAlignment="1">
      <alignment horizontal="center" vertical="center" wrapText="1"/>
    </xf>
    <xf numFmtId="0" fontId="63" fillId="14" borderId="6" xfId="0" applyFont="1" applyFill="1" applyBorder="1" applyAlignment="1">
      <alignment horizontal="left" vertical="center"/>
    </xf>
    <xf numFmtId="0" fontId="63" fillId="14" borderId="9" xfId="0" applyFont="1" applyFill="1" applyBorder="1" applyAlignment="1">
      <alignment vertical="center"/>
    </xf>
    <xf numFmtId="0" fontId="63" fillId="14" borderId="9" xfId="0" applyFont="1" applyFill="1" applyBorder="1" applyAlignment="1">
      <alignment vertical="center" wrapText="1"/>
    </xf>
    <xf numFmtId="0" fontId="63" fillId="14" borderId="14" xfId="0" applyFont="1" applyFill="1" applyBorder="1" applyAlignment="1">
      <alignment vertical="center" wrapText="1"/>
    </xf>
    <xf numFmtId="49" fontId="27" fillId="14" borderId="21" xfId="0" applyNumberFormat="1" applyFont="1" applyFill="1" applyBorder="1" applyAlignment="1" applyProtection="1">
      <alignment vertical="center"/>
      <protection locked="0"/>
    </xf>
    <xf numFmtId="0" fontId="22" fillId="14" borderId="18" xfId="0" applyFont="1" applyFill="1" applyBorder="1" applyAlignment="1">
      <alignment horizontal="center" vertical="center" wrapText="1"/>
    </xf>
    <xf numFmtId="0" fontId="47" fillId="2" borderId="4" xfId="0" applyFont="1" applyFill="1" applyBorder="1" applyAlignment="1">
      <alignment vertical="center"/>
    </xf>
    <xf numFmtId="1" fontId="27" fillId="14" borderId="2" xfId="0" applyNumberFormat="1" applyFont="1" applyFill="1" applyBorder="1" applyAlignment="1" applyProtection="1">
      <alignment vertical="center"/>
      <protection locked="0"/>
    </xf>
    <xf numFmtId="49" fontId="27" fillId="14" borderId="2" xfId="1" applyNumberFormat="1" applyFont="1" applyFill="1" applyBorder="1" applyAlignment="1" applyProtection="1">
      <alignment horizontal="center" vertical="center"/>
      <protection locked="0"/>
    </xf>
    <xf numFmtId="164" fontId="27" fillId="14" borderId="2" xfId="1" applyNumberFormat="1" applyFont="1" applyFill="1" applyBorder="1" applyAlignment="1" applyProtection="1">
      <alignment horizontal="center" vertical="center"/>
      <protection locked="0"/>
    </xf>
    <xf numFmtId="0" fontId="47" fillId="14" borderId="2" xfId="0" applyFont="1" applyFill="1" applyBorder="1" applyAlignment="1" applyProtection="1">
      <alignment horizontal="center" vertical="center" wrapText="1"/>
      <protection locked="0"/>
    </xf>
    <xf numFmtId="0" fontId="47" fillId="14" borderId="2" xfId="0" applyFont="1" applyFill="1" applyBorder="1" applyAlignment="1" applyProtection="1">
      <alignment horizontal="left" vertical="center"/>
      <protection locked="0"/>
    </xf>
    <xf numFmtId="0" fontId="47" fillId="14" borderId="3" xfId="0" applyFont="1" applyFill="1" applyBorder="1" applyAlignment="1" applyProtection="1">
      <alignment horizontal="left" vertical="center"/>
      <protection locked="0"/>
    </xf>
    <xf numFmtId="0" fontId="47" fillId="14" borderId="1" xfId="0" applyFont="1" applyFill="1" applyBorder="1" applyAlignment="1" applyProtection="1">
      <alignment horizontal="left" vertical="center"/>
      <protection locked="0"/>
    </xf>
    <xf numFmtId="0" fontId="27" fillId="14" borderId="2" xfId="0" applyFont="1" applyFill="1" applyBorder="1" applyAlignment="1" applyProtection="1">
      <alignment horizontal="center" vertical="center" wrapText="1"/>
      <protection locked="0"/>
    </xf>
    <xf numFmtId="3" fontId="65" fillId="0" borderId="1" xfId="0" applyNumberFormat="1" applyFont="1" applyBorder="1" applyAlignment="1">
      <alignment horizontal="center" vertical="center" wrapText="1"/>
    </xf>
    <xf numFmtId="3" fontId="65" fillId="16" borderId="1" xfId="0" applyNumberFormat="1" applyFont="1" applyFill="1" applyBorder="1" applyAlignment="1">
      <alignment horizontal="center" vertical="center" wrapText="1"/>
    </xf>
    <xf numFmtId="0" fontId="47" fillId="14" borderId="2" xfId="0" applyFont="1" applyFill="1" applyBorder="1" applyAlignment="1" applyProtection="1">
      <alignment vertical="center"/>
      <protection locked="0"/>
    </xf>
    <xf numFmtId="0" fontId="47" fillId="14" borderId="2" xfId="0" applyFont="1" applyFill="1" applyBorder="1" applyAlignment="1" applyProtection="1">
      <alignment horizontal="center" vertical="center"/>
      <protection locked="0"/>
    </xf>
    <xf numFmtId="1" fontId="27" fillId="14" borderId="2" xfId="0" applyNumberFormat="1" applyFont="1" applyFill="1" applyBorder="1" applyAlignment="1" applyProtection="1">
      <alignment horizontal="left" vertical="center"/>
      <protection locked="0"/>
    </xf>
    <xf numFmtId="0" fontId="27" fillId="0" borderId="6" xfId="0" applyFont="1" applyBorder="1" applyAlignment="1">
      <alignment horizontal="center" vertical="center"/>
    </xf>
    <xf numFmtId="0" fontId="16" fillId="0" borderId="1" xfId="0" applyFont="1" applyBorder="1" applyAlignment="1">
      <alignment horizontal="center" vertical="center"/>
    </xf>
    <xf numFmtId="0" fontId="16" fillId="0" borderId="25" xfId="0" applyFont="1" applyBorder="1" applyAlignment="1">
      <alignment horizontal="center" vertical="center" wrapText="1"/>
    </xf>
    <xf numFmtId="49" fontId="16" fillId="0" borderId="15" xfId="0" applyNumberFormat="1" applyFont="1" applyBorder="1" applyAlignment="1">
      <alignment horizontal="center" vertical="center" wrapText="1"/>
    </xf>
    <xf numFmtId="0" fontId="16" fillId="0" borderId="24" xfId="0" applyFont="1" applyBorder="1" applyAlignment="1">
      <alignment horizontal="center" vertical="center" wrapText="1"/>
    </xf>
    <xf numFmtId="0" fontId="16" fillId="0" borderId="24" xfId="0" applyFont="1" applyBorder="1" applyAlignment="1">
      <alignment horizontal="center" vertical="center"/>
    </xf>
    <xf numFmtId="0" fontId="65" fillId="0" borderId="4" xfId="0" applyFont="1" applyBorder="1" applyAlignment="1">
      <alignment horizontal="center" vertical="center" wrapText="1"/>
    </xf>
    <xf numFmtId="49" fontId="16" fillId="0" borderId="0" xfId="0" applyNumberFormat="1" applyFont="1" applyAlignment="1">
      <alignment horizontal="center" vertical="center"/>
    </xf>
    <xf numFmtId="0" fontId="23" fillId="0" borderId="2" xfId="0" applyFont="1" applyBorder="1" applyAlignment="1">
      <alignment horizontal="center" vertical="center" wrapText="1"/>
    </xf>
    <xf numFmtId="3" fontId="65" fillId="16" borderId="2" xfId="0" applyNumberFormat="1" applyFont="1" applyFill="1" applyBorder="1" applyAlignment="1">
      <alignment horizontal="center" vertical="center" wrapText="1"/>
    </xf>
    <xf numFmtId="3" fontId="65" fillId="0" borderId="0" xfId="0" applyNumberFormat="1" applyFont="1" applyAlignment="1">
      <alignment horizontal="center" vertical="center" wrapText="1"/>
    </xf>
    <xf numFmtId="0" fontId="65" fillId="13" borderId="4" xfId="0" applyFont="1" applyFill="1" applyBorder="1" applyAlignment="1">
      <alignment horizontal="center" vertical="center" wrapText="1"/>
    </xf>
    <xf numFmtId="49" fontId="16" fillId="0" borderId="2" xfId="0" applyNumberFormat="1" applyFont="1" applyBorder="1" applyAlignment="1">
      <alignment horizontal="center" vertical="center"/>
    </xf>
    <xf numFmtId="0" fontId="16" fillId="0" borderId="2" xfId="0" applyFont="1" applyBorder="1" applyAlignment="1">
      <alignment vertical="center" wrapText="1"/>
    </xf>
    <xf numFmtId="0" fontId="22" fillId="0" borderId="2" xfId="0" applyFont="1" applyBorder="1" applyAlignment="1">
      <alignment horizontal="center" vertical="center" wrapText="1"/>
    </xf>
    <xf numFmtId="0" fontId="16" fillId="0" borderId="2" xfId="0" applyFont="1" applyBorder="1" applyAlignment="1">
      <alignment horizontal="center" vertical="center" wrapText="1"/>
    </xf>
    <xf numFmtId="3" fontId="22" fillId="0" borderId="2" xfId="0" applyNumberFormat="1" applyFont="1" applyBorder="1" applyAlignment="1">
      <alignment horizontal="center" vertical="center" wrapText="1"/>
    </xf>
    <xf numFmtId="3" fontId="22" fillId="16" borderId="2" xfId="0" applyNumberFormat="1" applyFont="1" applyFill="1" applyBorder="1" applyAlignment="1">
      <alignment horizontal="center" vertical="center" wrapText="1"/>
    </xf>
    <xf numFmtId="49" fontId="16" fillId="0" borderId="4" xfId="0" applyNumberFormat="1" applyFont="1" applyBorder="1" applyAlignment="1">
      <alignment horizontal="center" vertical="center"/>
    </xf>
    <xf numFmtId="3" fontId="65" fillId="13" borderId="3" xfId="0" applyNumberFormat="1" applyFont="1" applyFill="1" applyBorder="1" applyAlignment="1">
      <alignment horizontal="center" vertical="center" wrapText="1"/>
    </xf>
    <xf numFmtId="49" fontId="27" fillId="0" borderId="1" xfId="0" applyNumberFormat="1" applyFont="1" applyBorder="1" applyAlignment="1">
      <alignment horizontal="center" vertical="center"/>
    </xf>
    <xf numFmtId="0" fontId="27" fillId="0" borderId="1" xfId="0" applyFont="1" applyBorder="1" applyAlignment="1">
      <alignment horizontal="justify" vertical="center" wrapText="1"/>
    </xf>
    <xf numFmtId="0" fontId="47" fillId="0" borderId="4" xfId="0" applyFont="1" applyBorder="1" applyAlignment="1">
      <alignment horizontal="center" vertical="center" wrapText="1"/>
    </xf>
    <xf numFmtId="3" fontId="27" fillId="0" borderId="1" xfId="0" applyNumberFormat="1" applyFont="1" applyBorder="1" applyAlignment="1">
      <alignment horizontal="center" vertical="center" wrapText="1"/>
    </xf>
    <xf numFmtId="1" fontId="27" fillId="0" borderId="1" xfId="0" applyNumberFormat="1" applyFont="1" applyBorder="1" applyAlignment="1">
      <alignment horizontal="center" vertical="center" wrapText="1"/>
    </xf>
    <xf numFmtId="3" fontId="47" fillId="0" borderId="1" xfId="0" applyNumberFormat="1" applyFont="1" applyBorder="1" applyAlignment="1">
      <alignment horizontal="center" vertical="center" wrapText="1"/>
    </xf>
    <xf numFmtId="0" fontId="27" fillId="0" borderId="0" xfId="0" applyFont="1" applyAlignment="1">
      <alignment horizontal="center"/>
    </xf>
    <xf numFmtId="0" fontId="47" fillId="12" borderId="4" xfId="0" applyFont="1" applyFill="1" applyBorder="1" applyAlignment="1">
      <alignment horizontal="center" vertical="center" wrapText="1"/>
    </xf>
    <xf numFmtId="0" fontId="47" fillId="0" borderId="1" xfId="0" applyFont="1" applyBorder="1" applyAlignment="1">
      <alignment horizontal="center" vertical="center" wrapText="1"/>
    </xf>
    <xf numFmtId="1" fontId="22" fillId="0" borderId="0" xfId="0" applyNumberFormat="1" applyFont="1" applyAlignment="1">
      <alignment horizontal="center" vertical="center" wrapText="1"/>
    </xf>
    <xf numFmtId="49" fontId="63" fillId="0" borderId="0" xfId="0" applyNumberFormat="1" applyFont="1" applyAlignment="1">
      <alignment horizontal="center" vertical="center"/>
    </xf>
    <xf numFmtId="1" fontId="16" fillId="0" borderId="4" xfId="0" applyNumberFormat="1" applyFont="1" applyBorder="1" applyAlignment="1">
      <alignment horizontal="center" vertical="center" wrapText="1"/>
    </xf>
    <xf numFmtId="49" fontId="16" fillId="0" borderId="1" xfId="7" applyNumberFormat="1" applyFont="1" applyFill="1" applyBorder="1" applyAlignment="1">
      <alignment horizontal="center" vertical="center" wrapText="1"/>
    </xf>
    <xf numFmtId="0" fontId="27" fillId="0" borderId="4" xfId="0" applyFont="1" applyBorder="1" applyAlignment="1">
      <alignment horizontal="center" vertical="center" wrapText="1"/>
    </xf>
    <xf numFmtId="0" fontId="16" fillId="0" borderId="7" xfId="0" applyFont="1" applyBorder="1" applyAlignment="1">
      <alignment horizontal="center" vertical="center" wrapText="1"/>
    </xf>
    <xf numFmtId="49" fontId="22" fillId="0" borderId="0" xfId="0" applyNumberFormat="1" applyFont="1" applyAlignment="1">
      <alignment horizontal="center" vertical="center" wrapText="1"/>
    </xf>
    <xf numFmtId="0" fontId="31" fillId="4" borderId="9" xfId="0" applyFont="1" applyFill="1" applyBorder="1" applyAlignment="1" applyProtection="1">
      <alignment vertical="center"/>
      <protection locked="0"/>
    </xf>
    <xf numFmtId="0" fontId="31" fillId="4" borderId="3" xfId="0" applyFont="1" applyFill="1" applyBorder="1" applyAlignment="1">
      <alignment horizontal="center" vertical="center"/>
    </xf>
    <xf numFmtId="49" fontId="31" fillId="0" borderId="0" xfId="0" applyNumberFormat="1" applyFont="1" applyAlignment="1" applyProtection="1">
      <alignment horizontal="center" vertical="center"/>
      <protection locked="0"/>
    </xf>
    <xf numFmtId="0" fontId="31" fillId="14" borderId="9" xfId="0" applyFont="1" applyFill="1" applyBorder="1" applyAlignment="1" applyProtection="1">
      <alignment horizontal="left" vertical="center"/>
      <protection locked="0"/>
    </xf>
    <xf numFmtId="0" fontId="31" fillId="14" borderId="14" xfId="0" applyFont="1" applyFill="1" applyBorder="1" applyAlignment="1" applyProtection="1">
      <alignment vertical="center"/>
      <protection locked="0"/>
    </xf>
    <xf numFmtId="0" fontId="31" fillId="14" borderId="21" xfId="0" applyFont="1" applyFill="1" applyBorder="1" applyAlignment="1" applyProtection="1">
      <alignment vertical="center"/>
      <protection locked="0"/>
    </xf>
    <xf numFmtId="0" fontId="31" fillId="14" borderId="1" xfId="0" applyFont="1" applyFill="1" applyBorder="1" applyAlignment="1" applyProtection="1">
      <alignment vertical="center"/>
      <protection locked="0"/>
    </xf>
    <xf numFmtId="0" fontId="31" fillId="14" borderId="3" xfId="0" applyFont="1" applyFill="1" applyBorder="1" applyAlignment="1">
      <alignment horizontal="center" vertical="center"/>
    </xf>
    <xf numFmtId="1" fontId="31" fillId="14" borderId="1" xfId="0" applyNumberFormat="1" applyFont="1" applyFill="1" applyBorder="1" applyAlignment="1" applyProtection="1">
      <alignment horizontal="center" vertical="center"/>
      <protection locked="0"/>
    </xf>
    <xf numFmtId="0" fontId="31" fillId="14" borderId="3" xfId="0" applyFont="1" applyFill="1" applyBorder="1" applyAlignment="1">
      <alignment horizontal="right" vertical="center"/>
    </xf>
    <xf numFmtId="0" fontId="31" fillId="14" borderId="5" xfId="0" applyFont="1" applyFill="1" applyBorder="1" applyAlignment="1">
      <alignment horizontal="center" vertical="center"/>
    </xf>
    <xf numFmtId="0" fontId="31" fillId="14" borderId="1" xfId="0" applyFont="1" applyFill="1" applyBorder="1" applyAlignment="1">
      <alignment horizontal="center" vertical="center"/>
    </xf>
    <xf numFmtId="3" fontId="31" fillId="4" borderId="1" xfId="0" applyNumberFormat="1" applyFont="1" applyFill="1" applyBorder="1" applyAlignment="1" applyProtection="1">
      <alignment horizontal="right" vertical="center"/>
      <protection locked="0"/>
    </xf>
    <xf numFmtId="3" fontId="31" fillId="14" borderId="1" xfId="0" applyNumberFormat="1" applyFont="1" applyFill="1" applyBorder="1" applyAlignment="1" applyProtection="1">
      <alignment horizontal="right" vertical="center"/>
      <protection locked="0"/>
    </xf>
    <xf numFmtId="0" fontId="31" fillId="4" borderId="3" xfId="0" applyFont="1" applyFill="1" applyBorder="1" applyAlignment="1" applyProtection="1">
      <alignment horizontal="center" vertical="center"/>
      <protection locked="0"/>
    </xf>
    <xf numFmtId="0" fontId="31" fillId="14" borderId="14" xfId="0" applyFont="1" applyFill="1" applyBorder="1" applyAlignment="1" applyProtection="1">
      <alignment horizontal="center" vertical="center"/>
      <protection locked="0"/>
    </xf>
    <xf numFmtId="0" fontId="31" fillId="14" borderId="21" xfId="0" applyFont="1" applyFill="1" applyBorder="1" applyAlignment="1" applyProtection="1">
      <alignment horizontal="center" vertical="center"/>
      <protection locked="0"/>
    </xf>
    <xf numFmtId="1" fontId="31" fillId="14" borderId="9" xfId="0" applyNumberFormat="1" applyFont="1" applyFill="1" applyBorder="1" applyAlignment="1" applyProtection="1">
      <alignment vertical="center"/>
      <protection locked="0"/>
    </xf>
    <xf numFmtId="1" fontId="31" fillId="14" borderId="21" xfId="0" applyNumberFormat="1" applyFont="1" applyFill="1" applyBorder="1" applyAlignment="1" applyProtection="1">
      <alignment horizontal="center" vertical="center"/>
      <protection locked="0"/>
    </xf>
    <xf numFmtId="0" fontId="11" fillId="14" borderId="6" xfId="0" applyFont="1" applyFill="1" applyBorder="1" applyAlignment="1">
      <alignment horizontal="center" vertical="center" wrapText="1"/>
    </xf>
    <xf numFmtId="1" fontId="31" fillId="4" borderId="1" xfId="0" applyNumberFormat="1" applyFont="1" applyFill="1" applyBorder="1" applyAlignment="1" applyProtection="1">
      <alignment horizontal="center" vertical="center"/>
      <protection locked="0"/>
    </xf>
    <xf numFmtId="2" fontId="31" fillId="14" borderId="9" xfId="0" applyNumberFormat="1" applyFont="1" applyFill="1" applyBorder="1" applyAlignment="1" applyProtection="1">
      <alignment vertical="center"/>
      <protection locked="0"/>
    </xf>
    <xf numFmtId="1" fontId="31" fillId="14" borderId="21" xfId="0" applyNumberFormat="1" applyFont="1" applyFill="1" applyBorder="1" applyAlignment="1" applyProtection="1">
      <alignment vertical="center"/>
      <protection locked="0"/>
    </xf>
    <xf numFmtId="0" fontId="70" fillId="14" borderId="1" xfId="0" applyFont="1" applyFill="1" applyBorder="1" applyAlignment="1">
      <alignment horizontal="center" vertical="center" wrapText="1"/>
    </xf>
    <xf numFmtId="1" fontId="31" fillId="4" borderId="2" xfId="0" applyNumberFormat="1" applyFont="1" applyFill="1" applyBorder="1" applyAlignment="1" applyProtection="1">
      <alignment vertical="center"/>
      <protection locked="0"/>
    </xf>
    <xf numFmtId="0" fontId="31" fillId="14" borderId="0" xfId="0" applyFont="1" applyFill="1" applyAlignment="1" applyProtection="1">
      <alignment vertical="center"/>
      <protection locked="0"/>
    </xf>
    <xf numFmtId="0" fontId="31" fillId="4" borderId="2" xfId="0" applyFont="1" applyFill="1" applyBorder="1" applyAlignment="1" applyProtection="1">
      <alignment horizontal="center" vertical="center" wrapText="1"/>
      <protection locked="0"/>
    </xf>
    <xf numFmtId="1" fontId="31" fillId="4" borderId="2" xfId="0" applyNumberFormat="1" applyFont="1" applyFill="1" applyBorder="1" applyAlignment="1" applyProtection="1">
      <alignment horizontal="center" vertical="center"/>
      <protection locked="0"/>
    </xf>
    <xf numFmtId="0" fontId="31" fillId="14" borderId="14" xfId="0" applyFont="1" applyFill="1" applyBorder="1" applyAlignment="1" applyProtection="1">
      <alignment horizontal="center" vertical="center" wrapText="1"/>
      <protection locked="0"/>
    </xf>
    <xf numFmtId="1" fontId="31" fillId="14" borderId="9" xfId="0" applyNumberFormat="1" applyFont="1" applyFill="1" applyBorder="1" applyAlignment="1" applyProtection="1">
      <alignment horizontal="center" vertical="center"/>
      <protection locked="0"/>
    </xf>
    <xf numFmtId="0" fontId="31" fillId="14" borderId="4" xfId="0" applyFont="1" applyFill="1" applyBorder="1" applyAlignment="1" applyProtection="1">
      <alignment horizontal="center" vertical="center"/>
      <protection locked="0"/>
    </xf>
    <xf numFmtId="1" fontId="31" fillId="14" borderId="2" xfId="0" applyNumberFormat="1" applyFont="1" applyFill="1" applyBorder="1" applyAlignment="1" applyProtection="1">
      <alignment horizontal="center" vertical="center"/>
      <protection locked="0"/>
    </xf>
    <xf numFmtId="0" fontId="31" fillId="14" borderId="3" xfId="0" applyFont="1" applyFill="1" applyBorder="1" applyAlignment="1" applyProtection="1">
      <alignment horizontal="center" vertical="center"/>
      <protection locked="0"/>
    </xf>
    <xf numFmtId="0" fontId="31" fillId="4" borderId="1" xfId="0" applyFont="1" applyFill="1" applyBorder="1" applyAlignment="1">
      <alignment horizontal="left" vertical="center"/>
    </xf>
    <xf numFmtId="0" fontId="31" fillId="4" borderId="5" xfId="0" applyFont="1" applyFill="1" applyBorder="1" applyAlignment="1" applyProtection="1">
      <alignment vertical="center"/>
      <protection locked="0"/>
    </xf>
    <xf numFmtId="0" fontId="31" fillId="4" borderId="7" xfId="0" applyFont="1" applyFill="1" applyBorder="1" applyAlignment="1" applyProtection="1">
      <alignment vertical="center"/>
      <protection locked="0"/>
    </xf>
    <xf numFmtId="49" fontId="31" fillId="0" borderId="0" xfId="0" applyNumberFormat="1" applyFont="1" applyAlignment="1">
      <alignment vertical="center"/>
    </xf>
    <xf numFmtId="0" fontId="31" fillId="14" borderId="3" xfId="0" applyFont="1" applyFill="1" applyBorder="1" applyAlignment="1" applyProtection="1">
      <alignment vertical="center"/>
      <protection locked="0"/>
    </xf>
    <xf numFmtId="0" fontId="31" fillId="14" borderId="17" xfId="0" applyFont="1" applyFill="1" applyBorder="1" applyAlignment="1" applyProtection="1">
      <alignment horizontal="center" vertical="center"/>
      <protection locked="0"/>
    </xf>
    <xf numFmtId="0" fontId="31" fillId="14" borderId="0" xfId="0" applyFont="1" applyFill="1" applyAlignment="1" applyProtection="1">
      <alignment horizontal="center" vertical="center"/>
      <protection locked="0"/>
    </xf>
    <xf numFmtId="0" fontId="28" fillId="14" borderId="0" xfId="0" applyFont="1" applyFill="1" applyAlignment="1">
      <alignment horizontal="center" vertical="center"/>
    </xf>
    <xf numFmtId="0" fontId="31" fillId="2" borderId="1" xfId="0" applyFont="1" applyFill="1" applyBorder="1" applyAlignment="1" applyProtection="1">
      <alignment vertical="center"/>
      <protection locked="0"/>
    </xf>
    <xf numFmtId="0" fontId="31" fillId="2" borderId="2" xfId="0" applyFont="1" applyFill="1" applyBorder="1" applyAlignment="1" applyProtection="1">
      <alignment horizontal="center" vertical="center"/>
      <protection locked="0"/>
    </xf>
    <xf numFmtId="0" fontId="31" fillId="2" borderId="2" xfId="0" applyFont="1" applyFill="1" applyBorder="1" applyAlignment="1" applyProtection="1">
      <alignment horizontal="left" vertical="center"/>
      <protection locked="0"/>
    </xf>
    <xf numFmtId="0" fontId="31" fillId="2" borderId="3" xfId="0" applyFont="1" applyFill="1" applyBorder="1" applyAlignment="1" applyProtection="1">
      <alignment vertical="center"/>
      <protection locked="0"/>
    </xf>
    <xf numFmtId="0" fontId="31" fillId="2" borderId="3" xfId="0" applyFont="1" applyFill="1" applyBorder="1" applyAlignment="1" applyProtection="1">
      <alignment horizontal="left" vertical="center"/>
      <protection locked="0"/>
    </xf>
    <xf numFmtId="3" fontId="31" fillId="2" borderId="1" xfId="0" applyNumberFormat="1" applyFont="1" applyFill="1" applyBorder="1" applyAlignment="1" applyProtection="1">
      <alignment horizontal="center" vertical="center"/>
      <protection locked="0"/>
    </xf>
    <xf numFmtId="164" fontId="27" fillId="14" borderId="9" xfId="1" applyNumberFormat="1" applyFont="1" applyFill="1" applyBorder="1" applyAlignment="1" applyProtection="1">
      <alignment horizontal="center" vertical="center"/>
      <protection locked="0"/>
    </xf>
    <xf numFmtId="3" fontId="23" fillId="0" borderId="1" xfId="0" applyNumberFormat="1" applyFont="1" applyBorder="1" applyAlignment="1">
      <alignment horizontal="center" vertical="center" wrapText="1"/>
    </xf>
    <xf numFmtId="49" fontId="71" fillId="0" borderId="0" xfId="0" applyNumberFormat="1" applyFont="1" applyAlignment="1">
      <alignment vertical="center"/>
    </xf>
    <xf numFmtId="49" fontId="66" fillId="0" borderId="9" xfId="0" applyNumberFormat="1" applyFont="1" applyBorder="1" applyAlignment="1">
      <alignment vertical="center"/>
    </xf>
    <xf numFmtId="0" fontId="72" fillId="0" borderId="17" xfId="0" applyFont="1" applyBorder="1" applyAlignment="1">
      <alignment horizontal="center" vertical="center"/>
    </xf>
    <xf numFmtId="9" fontId="16" fillId="0" borderId="1" xfId="0" applyNumberFormat="1" applyFont="1" applyBorder="1" applyAlignment="1">
      <alignment horizontal="center" vertical="center" wrapText="1"/>
    </xf>
    <xf numFmtId="0" fontId="67" fillId="0" borderId="0" xfId="0" applyFont="1" applyAlignment="1">
      <alignment horizontal="center" vertical="center"/>
    </xf>
    <xf numFmtId="0" fontId="29" fillId="4" borderId="2" xfId="0" applyFont="1" applyFill="1" applyBorder="1" applyAlignment="1" applyProtection="1">
      <alignment horizontal="left" vertical="center"/>
      <protection locked="0"/>
    </xf>
    <xf numFmtId="0" fontId="29" fillId="14" borderId="9" xfId="0" applyFont="1" applyFill="1" applyBorder="1" applyAlignment="1" applyProtection="1">
      <alignment horizontal="left" vertical="center"/>
      <protection locked="0"/>
    </xf>
    <xf numFmtId="164" fontId="29" fillId="14" borderId="9" xfId="1" applyNumberFormat="1" applyFont="1" applyFill="1" applyBorder="1" applyAlignment="1" applyProtection="1">
      <alignment horizontal="center" vertical="center"/>
      <protection locked="0"/>
    </xf>
    <xf numFmtId="164" fontId="29" fillId="4" borderId="2" xfId="1" applyNumberFormat="1" applyFont="1" applyFill="1" applyBorder="1" applyAlignment="1" applyProtection="1">
      <alignment horizontal="center" vertical="center"/>
      <protection locked="0"/>
    </xf>
    <xf numFmtId="0" fontId="47" fillId="16" borderId="7" xfId="0" applyFont="1" applyFill="1" applyBorder="1" applyAlignment="1">
      <alignment horizontal="left" vertical="center"/>
    </xf>
    <xf numFmtId="0" fontId="47" fillId="2" borderId="3" xfId="0" applyFont="1" applyFill="1" applyBorder="1" applyAlignment="1" applyProtection="1">
      <alignment vertical="center"/>
      <protection locked="0"/>
    </xf>
    <xf numFmtId="0" fontId="47" fillId="2" borderId="3" xfId="0" applyFont="1" applyFill="1" applyBorder="1" applyAlignment="1" applyProtection="1">
      <alignment horizontal="left" vertical="center"/>
      <protection locked="0"/>
    </xf>
    <xf numFmtId="0" fontId="22" fillId="16" borderId="6" xfId="0" applyFont="1" applyFill="1" applyBorder="1" applyAlignment="1">
      <alignment vertical="center" wrapText="1"/>
    </xf>
    <xf numFmtId="9" fontId="22" fillId="16" borderId="6" xfId="0" applyNumberFormat="1" applyFont="1" applyFill="1" applyBorder="1" applyAlignment="1">
      <alignment horizontal="center" vertical="center" wrapText="1"/>
    </xf>
    <xf numFmtId="0" fontId="22" fillId="16" borderId="1" xfId="0" applyFont="1" applyFill="1" applyBorder="1" applyAlignment="1">
      <alignment vertical="center" wrapText="1"/>
    </xf>
    <xf numFmtId="9" fontId="22" fillId="16" borderId="1" xfId="0" applyNumberFormat="1" applyFont="1" applyFill="1" applyBorder="1" applyAlignment="1">
      <alignment horizontal="center" vertical="center" wrapText="1"/>
    </xf>
    <xf numFmtId="0" fontId="47" fillId="14" borderId="5" xfId="0" applyFont="1" applyFill="1" applyBorder="1" applyAlignment="1" applyProtection="1">
      <alignment horizontal="left" vertical="center"/>
      <protection locked="0"/>
    </xf>
    <xf numFmtId="0" fontId="73" fillId="16" borderId="6" xfId="0" applyFont="1" applyFill="1" applyBorder="1" applyAlignment="1">
      <alignment vertical="center" wrapText="1"/>
    </xf>
    <xf numFmtId="0" fontId="73" fillId="16" borderId="1" xfId="0" applyFont="1" applyFill="1" applyBorder="1" applyAlignment="1">
      <alignment vertical="center" wrapText="1"/>
    </xf>
    <xf numFmtId="0" fontId="22" fillId="16" borderId="0" xfId="0" applyFont="1" applyFill="1" applyAlignment="1">
      <alignment vertical="center" wrapText="1"/>
    </xf>
    <xf numFmtId="0" fontId="73" fillId="0" borderId="0" xfId="0" applyFont="1" applyAlignment="1">
      <alignment horizontal="center" vertical="center" wrapText="1"/>
    </xf>
    <xf numFmtId="0" fontId="65" fillId="16" borderId="1" xfId="0" applyFont="1" applyFill="1" applyBorder="1" applyAlignment="1">
      <alignment vertical="center" wrapText="1"/>
    </xf>
    <xf numFmtId="0" fontId="47" fillId="16" borderId="0" xfId="0" applyFont="1" applyFill="1" applyAlignment="1">
      <alignment horizontal="left" vertical="center"/>
    </xf>
    <xf numFmtId="0" fontId="22" fillId="16" borderId="1" xfId="0" applyFont="1" applyFill="1" applyBorder="1" applyAlignment="1">
      <alignment horizontal="left" vertical="center" wrapText="1"/>
    </xf>
    <xf numFmtId="0" fontId="22" fillId="16" borderId="1" xfId="0" applyFont="1" applyFill="1" applyBorder="1" applyAlignment="1">
      <alignment horizontal="justify" vertical="center" wrapText="1"/>
    </xf>
    <xf numFmtId="0" fontId="65" fillId="16" borderId="1" xfId="0" applyFont="1" applyFill="1" applyBorder="1" applyAlignment="1">
      <alignment horizontal="justify" vertical="center" wrapText="1"/>
    </xf>
    <xf numFmtId="0" fontId="65" fillId="16" borderId="1" xfId="0" applyFont="1" applyFill="1" applyBorder="1" applyAlignment="1">
      <alignment horizontal="left" vertical="center" wrapText="1"/>
    </xf>
    <xf numFmtId="0" fontId="47" fillId="4" borderId="1" xfId="0" applyFont="1" applyFill="1" applyBorder="1" applyAlignment="1" applyProtection="1">
      <alignment horizontal="left" vertical="center"/>
      <protection locked="0"/>
    </xf>
    <xf numFmtId="0" fontId="73" fillId="16" borderId="1" xfId="0" applyFont="1" applyFill="1" applyBorder="1" applyAlignment="1">
      <alignment horizontal="center" vertical="center" wrapText="1"/>
    </xf>
    <xf numFmtId="0" fontId="74" fillId="16" borderId="1" xfId="0" applyFont="1" applyFill="1" applyBorder="1" applyAlignment="1">
      <alignment horizontal="center" vertical="center" wrapText="1"/>
    </xf>
    <xf numFmtId="0" fontId="22" fillId="0" borderId="1" xfId="0" applyFont="1" applyBorder="1" applyAlignment="1">
      <alignment vertical="center" wrapText="1"/>
    </xf>
    <xf numFmtId="0" fontId="47" fillId="16" borderId="2" xfId="0" applyFont="1" applyFill="1" applyBorder="1" applyAlignment="1">
      <alignment horizontal="left" vertical="center"/>
    </xf>
    <xf numFmtId="0" fontId="47" fillId="0" borderId="2" xfId="0" applyFont="1" applyBorder="1" applyAlignment="1">
      <alignment vertical="center"/>
    </xf>
    <xf numFmtId="0" fontId="65" fillId="16" borderId="2" xfId="0" applyFont="1" applyFill="1" applyBorder="1" applyAlignment="1">
      <alignment horizontal="center" vertical="center" wrapText="1"/>
    </xf>
    <xf numFmtId="0" fontId="22" fillId="16" borderId="2" xfId="0" applyFont="1" applyFill="1" applyBorder="1" applyAlignment="1">
      <alignment vertical="center" wrapText="1"/>
    </xf>
    <xf numFmtId="0" fontId="47" fillId="16" borderId="1" xfId="0" applyFont="1" applyFill="1" applyBorder="1" applyAlignment="1">
      <alignment horizontal="center" vertical="center" wrapText="1"/>
    </xf>
    <xf numFmtId="3" fontId="47" fillId="16" borderId="1" xfId="0" applyNumberFormat="1" applyFont="1" applyFill="1" applyBorder="1" applyAlignment="1">
      <alignment horizontal="center" vertical="center" wrapText="1"/>
    </xf>
    <xf numFmtId="0" fontId="47" fillId="0" borderId="3" xfId="0" applyFont="1" applyBorder="1" applyAlignment="1">
      <alignment horizontal="center" vertical="center" wrapText="1"/>
    </xf>
    <xf numFmtId="3" fontId="47" fillId="16" borderId="1" xfId="7" applyNumberFormat="1" applyFont="1" applyFill="1" applyBorder="1" applyAlignment="1">
      <alignment horizontal="center" vertical="center" wrapText="1"/>
    </xf>
    <xf numFmtId="0" fontId="22" fillId="0" borderId="0" xfId="0" applyFont="1" applyAlignment="1">
      <alignment vertical="center" wrapText="1"/>
    </xf>
    <xf numFmtId="0" fontId="47" fillId="0" borderId="0" xfId="0" applyFont="1" applyAlignment="1">
      <alignment horizontal="left" vertical="center"/>
    </xf>
    <xf numFmtId="0" fontId="65" fillId="16" borderId="3" xfId="0" applyFont="1" applyFill="1" applyBorder="1" applyAlignment="1">
      <alignment horizontal="center" vertical="center" wrapText="1"/>
    </xf>
    <xf numFmtId="0" fontId="22" fillId="16" borderId="3" xfId="0" applyFont="1" applyFill="1" applyBorder="1" applyAlignment="1">
      <alignment horizontal="center" vertical="center" wrapText="1"/>
    </xf>
    <xf numFmtId="0" fontId="23" fillId="0" borderId="1" xfId="0" applyFont="1" applyBorder="1"/>
    <xf numFmtId="0" fontId="23" fillId="0" borderId="1" xfId="0" applyFont="1" applyBorder="1" applyAlignment="1">
      <alignment horizontal="center" wrapText="1"/>
    </xf>
    <xf numFmtId="0" fontId="27" fillId="8" borderId="1" xfId="10" applyFont="1" applyFill="1" applyBorder="1" applyAlignment="1">
      <alignment horizontal="left" vertical="center" wrapText="1"/>
    </xf>
    <xf numFmtId="0" fontId="23" fillId="0" borderId="1" xfId="0" applyFont="1" applyBorder="1" applyAlignment="1">
      <alignment wrapText="1"/>
    </xf>
    <xf numFmtId="0" fontId="29" fillId="14" borderId="9" xfId="0" applyFont="1" applyFill="1" applyBorder="1" applyAlignment="1" applyProtection="1">
      <alignment vertical="center"/>
      <protection locked="0"/>
    </xf>
    <xf numFmtId="0" fontId="29" fillId="4" borderId="2" xfId="0" applyFont="1" applyFill="1" applyBorder="1" applyAlignment="1" applyProtection="1">
      <alignment vertical="center"/>
      <protection locked="0"/>
    </xf>
    <xf numFmtId="49" fontId="71" fillId="0" borderId="0" xfId="0" applyNumberFormat="1" applyFont="1" applyAlignment="1">
      <alignment horizontal="center" vertical="center"/>
    </xf>
    <xf numFmtId="1" fontId="23" fillId="0" borderId="0" xfId="0" applyNumberFormat="1" applyFont="1" applyAlignment="1">
      <alignment horizontal="center" vertical="center" readingOrder="1"/>
    </xf>
    <xf numFmtId="3" fontId="16" fillId="16" borderId="1" xfId="0" applyNumberFormat="1" applyFont="1" applyFill="1" applyBorder="1" applyAlignment="1">
      <alignment horizontal="center" vertical="center" wrapText="1"/>
    </xf>
    <xf numFmtId="1" fontId="27" fillId="14" borderId="1" xfId="0" applyNumberFormat="1" applyFont="1" applyFill="1" applyBorder="1" applyAlignment="1" applyProtection="1">
      <alignment horizontal="center" vertical="center"/>
      <protection locked="0"/>
    </xf>
    <xf numFmtId="0" fontId="24" fillId="14" borderId="2" xfId="0" applyFont="1" applyFill="1" applyBorder="1" applyAlignment="1">
      <alignment horizontal="center" vertical="center" wrapText="1"/>
    </xf>
    <xf numFmtId="0" fontId="29" fillId="14" borderId="2" xfId="0" applyFont="1" applyFill="1" applyBorder="1" applyAlignment="1" applyProtection="1">
      <alignment horizontal="center" vertical="center"/>
      <protection locked="0"/>
    </xf>
    <xf numFmtId="0" fontId="29" fillId="14" borderId="3" xfId="0" applyFont="1" applyFill="1" applyBorder="1" applyAlignment="1" applyProtection="1">
      <alignment horizontal="center" vertical="center"/>
      <protection locked="0"/>
    </xf>
    <xf numFmtId="0" fontId="29" fillId="14" borderId="2" xfId="0" applyFont="1" applyFill="1" applyBorder="1" applyAlignment="1" applyProtection="1">
      <alignment horizontal="center" vertical="center" wrapText="1"/>
      <protection locked="0"/>
    </xf>
    <xf numFmtId="49" fontId="23" fillId="0" borderId="1" xfId="0" applyNumberFormat="1" applyFont="1" applyBorder="1" applyAlignment="1">
      <alignment horizontal="center" vertical="center" wrapText="1"/>
    </xf>
    <xf numFmtId="164" fontId="27" fillId="0" borderId="2" xfId="1" applyNumberFormat="1" applyFont="1" applyBorder="1" applyAlignment="1">
      <alignment horizontal="center" vertical="center"/>
    </xf>
    <xf numFmtId="3" fontId="23" fillId="0" borderId="2" xfId="0" applyNumberFormat="1" applyFont="1" applyBorder="1" applyAlignment="1">
      <alignment horizontal="center" vertical="center" wrapText="1"/>
    </xf>
    <xf numFmtId="3" fontId="16" fillId="0" borderId="2" xfId="0" applyNumberFormat="1" applyFont="1" applyBorder="1" applyAlignment="1">
      <alignment horizontal="center" vertical="center" wrapText="1"/>
    </xf>
    <xf numFmtId="0" fontId="27" fillId="0" borderId="4" xfId="0" applyFont="1" applyBorder="1" applyAlignment="1" applyProtection="1">
      <alignment horizontal="center" vertical="center" wrapText="1"/>
      <protection locked="0"/>
    </xf>
    <xf numFmtId="0" fontId="27" fillId="0" borderId="2" xfId="0" applyFont="1" applyBorder="1" applyAlignment="1">
      <alignment horizontal="center" vertical="center" wrapText="1"/>
    </xf>
    <xf numFmtId="49" fontId="61" fillId="0" borderId="0" xfId="0" applyNumberFormat="1" applyFont="1" applyAlignment="1">
      <alignment wrapText="1"/>
    </xf>
    <xf numFmtId="0" fontId="56" fillId="0" borderId="0" xfId="0" applyFont="1" applyAlignment="1">
      <alignment wrapText="1"/>
    </xf>
    <xf numFmtId="0" fontId="14" fillId="4" borderId="1" xfId="0" applyFont="1" applyFill="1" applyBorder="1" applyAlignment="1">
      <alignment horizontal="center" vertical="center"/>
    </xf>
    <xf numFmtId="0" fontId="14" fillId="4" borderId="4" xfId="0" applyFont="1" applyFill="1" applyBorder="1" applyAlignment="1">
      <alignment vertical="center"/>
    </xf>
    <xf numFmtId="0" fontId="15" fillId="4" borderId="2" xfId="0" applyFont="1" applyFill="1" applyBorder="1" applyAlignment="1" applyProtection="1">
      <alignment vertical="center"/>
      <protection locked="0"/>
    </xf>
    <xf numFmtId="0" fontId="27" fillId="4" borderId="2" xfId="0" applyFont="1" applyFill="1" applyBorder="1" applyAlignment="1" applyProtection="1">
      <alignment horizontal="right" vertical="center"/>
      <protection locked="0"/>
    </xf>
    <xf numFmtId="0" fontId="27" fillId="4" borderId="2" xfId="0" applyFont="1" applyFill="1" applyBorder="1" applyAlignment="1" applyProtection="1">
      <alignment wrapText="1"/>
      <protection locked="0"/>
    </xf>
    <xf numFmtId="164" fontId="5" fillId="4" borderId="2" xfId="1" applyNumberFormat="1" applyFont="1" applyFill="1" applyBorder="1" applyAlignment="1" applyProtection="1">
      <alignment horizontal="center" vertical="center"/>
      <protection locked="0"/>
    </xf>
    <xf numFmtId="0" fontId="27" fillId="4" borderId="3" xfId="0" applyFont="1" applyFill="1" applyBorder="1" applyAlignment="1" applyProtection="1">
      <alignment horizontal="left" vertical="center"/>
      <protection locked="0"/>
    </xf>
    <xf numFmtId="164" fontId="5" fillId="4" borderId="1" xfId="1" applyNumberFormat="1" applyFont="1" applyFill="1" applyBorder="1" applyAlignment="1" applyProtection="1">
      <alignment horizontal="center" vertical="center"/>
      <protection locked="0"/>
    </xf>
    <xf numFmtId="0" fontId="2" fillId="4" borderId="1" xfId="0" applyFont="1" applyFill="1" applyBorder="1" applyAlignment="1">
      <alignment horizontal="center" vertical="center"/>
    </xf>
    <xf numFmtId="173" fontId="76" fillId="4" borderId="1" xfId="0" applyNumberFormat="1" applyFont="1" applyFill="1" applyBorder="1" applyAlignment="1">
      <alignment vertical="center"/>
    </xf>
    <xf numFmtId="3" fontId="76" fillId="4" borderId="1" xfId="0" applyNumberFormat="1" applyFont="1" applyFill="1" applyBorder="1" applyAlignment="1">
      <alignment vertical="center"/>
    </xf>
    <xf numFmtId="0" fontId="76" fillId="17" borderId="3" xfId="0" applyFont="1" applyFill="1" applyBorder="1" applyAlignment="1">
      <alignment horizontal="right" vertical="center"/>
    </xf>
    <xf numFmtId="49" fontId="2" fillId="0" borderId="0" xfId="0" applyNumberFormat="1" applyFont="1" applyAlignment="1" applyProtection="1">
      <alignment vertical="center"/>
      <protection locked="0"/>
    </xf>
    <xf numFmtId="49" fontId="77" fillId="14" borderId="1" xfId="0" applyNumberFormat="1" applyFont="1" applyFill="1" applyBorder="1" applyAlignment="1">
      <alignment horizontal="center" vertical="center"/>
    </xf>
    <xf numFmtId="0" fontId="77" fillId="14" borderId="1" xfId="0" applyFont="1" applyFill="1" applyBorder="1" applyAlignment="1">
      <alignment horizontal="left" vertical="center"/>
    </xf>
    <xf numFmtId="0" fontId="77" fillId="14" borderId="2" xfId="0" applyFont="1" applyFill="1" applyBorder="1" applyAlignment="1">
      <alignment vertical="center"/>
    </xf>
    <xf numFmtId="0" fontId="29" fillId="14" borderId="2" xfId="0" applyFont="1" applyFill="1" applyBorder="1" applyAlignment="1" applyProtection="1">
      <alignment horizontal="right" vertical="center"/>
      <protection locked="0"/>
    </xf>
    <xf numFmtId="0" fontId="29" fillId="14" borderId="2" xfId="0" applyFont="1" applyFill="1" applyBorder="1" applyAlignment="1" applyProtection="1">
      <alignment wrapText="1"/>
      <protection locked="0"/>
    </xf>
    <xf numFmtId="0" fontId="29" fillId="14" borderId="2" xfId="0" applyFont="1" applyFill="1" applyBorder="1" applyAlignment="1" applyProtection="1">
      <alignment horizontal="left" vertical="center"/>
      <protection locked="0"/>
    </xf>
    <xf numFmtId="0" fontId="29" fillId="14" borderId="3" xfId="0" applyFont="1" applyFill="1" applyBorder="1" applyAlignment="1" applyProtection="1">
      <alignment horizontal="left" vertical="center"/>
      <protection locked="0"/>
    </xf>
    <xf numFmtId="0" fontId="29" fillId="14" borderId="1" xfId="0" applyFont="1" applyFill="1" applyBorder="1" applyAlignment="1" applyProtection="1">
      <alignment horizontal="left" vertical="center"/>
      <protection locked="0"/>
    </xf>
    <xf numFmtId="0" fontId="77" fillId="14" borderId="2" xfId="0" applyFont="1" applyFill="1" applyBorder="1" applyAlignment="1">
      <alignment vertical="center" wrapText="1"/>
    </xf>
    <xf numFmtId="0" fontId="77" fillId="14" borderId="3" xfId="0" applyFont="1" applyFill="1" applyBorder="1" applyAlignment="1">
      <alignment vertical="center" wrapText="1"/>
    </xf>
    <xf numFmtId="0" fontId="77" fillId="14" borderId="21" xfId="0" applyFont="1" applyFill="1" applyBorder="1" applyAlignment="1">
      <alignment horizontal="left" vertical="center"/>
    </xf>
    <xf numFmtId="0" fontId="29" fillId="14" borderId="14" xfId="0" applyFont="1" applyFill="1" applyBorder="1" applyAlignment="1" applyProtection="1">
      <alignment vertical="center"/>
      <protection locked="0"/>
    </xf>
    <xf numFmtId="0" fontId="29" fillId="14" borderId="21" xfId="0" applyFont="1" applyFill="1" applyBorder="1" applyAlignment="1" applyProtection="1">
      <alignment vertical="center"/>
      <protection locked="0"/>
    </xf>
    <xf numFmtId="0" fontId="27" fillId="0" borderId="0" xfId="0" applyFont="1" applyAlignment="1">
      <alignment horizontal="right" vertical="center"/>
    </xf>
    <xf numFmtId="0" fontId="27" fillId="0" borderId="0" xfId="0" applyFont="1" applyAlignment="1">
      <alignment wrapText="1"/>
    </xf>
    <xf numFmtId="0" fontId="23" fillId="16" borderId="1" xfId="0" applyFont="1" applyFill="1" applyBorder="1" applyAlignment="1">
      <alignment horizontal="center" vertical="center" wrapText="1"/>
    </xf>
    <xf numFmtId="0" fontId="22" fillId="2" borderId="3" xfId="0" applyFont="1" applyFill="1" applyBorder="1" applyAlignment="1">
      <alignment horizontal="center" vertical="center" wrapText="1"/>
    </xf>
    <xf numFmtId="3" fontId="16" fillId="0" borderId="1" xfId="7" applyNumberFormat="1" applyFont="1" applyFill="1" applyBorder="1" applyAlignment="1">
      <alignment horizontal="center" vertical="center" wrapText="1"/>
    </xf>
    <xf numFmtId="1" fontId="2" fillId="14" borderId="1" xfId="0" applyNumberFormat="1" applyFont="1" applyFill="1" applyBorder="1" applyAlignment="1" applyProtection="1">
      <alignment horizontal="center" vertical="center"/>
      <protection locked="0"/>
    </xf>
    <xf numFmtId="1" fontId="5" fillId="14" borderId="1" xfId="0" applyNumberFormat="1" applyFont="1" applyFill="1" applyBorder="1" applyAlignment="1">
      <alignment vertical="center" wrapText="1"/>
    </xf>
    <xf numFmtId="1" fontId="5" fillId="17" borderId="3" xfId="0" applyNumberFormat="1" applyFont="1" applyFill="1" applyBorder="1" applyAlignment="1">
      <alignment horizontal="right" vertical="center"/>
    </xf>
    <xf numFmtId="1" fontId="7" fillId="14" borderId="1" xfId="0" applyNumberFormat="1" applyFont="1" applyFill="1" applyBorder="1" applyAlignment="1">
      <alignment vertical="center"/>
    </xf>
    <xf numFmtId="1" fontId="16" fillId="7" borderId="1" xfId="0" applyNumberFormat="1" applyFont="1" applyFill="1" applyBorder="1" applyAlignment="1">
      <alignment vertical="center" wrapText="1"/>
    </xf>
    <xf numFmtId="1" fontId="27" fillId="2" borderId="1" xfId="0" applyNumberFormat="1" applyFont="1" applyFill="1" applyBorder="1" applyAlignment="1" applyProtection="1">
      <alignment vertical="center"/>
      <protection locked="0"/>
    </xf>
    <xf numFmtId="1" fontId="27" fillId="7" borderId="1" xfId="11" applyNumberFormat="1" applyFont="1" applyFill="1" applyBorder="1" applyAlignment="1">
      <alignment vertical="center" wrapText="1"/>
    </xf>
    <xf numFmtId="1" fontId="5" fillId="14" borderId="1" xfId="0" applyNumberFormat="1" applyFont="1" applyFill="1" applyBorder="1" applyAlignment="1" applyProtection="1">
      <alignment horizontal="center" vertical="center"/>
      <protection locked="0"/>
    </xf>
    <xf numFmtId="0" fontId="29" fillId="14" borderId="9" xfId="0" applyFont="1" applyFill="1" applyBorder="1" applyAlignment="1" applyProtection="1">
      <alignment horizontal="center" vertical="center"/>
      <protection locked="0"/>
    </xf>
    <xf numFmtId="0" fontId="29" fillId="14" borderId="9" xfId="0" applyFont="1" applyFill="1" applyBorder="1" applyAlignment="1" applyProtection="1">
      <alignment horizontal="center" vertical="center" wrapText="1"/>
      <protection locked="0"/>
    </xf>
    <xf numFmtId="164" fontId="29" fillId="14" borderId="9" xfId="1" applyNumberFormat="1" applyFont="1" applyFill="1" applyBorder="1" applyAlignment="1" applyProtection="1">
      <alignment horizontal="center" vertical="center" wrapText="1"/>
      <protection locked="0"/>
    </xf>
    <xf numFmtId="0" fontId="29" fillId="14" borderId="14" xfId="0" applyFont="1" applyFill="1" applyBorder="1" applyAlignment="1" applyProtection="1">
      <alignment horizontal="center" vertical="center" wrapText="1"/>
      <protection locked="0"/>
    </xf>
    <xf numFmtId="0" fontId="29" fillId="14" borderId="21" xfId="0" applyFont="1" applyFill="1" applyBorder="1" applyAlignment="1" applyProtection="1">
      <alignment horizontal="center" vertical="center" wrapText="1"/>
      <protection locked="0"/>
    </xf>
    <xf numFmtId="0" fontId="77" fillId="14" borderId="2" xfId="0" applyFont="1" applyFill="1" applyBorder="1" applyAlignment="1">
      <alignment horizontal="center" vertical="center" wrapText="1"/>
    </xf>
    <xf numFmtId="164" fontId="29" fillId="14" borderId="2" xfId="1" applyNumberFormat="1" applyFont="1" applyFill="1" applyBorder="1" applyAlignment="1" applyProtection="1">
      <alignment horizontal="center" vertical="center" wrapText="1"/>
      <protection locked="0"/>
    </xf>
    <xf numFmtId="0" fontId="29" fillId="14" borderId="3" xfId="0" applyFont="1" applyFill="1" applyBorder="1" applyAlignment="1" applyProtection="1">
      <alignment horizontal="center" vertical="center" wrapText="1"/>
      <protection locked="0"/>
    </xf>
    <xf numFmtId="164" fontId="31" fillId="14" borderId="2" xfId="1" applyNumberFormat="1" applyFont="1" applyFill="1" applyBorder="1" applyAlignment="1" applyProtection="1">
      <alignment horizontal="center" vertical="center" wrapText="1"/>
      <protection locked="0"/>
    </xf>
    <xf numFmtId="0" fontId="23" fillId="0" borderId="22" xfId="0" applyFont="1" applyBorder="1" applyAlignment="1">
      <alignment horizontal="center" vertical="center" wrapText="1"/>
    </xf>
    <xf numFmtId="0" fontId="68" fillId="14" borderId="2" xfId="0" applyFont="1" applyFill="1" applyBorder="1" applyAlignment="1">
      <alignment horizontal="center" vertical="center"/>
    </xf>
    <xf numFmtId="0" fontId="27" fillId="14" borderId="3" xfId="0" applyFont="1" applyFill="1" applyBorder="1" applyAlignment="1" applyProtection="1">
      <alignment horizontal="center" vertical="center"/>
      <protection locked="0"/>
    </xf>
    <xf numFmtId="0" fontId="46" fillId="16" borderId="7" xfId="0" applyFont="1" applyFill="1" applyBorder="1" applyAlignment="1">
      <alignment horizontal="center" vertical="center"/>
    </xf>
    <xf numFmtId="0" fontId="27" fillId="16" borderId="7" xfId="0" applyFont="1" applyFill="1" applyBorder="1" applyAlignment="1">
      <alignment horizontal="center" vertical="center"/>
    </xf>
    <xf numFmtId="49" fontId="45" fillId="14" borderId="7" xfId="0" applyNumberFormat="1" applyFont="1" applyFill="1" applyBorder="1" applyAlignment="1">
      <alignment horizontal="center" vertical="center"/>
    </xf>
    <xf numFmtId="0" fontId="22" fillId="0" borderId="17" xfId="0" applyFont="1" applyBorder="1" applyAlignment="1">
      <alignment horizontal="right" vertical="center"/>
    </xf>
    <xf numFmtId="0" fontId="22" fillId="0" borderId="17" xfId="0" applyFont="1" applyBorder="1" applyAlignment="1">
      <alignment horizontal="center" wrapText="1"/>
    </xf>
    <xf numFmtId="49" fontId="29" fillId="0" borderId="0" xfId="0" applyNumberFormat="1" applyFont="1" applyAlignment="1" applyProtection="1">
      <alignment vertical="center"/>
      <protection locked="0"/>
    </xf>
    <xf numFmtId="0" fontId="29" fillId="14" borderId="1" xfId="0" applyFont="1" applyFill="1" applyBorder="1" applyAlignment="1" applyProtection="1">
      <alignment horizontal="center" vertical="center"/>
      <protection locked="0"/>
    </xf>
    <xf numFmtId="0" fontId="10" fillId="0" borderId="0" xfId="0" applyFont="1" applyAlignment="1">
      <alignment vertical="center"/>
    </xf>
    <xf numFmtId="3" fontId="28" fillId="17" borderId="3" xfId="0" applyNumberFormat="1" applyFont="1" applyFill="1" applyBorder="1" applyAlignment="1">
      <alignment horizontal="right" vertical="center"/>
    </xf>
    <xf numFmtId="3" fontId="31" fillId="17" borderId="3" xfId="0" applyNumberFormat="1" applyFont="1" applyFill="1" applyBorder="1" applyAlignment="1">
      <alignment horizontal="right" vertical="center"/>
    </xf>
    <xf numFmtId="3" fontId="27" fillId="0" borderId="0" xfId="2" applyNumberFormat="1" applyFont="1" applyFill="1" applyBorder="1" applyAlignment="1">
      <alignment horizontal="center" vertical="center"/>
    </xf>
    <xf numFmtId="3" fontId="27" fillId="0" borderId="0" xfId="0" applyNumberFormat="1" applyFont="1" applyAlignment="1">
      <alignment horizontal="center" vertical="center"/>
    </xf>
    <xf numFmtId="3" fontId="27" fillId="0" borderId="0" xfId="1" applyNumberFormat="1" applyFont="1" applyBorder="1" applyAlignment="1">
      <alignment vertical="center"/>
    </xf>
    <xf numFmtId="3" fontId="16" fillId="0" borderId="0" xfId="1" applyNumberFormat="1" applyFont="1" applyBorder="1" applyAlignment="1">
      <alignment vertical="center"/>
    </xf>
    <xf numFmtId="3" fontId="16" fillId="0" borderId="0" xfId="0" applyNumberFormat="1" applyFont="1" applyAlignment="1">
      <alignment vertical="center"/>
    </xf>
    <xf numFmtId="3" fontId="27" fillId="0" borderId="0" xfId="0" applyNumberFormat="1" applyFont="1" applyAlignment="1" applyProtection="1">
      <alignment horizontal="center" vertical="center"/>
      <protection locked="0"/>
    </xf>
    <xf numFmtId="3" fontId="27" fillId="0" borderId="0" xfId="0" applyNumberFormat="1" applyFont="1" applyAlignment="1">
      <alignment vertical="center" wrapText="1"/>
    </xf>
    <xf numFmtId="3" fontId="27" fillId="0" borderId="0" xfId="0" applyNumberFormat="1" applyFont="1" applyAlignment="1" applyProtection="1">
      <alignment vertical="center"/>
      <protection locked="0"/>
    </xf>
    <xf numFmtId="3" fontId="27" fillId="0" borderId="2" xfId="0" applyNumberFormat="1" applyFont="1" applyBorder="1" applyAlignment="1" applyProtection="1">
      <alignment horizontal="center" vertical="center"/>
      <protection locked="0"/>
    </xf>
    <xf numFmtId="0" fontId="27" fillId="16" borderId="7" xfId="0" applyFont="1" applyFill="1" applyBorder="1" applyAlignment="1">
      <alignment horizontal="left" vertical="center"/>
    </xf>
    <xf numFmtId="0" fontId="7" fillId="0" borderId="0" xfId="0" applyFont="1" applyAlignment="1">
      <alignment horizontal="center" vertical="center"/>
    </xf>
    <xf numFmtId="0" fontId="7" fillId="0" borderId="17" xfId="0" applyFont="1" applyBorder="1" applyAlignment="1">
      <alignment horizontal="center" vertical="center"/>
    </xf>
    <xf numFmtId="0" fontId="7" fillId="0" borderId="2" xfId="0" applyFont="1" applyBorder="1" applyAlignment="1">
      <alignment horizontal="center" vertical="center"/>
    </xf>
    <xf numFmtId="0" fontId="14" fillId="4" borderId="1" xfId="0" applyFont="1" applyFill="1" applyBorder="1" applyAlignment="1">
      <alignment vertical="center"/>
    </xf>
    <xf numFmtId="49" fontId="2" fillId="0" borderId="0" xfId="0" applyNumberFormat="1" applyFont="1" applyAlignment="1" applyProtection="1">
      <alignment horizontal="center" vertical="center"/>
      <protection locked="0"/>
    </xf>
    <xf numFmtId="0" fontId="29" fillId="14" borderId="2" xfId="0" applyFont="1" applyFill="1" applyBorder="1" applyAlignment="1" applyProtection="1">
      <alignment vertical="center"/>
      <protection locked="0"/>
    </xf>
    <xf numFmtId="0" fontId="19" fillId="0" borderId="0" xfId="0" applyFont="1" applyAlignment="1">
      <alignment horizontal="left" vertical="center" wrapText="1"/>
    </xf>
    <xf numFmtId="0" fontId="10" fillId="0" borderId="6" xfId="0" applyFont="1" applyBorder="1" applyAlignment="1">
      <alignment horizontal="center" vertical="center" wrapText="1"/>
    </xf>
    <xf numFmtId="1" fontId="10" fillId="0" borderId="6" xfId="0" applyNumberFormat="1" applyFont="1" applyBorder="1" applyAlignment="1">
      <alignment horizontal="center" vertical="center" wrapText="1"/>
    </xf>
    <xf numFmtId="0" fontId="19" fillId="16" borderId="1" xfId="0" applyFont="1" applyFill="1" applyBorder="1" applyAlignment="1">
      <alignment horizontal="justify" vertical="center" wrapText="1"/>
    </xf>
    <xf numFmtId="3" fontId="11" fillId="16" borderId="1" xfId="0" applyNumberFormat="1" applyFont="1" applyFill="1" applyBorder="1" applyAlignment="1">
      <alignment horizontal="center" vertical="center" wrapText="1"/>
    </xf>
    <xf numFmtId="0" fontId="11" fillId="0" borderId="3" xfId="0" applyFont="1" applyBorder="1" applyAlignment="1">
      <alignment horizontal="center" vertical="center" wrapText="1"/>
    </xf>
    <xf numFmtId="0" fontId="19" fillId="13" borderId="1" xfId="0" applyFont="1" applyFill="1" applyBorder="1" applyAlignment="1">
      <alignment horizontal="left" vertical="center" wrapText="1"/>
    </xf>
    <xf numFmtId="0" fontId="9" fillId="0" borderId="6" xfId="0" applyFont="1" applyBorder="1" applyAlignment="1">
      <alignment horizontal="center" vertical="center" wrapText="1"/>
    </xf>
    <xf numFmtId="3" fontId="79" fillId="16" borderId="1" xfId="0" applyNumberFormat="1" applyFont="1" applyFill="1" applyBorder="1" applyAlignment="1">
      <alignment horizontal="center" vertical="center" wrapText="1"/>
    </xf>
    <xf numFmtId="0" fontId="27" fillId="5" borderId="3" xfId="1" applyNumberFormat="1" applyFont="1" applyFill="1" applyBorder="1" applyAlignment="1" applyProtection="1">
      <alignment horizontal="center" vertical="center"/>
      <protection locked="0"/>
    </xf>
    <xf numFmtId="0" fontId="21" fillId="13" borderId="1" xfId="0" applyFont="1" applyFill="1" applyBorder="1" applyAlignment="1">
      <alignment horizontal="left" vertical="center" wrapText="1"/>
    </xf>
    <xf numFmtId="49" fontId="78" fillId="0" borderId="1" xfId="0" applyNumberFormat="1" applyFont="1" applyBorder="1" applyAlignment="1">
      <alignment horizontal="center" vertical="center"/>
    </xf>
    <xf numFmtId="0" fontId="19" fillId="16" borderId="1" xfId="0" applyFont="1" applyFill="1" applyBorder="1" applyAlignment="1">
      <alignment horizontal="left" vertical="center" wrapText="1"/>
    </xf>
    <xf numFmtId="0" fontId="21" fillId="16" borderId="1" xfId="0" applyFont="1" applyFill="1" applyBorder="1" applyAlignment="1">
      <alignment horizontal="left" vertical="center" wrapText="1"/>
    </xf>
    <xf numFmtId="0" fontId="77" fillId="14" borderId="2" xfId="0" applyFont="1" applyFill="1" applyBorder="1" applyAlignment="1">
      <alignment horizontal="left" vertical="center"/>
    </xf>
    <xf numFmtId="1" fontId="19" fillId="0" borderId="1" xfId="0" applyNumberFormat="1" applyFont="1" applyBorder="1" applyAlignment="1">
      <alignment horizontal="center" vertical="center" wrapText="1"/>
    </xf>
    <xf numFmtId="3" fontId="23" fillId="5" borderId="0" xfId="0" applyNumberFormat="1" applyFont="1" applyFill="1" applyAlignment="1">
      <alignment horizontal="right" vertical="center"/>
    </xf>
    <xf numFmtId="0" fontId="11" fillId="0" borderId="6" xfId="0" applyFont="1" applyBorder="1" applyAlignment="1">
      <alignment horizontal="center" vertical="center" wrapText="1"/>
    </xf>
    <xf numFmtId="164" fontId="5" fillId="0" borderId="0" xfId="1" applyNumberFormat="1" applyFont="1" applyBorder="1" applyAlignment="1">
      <alignment horizontal="center" vertical="center"/>
    </xf>
    <xf numFmtId="0" fontId="19" fillId="0" borderId="0" xfId="0" applyFont="1" applyAlignment="1">
      <alignment horizontal="center" vertical="center" wrapText="1"/>
    </xf>
    <xf numFmtId="0" fontId="27" fillId="16" borderId="0" xfId="0" applyFont="1" applyFill="1" applyAlignment="1">
      <alignment horizontal="left" vertical="center"/>
    </xf>
    <xf numFmtId="164" fontId="5" fillId="16" borderId="0" xfId="1" applyNumberFormat="1" applyFont="1" applyFill="1" applyBorder="1" applyAlignment="1">
      <alignment horizontal="center" vertical="center"/>
    </xf>
    <xf numFmtId="0" fontId="29" fillId="14" borderId="5" xfId="0" applyFont="1" applyFill="1" applyBorder="1" applyAlignment="1" applyProtection="1">
      <alignment horizontal="left" vertical="center"/>
      <protection locked="0"/>
    </xf>
    <xf numFmtId="0" fontId="21" fillId="0" borderId="0" xfId="0" applyFont="1" applyAlignment="1">
      <alignment horizontal="left" vertical="center" wrapText="1"/>
    </xf>
    <xf numFmtId="0" fontId="16" fillId="5" borderId="0" xfId="0" applyFont="1" applyFill="1" applyAlignment="1">
      <alignment vertical="center"/>
    </xf>
    <xf numFmtId="0" fontId="21" fillId="0" borderId="7" xfId="0" applyFont="1" applyBorder="1" applyAlignment="1">
      <alignment horizontal="left" vertical="center" wrapText="1"/>
    </xf>
    <xf numFmtId="0" fontId="11" fillId="0" borderId="4" xfId="0" applyFont="1" applyBorder="1" applyAlignment="1">
      <alignment horizontal="center" vertical="center" wrapText="1"/>
    </xf>
    <xf numFmtId="49" fontId="80" fillId="0" borderId="0" xfId="0" applyNumberFormat="1" applyFont="1" applyAlignment="1">
      <alignment horizontal="center" vertical="center"/>
    </xf>
    <xf numFmtId="49" fontId="80" fillId="0" borderId="0" xfId="0" applyNumberFormat="1" applyFont="1" applyAlignment="1">
      <alignment vertical="center"/>
    </xf>
    <xf numFmtId="0" fontId="1" fillId="0" borderId="6" xfId="0" applyFont="1" applyBorder="1" applyAlignment="1">
      <alignment horizontal="center" vertical="center" wrapText="1"/>
    </xf>
    <xf numFmtId="0" fontId="0" fillId="0" borderId="0" xfId="0" applyAlignment="1">
      <alignment vertical="center"/>
    </xf>
    <xf numFmtId="0" fontId="81" fillId="16" borderId="1" xfId="0" applyFont="1" applyFill="1" applyBorder="1" applyAlignment="1">
      <alignment horizontal="justify" vertical="center" wrapText="1"/>
    </xf>
    <xf numFmtId="0" fontId="10" fillId="0" borderId="0" xfId="0" applyFont="1" applyAlignment="1">
      <alignment horizontal="left" vertical="center" wrapText="1"/>
    </xf>
    <xf numFmtId="0" fontId="17" fillId="16" borderId="1" xfId="0" applyFont="1" applyFill="1" applyBorder="1" applyAlignment="1">
      <alignment horizontal="center" vertical="center" wrapText="1"/>
    </xf>
    <xf numFmtId="0" fontId="10" fillId="8" borderId="1" xfId="0" applyFont="1" applyFill="1" applyBorder="1" applyAlignment="1">
      <alignment horizontal="justify" vertical="center" wrapText="1"/>
    </xf>
    <xf numFmtId="0" fontId="11" fillId="8" borderId="1" xfId="0" applyFont="1" applyFill="1" applyBorder="1" applyAlignment="1">
      <alignment horizontal="center" vertical="center" wrapText="1"/>
    </xf>
    <xf numFmtId="3" fontId="17" fillId="13" borderId="3" xfId="0" applyNumberFormat="1" applyFont="1" applyFill="1" applyBorder="1" applyAlignment="1">
      <alignment horizontal="center" vertical="center" wrapText="1"/>
    </xf>
    <xf numFmtId="0" fontId="2" fillId="5" borderId="3"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protection locked="0"/>
    </xf>
    <xf numFmtId="1" fontId="27" fillId="4" borderId="1" xfId="0" applyNumberFormat="1" applyFont="1" applyFill="1" applyBorder="1" applyAlignment="1" applyProtection="1">
      <alignment horizontal="center" vertical="center"/>
      <protection locked="0"/>
    </xf>
    <xf numFmtId="1" fontId="63" fillId="4" borderId="1" xfId="0" applyNumberFormat="1" applyFont="1" applyFill="1" applyBorder="1" applyAlignment="1">
      <alignment vertical="center"/>
    </xf>
    <xf numFmtId="1" fontId="63" fillId="17" borderId="3" xfId="0" applyNumberFormat="1" applyFont="1" applyFill="1" applyBorder="1" applyAlignment="1">
      <alignment horizontal="right" vertical="center"/>
    </xf>
    <xf numFmtId="1" fontId="47" fillId="14" borderId="1" xfId="0" applyNumberFormat="1" applyFont="1" applyFill="1" applyBorder="1" applyAlignment="1">
      <alignment vertical="center" wrapText="1"/>
    </xf>
    <xf numFmtId="1" fontId="47" fillId="17" borderId="3" xfId="0" applyNumberFormat="1" applyFont="1" applyFill="1" applyBorder="1" applyAlignment="1">
      <alignment horizontal="right" vertical="center"/>
    </xf>
    <xf numFmtId="1" fontId="22" fillId="14" borderId="1" xfId="0" applyNumberFormat="1" applyFont="1" applyFill="1" applyBorder="1" applyAlignment="1">
      <alignment vertical="center"/>
    </xf>
    <xf numFmtId="3" fontId="10" fillId="0" borderId="6" xfId="0" applyNumberFormat="1" applyFont="1" applyBorder="1" applyAlignment="1">
      <alignment horizontal="center" vertical="center" wrapText="1"/>
    </xf>
    <xf numFmtId="3" fontId="82" fillId="0" borderId="6" xfId="0" applyNumberFormat="1" applyFont="1" applyBorder="1" applyAlignment="1">
      <alignment horizontal="center" vertical="center" wrapText="1"/>
    </xf>
    <xf numFmtId="0" fontId="10" fillId="0" borderId="0" xfId="0" applyFont="1" applyAlignment="1">
      <alignment horizontal="center" vertical="center" wrapText="1"/>
    </xf>
    <xf numFmtId="0" fontId="83" fillId="14" borderId="2" xfId="0" applyFont="1" applyFill="1" applyBorder="1" applyAlignment="1">
      <alignment vertical="center"/>
    </xf>
    <xf numFmtId="0" fontId="10" fillId="0" borderId="0" xfId="0" applyFont="1" applyAlignment="1">
      <alignment horizontal="center" vertical="center"/>
    </xf>
    <xf numFmtId="0" fontId="10" fillId="0" borderId="3" xfId="0" applyFont="1" applyBorder="1" applyAlignment="1">
      <alignment horizontal="center" vertical="center" wrapText="1"/>
    </xf>
    <xf numFmtId="0" fontId="9" fillId="0" borderId="1" xfId="0" applyFont="1" applyBorder="1" applyAlignment="1">
      <alignment horizontal="center" vertical="center" wrapText="1"/>
    </xf>
    <xf numFmtId="0" fontId="84" fillId="0" borderId="0" xfId="0" applyFont="1" applyAlignment="1">
      <alignment horizontal="center" vertical="center"/>
    </xf>
    <xf numFmtId="0" fontId="84" fillId="0" borderId="1" xfId="0" applyFont="1" applyBorder="1" applyAlignment="1">
      <alignment horizontal="center" vertical="center"/>
    </xf>
    <xf numFmtId="1"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9" fillId="0" borderId="8" xfId="0" applyFont="1" applyBorder="1" applyAlignment="1">
      <alignment horizontal="center" vertical="center" wrapText="1"/>
    </xf>
    <xf numFmtId="3" fontId="27" fillId="14" borderId="1" xfId="0" applyNumberFormat="1" applyFont="1" applyFill="1" applyBorder="1" applyAlignment="1">
      <alignment vertical="center" wrapText="1"/>
    </xf>
    <xf numFmtId="173" fontId="2" fillId="4" borderId="1" xfId="0" applyNumberFormat="1" applyFont="1" applyFill="1" applyBorder="1" applyAlignment="1">
      <alignment horizontal="center" vertical="center"/>
    </xf>
    <xf numFmtId="164" fontId="87" fillId="0" borderId="0" xfId="1" applyNumberFormat="1" applyFont="1"/>
    <xf numFmtId="0" fontId="88" fillId="4" borderId="0" xfId="0" applyFont="1" applyFill="1" applyAlignment="1">
      <alignment horizontal="center" vertical="center"/>
    </xf>
    <xf numFmtId="0" fontId="90" fillId="16" borderId="7" xfId="0" applyFont="1" applyFill="1" applyBorder="1" applyAlignment="1">
      <alignment vertical="center"/>
    </xf>
    <xf numFmtId="0" fontId="91" fillId="16" borderId="7" xfId="0" applyFont="1" applyFill="1" applyBorder="1" applyAlignment="1">
      <alignment horizontal="left" vertical="center"/>
    </xf>
    <xf numFmtId="49" fontId="37" fillId="14" borderId="7" xfId="0" applyNumberFormat="1" applyFont="1" applyFill="1" applyBorder="1" applyAlignment="1">
      <alignment vertical="center"/>
    </xf>
    <xf numFmtId="49" fontId="37" fillId="0" borderId="1" xfId="0" applyNumberFormat="1" applyFont="1" applyBorder="1" applyAlignment="1">
      <alignment horizontal="center" vertical="center"/>
    </xf>
    <xf numFmtId="3" fontId="37" fillId="0" borderId="0" xfId="0" applyNumberFormat="1" applyFont="1" applyAlignment="1">
      <alignment horizontal="center" vertical="center"/>
    </xf>
    <xf numFmtId="165" fontId="37" fillId="2" borderId="11" xfId="1" applyNumberFormat="1" applyFont="1" applyFill="1" applyBorder="1" applyAlignment="1">
      <alignment horizontal="center" vertical="center"/>
    </xf>
    <xf numFmtId="165" fontId="37" fillId="7" borderId="11" xfId="1" applyNumberFormat="1" applyFont="1" applyFill="1" applyBorder="1" applyAlignment="1">
      <alignment horizontal="center" vertical="center"/>
    </xf>
    <xf numFmtId="165" fontId="37" fillId="9" borderId="11" xfId="1" applyNumberFormat="1" applyFont="1" applyFill="1" applyBorder="1" applyAlignment="1">
      <alignment horizontal="center" vertical="center"/>
    </xf>
    <xf numFmtId="0" fontId="87" fillId="2" borderId="0" xfId="0" applyFont="1" applyFill="1" applyAlignment="1">
      <alignment vertical="center"/>
    </xf>
    <xf numFmtId="0" fontId="87" fillId="0" borderId="0" xfId="0" applyFont="1" applyAlignment="1">
      <alignment vertical="center"/>
    </xf>
    <xf numFmtId="49" fontId="87" fillId="0" borderId="0" xfId="0" applyNumberFormat="1" applyFont="1" applyAlignment="1">
      <alignment horizontal="center" vertical="center"/>
    </xf>
    <xf numFmtId="0" fontId="87" fillId="0" borderId="0" xfId="0" applyFont="1"/>
    <xf numFmtId="0" fontId="87" fillId="2" borderId="0" xfId="0" applyFont="1" applyFill="1"/>
    <xf numFmtId="49" fontId="87" fillId="0" borderId="0" xfId="0" applyNumberFormat="1" applyFont="1"/>
    <xf numFmtId="3" fontId="87" fillId="0" borderId="0" xfId="0" applyNumberFormat="1" applyFont="1"/>
    <xf numFmtId="1" fontId="87" fillId="0" borderId="0" xfId="0" applyNumberFormat="1" applyFont="1"/>
    <xf numFmtId="3" fontId="87" fillId="2" borderId="0" xfId="0" applyNumberFormat="1" applyFont="1" applyFill="1"/>
    <xf numFmtId="4" fontId="87" fillId="0" borderId="0" xfId="0" applyNumberFormat="1" applyFont="1"/>
    <xf numFmtId="49" fontId="93" fillId="0" borderId="5" xfId="0" applyNumberFormat="1" applyFont="1" applyBorder="1" applyAlignment="1">
      <alignment horizontal="center" vertical="center" wrapText="1"/>
    </xf>
    <xf numFmtId="0" fontId="94" fillId="14" borderId="0" xfId="0" applyFont="1" applyFill="1" applyAlignment="1">
      <alignment horizontal="center" vertical="center"/>
    </xf>
    <xf numFmtId="0" fontId="95" fillId="31" borderId="5" xfId="0" applyFont="1" applyFill="1" applyBorder="1" applyAlignment="1">
      <alignment horizontal="center" vertical="center" wrapText="1"/>
    </xf>
    <xf numFmtId="3" fontId="96" fillId="2" borderId="1" xfId="0" applyNumberFormat="1" applyFont="1" applyFill="1" applyBorder="1" applyAlignment="1">
      <alignment horizontal="center" vertical="center"/>
    </xf>
    <xf numFmtId="3" fontId="96" fillId="4" borderId="8" xfId="0" applyNumberFormat="1" applyFont="1" applyFill="1" applyBorder="1" applyAlignment="1">
      <alignment horizontal="center" vertical="center"/>
    </xf>
    <xf numFmtId="0" fontId="86" fillId="2" borderId="0" xfId="0" applyFont="1" applyFill="1" applyAlignment="1">
      <alignment vertical="center"/>
    </xf>
    <xf numFmtId="0" fontId="86" fillId="0" borderId="0" xfId="0" applyFont="1" applyAlignment="1">
      <alignment vertical="center"/>
    </xf>
    <xf numFmtId="49" fontId="93" fillId="0" borderId="0" xfId="0" applyNumberFormat="1" applyFont="1" applyAlignment="1">
      <alignment horizontal="center" vertical="center" wrapText="1"/>
    </xf>
    <xf numFmtId="49" fontId="93" fillId="0" borderId="5" xfId="0" applyNumberFormat="1" applyFont="1" applyBorder="1" applyAlignment="1">
      <alignment vertical="center" wrapText="1"/>
    </xf>
    <xf numFmtId="0" fontId="94" fillId="0" borderId="1" xfId="0" applyFont="1" applyBorder="1" applyAlignment="1">
      <alignment horizontal="center" vertical="center"/>
    </xf>
    <xf numFmtId="0" fontId="97" fillId="0" borderId="0" xfId="0" applyFont="1" applyAlignment="1">
      <alignment horizontal="center" vertical="center"/>
    </xf>
    <xf numFmtId="0" fontId="95" fillId="31" borderId="14" xfId="0" applyFont="1" applyFill="1" applyBorder="1" applyAlignment="1">
      <alignment horizontal="center" vertical="center" wrapText="1"/>
    </xf>
    <xf numFmtId="3" fontId="96" fillId="4" borderId="6" xfId="0" applyNumberFormat="1" applyFont="1" applyFill="1" applyBorder="1" applyAlignment="1">
      <alignment horizontal="center" vertical="center"/>
    </xf>
    <xf numFmtId="0" fontId="16" fillId="0" borderId="4" xfId="0" applyFont="1" applyBorder="1" applyAlignment="1">
      <alignment horizontal="center" wrapText="1"/>
    </xf>
    <xf numFmtId="0" fontId="27" fillId="13" borderId="1" xfId="0" applyFont="1" applyFill="1" applyBorder="1" applyAlignment="1">
      <alignment horizontal="center" vertical="center" wrapText="1"/>
    </xf>
    <xf numFmtId="165" fontId="6" fillId="6" borderId="10" xfId="1" applyNumberFormat="1" applyFont="1" applyFill="1" applyBorder="1" applyAlignment="1">
      <alignment horizontal="center" vertical="center"/>
    </xf>
    <xf numFmtId="165" fontId="6" fillId="6" borderId="11" xfId="1" applyNumberFormat="1" applyFont="1" applyFill="1" applyBorder="1" applyAlignment="1">
      <alignment horizontal="center" vertical="center"/>
    </xf>
    <xf numFmtId="49" fontId="5" fillId="4" borderId="4"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49" fontId="5" fillId="4" borderId="3" xfId="0" applyNumberFormat="1" applyFont="1" applyFill="1" applyBorder="1" applyAlignment="1">
      <alignment horizontal="center" vertical="center" wrapText="1"/>
    </xf>
    <xf numFmtId="1" fontId="72" fillId="0" borderId="19" xfId="0" applyNumberFormat="1" applyFont="1" applyBorder="1" applyAlignment="1">
      <alignment horizontal="center" vertical="center" wrapText="1"/>
    </xf>
    <xf numFmtId="1" fontId="72" fillId="0" borderId="20" xfId="0" applyNumberFormat="1" applyFont="1" applyBorder="1" applyAlignment="1">
      <alignment horizontal="center" vertical="center" wrapText="1"/>
    </xf>
    <xf numFmtId="1" fontId="72" fillId="0" borderId="21" xfId="0" applyNumberFormat="1" applyFont="1" applyBorder="1" applyAlignment="1">
      <alignment horizontal="center" vertical="center" wrapText="1"/>
    </xf>
    <xf numFmtId="0" fontId="16" fillId="17" borderId="1" xfId="0" applyFont="1" applyFill="1" applyBorder="1" applyAlignment="1">
      <alignment horizontal="center" vertical="center" wrapText="1"/>
    </xf>
    <xf numFmtId="49"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 fillId="17" borderId="19" xfId="0" applyNumberFormat="1" applyFont="1" applyFill="1" applyBorder="1" applyAlignment="1">
      <alignment horizontal="center" vertical="center" wrapText="1"/>
    </xf>
    <xf numFmtId="49" fontId="2" fillId="17" borderId="21" xfId="0" applyNumberFormat="1" applyFont="1" applyFill="1" applyBorder="1" applyAlignment="1">
      <alignment horizontal="center" vertical="center" wrapText="1"/>
    </xf>
    <xf numFmtId="164" fontId="2" fillId="17" borderId="1" xfId="1" applyNumberFormat="1" applyFont="1" applyFill="1" applyBorder="1" applyAlignment="1">
      <alignment horizontal="center" vertical="center" wrapText="1"/>
    </xf>
    <xf numFmtId="1" fontId="16" fillId="16" borderId="8" xfId="0" applyNumberFormat="1" applyFont="1" applyFill="1" applyBorder="1" applyAlignment="1">
      <alignment horizontal="center" vertical="center" wrapText="1"/>
    </xf>
    <xf numFmtId="1" fontId="16" fillId="16" borderId="6" xfId="0" applyNumberFormat="1" applyFont="1" applyFill="1" applyBorder="1" applyAlignment="1">
      <alignment horizontal="center" vertical="center" wrapText="1"/>
    </xf>
    <xf numFmtId="164" fontId="2" fillId="16" borderId="8" xfId="1" applyNumberFormat="1" applyFont="1" applyFill="1" applyBorder="1" applyAlignment="1">
      <alignment horizontal="center" vertical="center" wrapText="1"/>
    </xf>
    <xf numFmtId="164" fontId="2" fillId="16" borderId="6" xfId="1" applyNumberFormat="1" applyFont="1" applyFill="1" applyBorder="1" applyAlignment="1">
      <alignment horizontal="center" vertical="center" wrapText="1"/>
    </xf>
    <xf numFmtId="0" fontId="7" fillId="32" borderId="1" xfId="0" applyFont="1" applyFill="1" applyBorder="1" applyAlignment="1">
      <alignment horizontal="center" vertical="center" wrapText="1"/>
    </xf>
    <xf numFmtId="0" fontId="7" fillId="32" borderId="1" xfId="0" applyFont="1" applyFill="1" applyBorder="1" applyAlignment="1">
      <alignment horizontal="center" vertical="center"/>
    </xf>
    <xf numFmtId="165" fontId="5" fillId="7" borderId="10" xfId="1" applyNumberFormat="1" applyFont="1" applyFill="1" applyBorder="1" applyAlignment="1">
      <alignment horizontal="center" vertical="center"/>
    </xf>
    <xf numFmtId="165" fontId="5" fillId="7" borderId="11" xfId="1" applyNumberFormat="1" applyFont="1" applyFill="1" applyBorder="1" applyAlignment="1">
      <alignment horizontal="center" vertical="center"/>
    </xf>
    <xf numFmtId="165" fontId="5" fillId="9" borderId="10" xfId="1" applyNumberFormat="1" applyFont="1" applyFill="1" applyBorder="1" applyAlignment="1">
      <alignment horizontal="center" vertical="center"/>
    </xf>
    <xf numFmtId="165" fontId="5" fillId="9" borderId="11" xfId="1" applyNumberFormat="1" applyFont="1" applyFill="1" applyBorder="1" applyAlignment="1">
      <alignment horizontal="center" vertical="center"/>
    </xf>
    <xf numFmtId="164" fontId="5" fillId="0" borderId="1" xfId="1" applyNumberFormat="1" applyFont="1" applyBorder="1" applyAlignment="1">
      <alignment horizontal="center" vertical="center" wrapText="1"/>
    </xf>
    <xf numFmtId="3" fontId="5" fillId="0" borderId="1" xfId="0" applyNumberFormat="1" applyFont="1" applyBorder="1" applyAlignment="1">
      <alignment horizontal="center" vertical="center"/>
    </xf>
    <xf numFmtId="165" fontId="5" fillId="2" borderId="11" xfId="1" applyNumberFormat="1" applyFont="1" applyFill="1" applyBorder="1" applyAlignment="1">
      <alignment horizontal="center" vertical="center"/>
    </xf>
    <xf numFmtId="3" fontId="2" fillId="3" borderId="1" xfId="0" applyNumberFormat="1" applyFont="1" applyFill="1" applyBorder="1" applyAlignment="1">
      <alignment horizontal="center" vertical="center" wrapText="1"/>
    </xf>
    <xf numFmtId="1" fontId="16" fillId="32" borderId="1" xfId="0" applyNumberFormat="1" applyFont="1" applyFill="1" applyBorder="1" applyAlignment="1">
      <alignment horizontal="center" vertical="center" wrapText="1"/>
    </xf>
    <xf numFmtId="0" fontId="16" fillId="32" borderId="1" xfId="0" applyFont="1" applyFill="1" applyBorder="1" applyAlignment="1">
      <alignment horizontal="center" vertical="center" wrapText="1"/>
    </xf>
    <xf numFmtId="164" fontId="2" fillId="8" borderId="1" xfId="1"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9"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3" fontId="2" fillId="4"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xf>
    <xf numFmtId="0" fontId="16" fillId="14" borderId="8" xfId="0" applyFont="1" applyFill="1" applyBorder="1" applyAlignment="1">
      <alignment horizontal="center" vertical="center" wrapText="1"/>
    </xf>
    <xf numFmtId="0" fontId="16" fillId="14" borderId="6" xfId="0" applyFont="1" applyFill="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3" fontId="2" fillId="4" borderId="1" xfId="0" applyNumberFormat="1" applyFont="1" applyFill="1" applyBorder="1" applyAlignment="1">
      <alignment horizontal="center" vertical="center"/>
    </xf>
    <xf numFmtId="3" fontId="2" fillId="4" borderId="8" xfId="0" applyNumberFormat="1" applyFont="1" applyFill="1" applyBorder="1" applyAlignment="1">
      <alignment horizontal="center" vertical="center" wrapText="1"/>
    </xf>
    <xf numFmtId="3" fontId="2" fillId="4" borderId="6"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wrapText="1"/>
    </xf>
    <xf numFmtId="3" fontId="2" fillId="3" borderId="6" xfId="0" applyNumberFormat="1" applyFont="1" applyFill="1" applyBorder="1" applyAlignment="1">
      <alignment horizontal="center" vertical="center" wrapText="1"/>
    </xf>
    <xf numFmtId="3" fontId="2" fillId="4" borderId="12" xfId="0" applyNumberFormat="1" applyFont="1" applyFill="1" applyBorder="1" applyAlignment="1">
      <alignment horizontal="center" vertical="center"/>
    </xf>
    <xf numFmtId="3" fontId="2" fillId="4" borderId="6" xfId="0" applyNumberFormat="1" applyFont="1" applyFill="1" applyBorder="1" applyAlignment="1">
      <alignment horizontal="center" vertical="center"/>
    </xf>
    <xf numFmtId="0" fontId="16" fillId="0" borderId="1" xfId="0" applyFont="1" applyBorder="1" applyAlignment="1">
      <alignment vertical="center" wrapText="1"/>
    </xf>
    <xf numFmtId="0" fontId="22" fillId="0" borderId="4" xfId="0" applyFont="1" applyBorder="1" applyAlignment="1">
      <alignment horizontal="center" vertical="center" wrapText="1"/>
    </xf>
    <xf numFmtId="49" fontId="16" fillId="0" borderId="1" xfId="0" applyNumberFormat="1" applyFont="1" applyBorder="1" applyAlignment="1">
      <alignment horizontal="center" vertical="center"/>
    </xf>
    <xf numFmtId="3" fontId="22" fillId="0" borderId="1" xfId="7" applyNumberFormat="1" applyFont="1" applyBorder="1" applyAlignment="1">
      <alignment horizontal="center" vertical="center" wrapText="1"/>
    </xf>
    <xf numFmtId="49" fontId="16" fillId="0" borderId="7"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6" xfId="0" applyNumberFormat="1" applyFont="1" applyBorder="1" applyAlignment="1">
      <alignment horizontal="center" vertical="center"/>
    </xf>
    <xf numFmtId="3" fontId="22" fillId="16" borderId="1" xfId="7" applyNumberFormat="1" applyFont="1" applyFill="1" applyBorder="1" applyAlignment="1">
      <alignment horizontal="center" vertical="center" wrapText="1"/>
    </xf>
    <xf numFmtId="0" fontId="16" fillId="0" borderId="7" xfId="0" applyFont="1" applyBorder="1" applyAlignment="1">
      <alignment horizontal="center" vertical="center" wrapText="1"/>
    </xf>
    <xf numFmtId="0" fontId="16" fillId="0" borderId="6" xfId="0" applyFont="1" applyBorder="1" applyAlignment="1">
      <alignment horizontal="center" vertical="center" wrapText="1"/>
    </xf>
    <xf numFmtId="0" fontId="27" fillId="5" borderId="7" xfId="0" applyFont="1" applyFill="1" applyBorder="1" applyAlignment="1" applyProtection="1">
      <alignment horizontal="center" vertical="center"/>
      <protection locked="0"/>
    </xf>
    <xf numFmtId="0" fontId="27" fillId="5" borderId="6" xfId="0" applyFont="1" applyFill="1" applyBorder="1" applyAlignment="1" applyProtection="1">
      <alignment horizontal="center" vertical="center"/>
      <protection locked="0"/>
    </xf>
    <xf numFmtId="0" fontId="16" fillId="0" borderId="8" xfId="0" applyFont="1" applyBorder="1" applyAlignment="1">
      <alignment horizontal="center" vertical="center" wrapText="1"/>
    </xf>
    <xf numFmtId="0" fontId="27" fillId="5" borderId="8" xfId="0" applyFont="1" applyFill="1" applyBorder="1" applyAlignment="1" applyProtection="1">
      <alignment horizontal="center" vertical="center"/>
      <protection locked="0"/>
    </xf>
    <xf numFmtId="0" fontId="14" fillId="0" borderId="9" xfId="0" applyFont="1" applyBorder="1" applyAlignment="1">
      <alignment horizontal="center" vertical="center" wrapText="1"/>
    </xf>
    <xf numFmtId="0" fontId="33" fillId="20" borderId="0" xfId="0" applyFont="1" applyFill="1" applyAlignment="1">
      <alignment horizontal="center" vertical="center" textRotation="90" wrapText="1"/>
    </xf>
    <xf numFmtId="1" fontId="33" fillId="14" borderId="0" xfId="0" applyNumberFormat="1" applyFont="1" applyFill="1" applyAlignment="1">
      <alignment horizontal="center" vertical="center" textRotation="90"/>
    </xf>
    <xf numFmtId="1" fontId="33" fillId="28" borderId="0" xfId="0" applyNumberFormat="1" applyFont="1" applyFill="1" applyAlignment="1">
      <alignment horizontal="center" vertical="center" textRotation="90"/>
    </xf>
    <xf numFmtId="1" fontId="33" fillId="5" borderId="0" xfId="0" applyNumberFormat="1" applyFont="1" applyFill="1" applyAlignment="1">
      <alignment horizontal="center" vertical="center" textRotation="90" wrapText="1"/>
    </xf>
    <xf numFmtId="49" fontId="10" fillId="28" borderId="7" xfId="0" applyNumberFormat="1" applyFont="1" applyFill="1" applyBorder="1" applyAlignment="1">
      <alignment horizontal="center" vertical="center"/>
    </xf>
    <xf numFmtId="49" fontId="10" fillId="28" borderId="6" xfId="0" applyNumberFormat="1" applyFont="1" applyFill="1" applyBorder="1" applyAlignment="1">
      <alignment horizontal="center" vertical="center"/>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49" fontId="10" fillId="28" borderId="1" xfId="0" applyNumberFormat="1" applyFont="1" applyFill="1" applyBorder="1" applyAlignment="1">
      <alignment horizontal="center" vertical="center"/>
    </xf>
    <xf numFmtId="0" fontId="21" fillId="0" borderId="1" xfId="0" applyFont="1" applyBorder="1" applyAlignment="1">
      <alignment horizontal="justify" vertical="center" wrapText="1"/>
    </xf>
    <xf numFmtId="0" fontId="10" fillId="0" borderId="1" xfId="0" applyFont="1" applyBorder="1" applyAlignment="1">
      <alignment vertical="center" wrapText="1"/>
    </xf>
    <xf numFmtId="0" fontId="10" fillId="0" borderId="1" xfId="0" applyFont="1" applyBorder="1" applyAlignment="1">
      <alignment horizontal="justify" vertical="center" wrapText="1"/>
    </xf>
    <xf numFmtId="0" fontId="21" fillId="0" borderId="1" xfId="0" applyFont="1" applyBorder="1" applyAlignment="1">
      <alignment vertical="center" wrapText="1"/>
    </xf>
    <xf numFmtId="0" fontId="10" fillId="16" borderId="1" xfId="0" applyFont="1" applyFill="1" applyBorder="1" applyAlignment="1">
      <alignment horizontal="justify" vertical="center" wrapText="1"/>
    </xf>
    <xf numFmtId="0" fontId="21" fillId="13"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21" fillId="0" borderId="1" xfId="0" applyFont="1" applyBorder="1" applyAlignment="1">
      <alignment horizontal="left" vertical="center" wrapText="1"/>
    </xf>
    <xf numFmtId="0" fontId="21" fillId="13" borderId="1" xfId="0" applyFont="1" applyFill="1" applyBorder="1" applyAlignment="1">
      <alignment vertical="center" wrapText="1"/>
    </xf>
    <xf numFmtId="3" fontId="10" fillId="0" borderId="1" xfId="7" applyNumberFormat="1" applyFont="1" applyBorder="1" applyAlignment="1">
      <alignment horizontal="center" vertical="center" wrapText="1"/>
    </xf>
    <xf numFmtId="0" fontId="11" fillId="5" borderId="1" xfId="0" applyFont="1" applyFill="1" applyBorder="1" applyAlignment="1">
      <alignment horizontal="center" vertical="center" wrapText="1"/>
    </xf>
    <xf numFmtId="0" fontId="53" fillId="0" borderId="1" xfId="0" applyFont="1" applyBorder="1" applyAlignment="1">
      <alignment horizontal="left" vertical="center" wrapText="1"/>
    </xf>
    <xf numFmtId="0" fontId="21" fillId="13" borderId="7" xfId="0" applyFont="1" applyFill="1" applyBorder="1" applyAlignment="1">
      <alignment horizontal="center" vertical="center" wrapText="1"/>
    </xf>
    <xf numFmtId="0" fontId="21" fillId="13"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2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16" borderId="1" xfId="0" applyFont="1" applyFill="1" applyBorder="1" applyAlignment="1">
      <alignment horizontal="center" vertical="center" wrapText="1"/>
    </xf>
    <xf numFmtId="3" fontId="96" fillId="3" borderId="12" xfId="0" applyNumberFormat="1" applyFont="1" applyFill="1" applyBorder="1" applyAlignment="1">
      <alignment horizontal="center" vertical="center" wrapText="1"/>
    </xf>
    <xf numFmtId="3" fontId="96" fillId="3" borderId="6" xfId="0" applyNumberFormat="1" applyFont="1" applyFill="1" applyBorder="1" applyAlignment="1">
      <alignment horizontal="center" vertical="center" wrapText="1"/>
    </xf>
    <xf numFmtId="3" fontId="96" fillId="4" borderId="12" xfId="0" applyNumberFormat="1" applyFont="1" applyFill="1" applyBorder="1" applyAlignment="1">
      <alignment horizontal="center" vertical="center"/>
    </xf>
    <xf numFmtId="3" fontId="96" fillId="4" borderId="6" xfId="0" applyNumberFormat="1" applyFont="1" applyFill="1" applyBorder="1" applyAlignment="1">
      <alignment horizontal="center" vertical="center"/>
    </xf>
    <xf numFmtId="3" fontId="96" fillId="2" borderId="6" xfId="0" applyNumberFormat="1" applyFont="1" applyFill="1" applyBorder="1" applyAlignment="1">
      <alignment horizontal="center" vertical="center"/>
    </xf>
    <xf numFmtId="3" fontId="96" fillId="4" borderId="8" xfId="0" applyNumberFormat="1" applyFont="1" applyFill="1" applyBorder="1" applyAlignment="1">
      <alignment horizontal="center" vertical="center" wrapText="1"/>
    </xf>
    <xf numFmtId="3" fontId="96" fillId="4" borderId="6" xfId="0" applyNumberFormat="1" applyFont="1" applyFill="1" applyBorder="1" applyAlignment="1">
      <alignment horizontal="center" vertical="center" wrapText="1"/>
    </xf>
    <xf numFmtId="49" fontId="96" fillId="9" borderId="1" xfId="0" applyNumberFormat="1" applyFont="1" applyFill="1" applyBorder="1" applyAlignment="1">
      <alignment horizontal="center" vertical="center" wrapText="1"/>
    </xf>
    <xf numFmtId="49" fontId="96" fillId="0" borderId="1" xfId="0" applyNumberFormat="1" applyFont="1" applyBorder="1" applyAlignment="1">
      <alignment horizontal="center" vertical="center" wrapText="1"/>
    </xf>
    <xf numFmtId="3" fontId="96" fillId="4" borderId="1" xfId="0" applyNumberFormat="1" applyFont="1" applyFill="1" applyBorder="1" applyAlignment="1">
      <alignment horizontal="center" vertical="center" wrapText="1"/>
    </xf>
    <xf numFmtId="3" fontId="96" fillId="2" borderId="1" xfId="0" applyNumberFormat="1" applyFont="1" applyFill="1" applyBorder="1" applyAlignment="1">
      <alignment horizontal="center" vertical="center"/>
    </xf>
    <xf numFmtId="1" fontId="95" fillId="32" borderId="1" xfId="0" applyNumberFormat="1" applyFont="1" applyFill="1" applyBorder="1" applyAlignment="1">
      <alignment horizontal="center" vertical="center" wrapText="1"/>
    </xf>
    <xf numFmtId="49" fontId="37" fillId="4" borderId="4" xfId="0" applyNumberFormat="1" applyFont="1" applyFill="1" applyBorder="1" applyAlignment="1">
      <alignment horizontal="center" vertical="center" wrapText="1"/>
    </xf>
    <xf numFmtId="49" fontId="37" fillId="4" borderId="2" xfId="0" applyNumberFormat="1" applyFont="1" applyFill="1" applyBorder="1" applyAlignment="1">
      <alignment horizontal="center" vertical="center" wrapText="1"/>
    </xf>
    <xf numFmtId="49" fontId="37" fillId="4" borderId="3" xfId="0" applyNumberFormat="1" applyFont="1" applyFill="1" applyBorder="1" applyAlignment="1">
      <alignment horizontal="center" vertical="center" wrapText="1"/>
    </xf>
    <xf numFmtId="1" fontId="89" fillId="0" borderId="19" xfId="0" applyNumberFormat="1" applyFont="1" applyBorder="1" applyAlignment="1">
      <alignment horizontal="center" vertical="center" wrapText="1"/>
    </xf>
    <xf numFmtId="1" fontId="89" fillId="0" borderId="20" xfId="0" applyNumberFormat="1" applyFont="1" applyBorder="1" applyAlignment="1">
      <alignment horizontal="center" vertical="center" wrapText="1"/>
    </xf>
    <xf numFmtId="1" fontId="89" fillId="0" borderId="21" xfId="0" applyNumberFormat="1" applyFont="1" applyBorder="1" applyAlignment="1">
      <alignment horizontal="center" vertical="center" wrapText="1"/>
    </xf>
    <xf numFmtId="0" fontId="32" fillId="32" borderId="1" xfId="0" applyFont="1" applyFill="1" applyBorder="1" applyAlignment="1">
      <alignment horizontal="center" vertical="center" wrapText="1"/>
    </xf>
    <xf numFmtId="0" fontId="32" fillId="32" borderId="1" xfId="0" applyFont="1" applyFill="1" applyBorder="1" applyAlignment="1">
      <alignment horizontal="center" vertical="center"/>
    </xf>
    <xf numFmtId="49" fontId="93" fillId="14" borderId="4" xfId="0" applyNumberFormat="1" applyFont="1" applyFill="1" applyBorder="1" applyAlignment="1">
      <alignment horizontal="center" vertical="center" wrapText="1"/>
    </xf>
    <xf numFmtId="49" fontId="93" fillId="14" borderId="3" xfId="0" applyNumberFormat="1" applyFont="1" applyFill="1" applyBorder="1" applyAlignment="1">
      <alignment horizontal="center" vertical="center" wrapText="1"/>
    </xf>
    <xf numFmtId="0" fontId="95" fillId="17" borderId="1" xfId="0" applyFont="1" applyFill="1" applyBorder="1" applyAlignment="1">
      <alignment horizontal="center" vertical="center" wrapText="1"/>
    </xf>
    <xf numFmtId="49" fontId="96" fillId="17" borderId="19" xfId="0" applyNumberFormat="1" applyFont="1" applyFill="1" applyBorder="1" applyAlignment="1">
      <alignment horizontal="center" vertical="center" wrapText="1"/>
    </xf>
    <xf numFmtId="49" fontId="96" fillId="17" borderId="21" xfId="0" applyNumberFormat="1" applyFont="1" applyFill="1" applyBorder="1" applyAlignment="1">
      <alignment horizontal="center" vertical="center" wrapText="1"/>
    </xf>
    <xf numFmtId="164" fontId="96" fillId="17" borderId="1" xfId="1" applyNumberFormat="1" applyFont="1" applyFill="1" applyBorder="1" applyAlignment="1">
      <alignment horizontal="center" vertical="center" wrapText="1"/>
    </xf>
    <xf numFmtId="164" fontId="37" fillId="0" borderId="1" xfId="1" applyNumberFormat="1" applyFont="1" applyBorder="1" applyAlignment="1">
      <alignment horizontal="center" vertical="center" wrapText="1"/>
    </xf>
    <xf numFmtId="3" fontId="37" fillId="0" borderId="1" xfId="0" applyNumberFormat="1" applyFont="1" applyBorder="1" applyAlignment="1">
      <alignment horizontal="center" vertical="center"/>
    </xf>
    <xf numFmtId="165" fontId="37" fillId="9" borderId="11" xfId="1" applyNumberFormat="1" applyFont="1" applyFill="1" applyBorder="1" applyAlignment="1">
      <alignment horizontal="center" vertical="center"/>
    </xf>
    <xf numFmtId="165" fontId="92" fillId="6" borderId="11" xfId="1" applyNumberFormat="1" applyFont="1" applyFill="1" applyBorder="1" applyAlignment="1">
      <alignment horizontal="center" vertical="center"/>
    </xf>
    <xf numFmtId="165" fontId="37" fillId="7" borderId="11" xfId="1" applyNumberFormat="1" applyFont="1" applyFill="1" applyBorder="1" applyAlignment="1">
      <alignment horizontal="center" vertical="center"/>
    </xf>
    <xf numFmtId="165" fontId="37" fillId="2" borderId="11" xfId="1" applyNumberFormat="1" applyFont="1" applyFill="1" applyBorder="1" applyAlignment="1">
      <alignment horizontal="center" vertical="center"/>
    </xf>
    <xf numFmtId="3" fontId="96" fillId="3" borderId="1" xfId="0" applyNumberFormat="1" applyFont="1" applyFill="1" applyBorder="1" applyAlignment="1">
      <alignment horizontal="center" vertical="center" wrapText="1"/>
    </xf>
    <xf numFmtId="3" fontId="96" fillId="4" borderId="1" xfId="0" applyNumberFormat="1" applyFont="1" applyFill="1" applyBorder="1" applyAlignment="1">
      <alignment horizontal="center" vertical="center"/>
    </xf>
    <xf numFmtId="49" fontId="96" fillId="3" borderId="1" xfId="0" applyNumberFormat="1" applyFont="1" applyFill="1" applyBorder="1" applyAlignment="1">
      <alignment horizontal="center" vertical="center" wrapText="1"/>
    </xf>
    <xf numFmtId="164" fontId="96" fillId="16" borderId="8" xfId="1" applyNumberFormat="1" applyFont="1" applyFill="1" applyBorder="1" applyAlignment="1">
      <alignment horizontal="center" vertical="center" wrapText="1"/>
    </xf>
    <xf numFmtId="164" fontId="96" fillId="16" borderId="6" xfId="1" applyNumberFormat="1" applyFont="1" applyFill="1" applyBorder="1" applyAlignment="1">
      <alignment horizontal="center" vertical="center" wrapText="1"/>
    </xf>
    <xf numFmtId="0" fontId="95" fillId="14" borderId="8" xfId="0" applyFont="1" applyFill="1" applyBorder="1" applyAlignment="1">
      <alignment horizontal="center" vertical="center" wrapText="1"/>
    </xf>
    <xf numFmtId="0" fontId="95" fillId="14" borderId="6" xfId="0" applyFont="1" applyFill="1" applyBorder="1" applyAlignment="1">
      <alignment horizontal="center" vertical="center" wrapText="1"/>
    </xf>
    <xf numFmtId="164" fontId="96" fillId="8" borderId="1" xfId="1" applyNumberFormat="1" applyFont="1" applyFill="1" applyBorder="1" applyAlignment="1">
      <alignment horizontal="center" vertical="center" wrapText="1"/>
    </xf>
    <xf numFmtId="49" fontId="96" fillId="2" borderId="1" xfId="0" applyNumberFormat="1" applyFont="1" applyFill="1" applyBorder="1" applyAlignment="1">
      <alignment horizontal="center" vertical="center" wrapText="1"/>
    </xf>
    <xf numFmtId="0" fontId="95" fillId="32" borderId="1" xfId="0" applyFont="1" applyFill="1" applyBorder="1" applyAlignment="1">
      <alignment horizontal="center" vertical="center" wrapText="1"/>
    </xf>
    <xf numFmtId="1" fontId="95" fillId="16" borderId="8" xfId="0" applyNumberFormat="1" applyFont="1" applyFill="1" applyBorder="1" applyAlignment="1">
      <alignment horizontal="center" vertical="center" wrapText="1"/>
    </xf>
    <xf numFmtId="1" fontId="95" fillId="16" borderId="6" xfId="0" applyNumberFormat="1" applyFont="1" applyFill="1" applyBorder="1" applyAlignment="1">
      <alignment horizontal="center" vertical="center" wrapText="1"/>
    </xf>
    <xf numFmtId="1" fontId="16" fillId="0" borderId="19" xfId="0" applyNumberFormat="1" applyFont="1" applyBorder="1" applyAlignment="1">
      <alignment horizontal="center" vertical="center" wrapText="1"/>
    </xf>
    <xf numFmtId="1" fontId="16" fillId="0" borderId="20" xfId="0" applyNumberFormat="1" applyFont="1" applyBorder="1" applyAlignment="1">
      <alignment horizontal="center" vertical="center" wrapText="1"/>
    </xf>
    <xf numFmtId="1" fontId="16" fillId="0" borderId="2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9" fillId="32" borderId="1" xfId="0" applyFont="1" applyFill="1" applyBorder="1" applyAlignment="1">
      <alignment horizontal="center" vertical="center" wrapText="1"/>
    </xf>
    <xf numFmtId="0" fontId="9" fillId="32" borderId="1" xfId="0" applyFont="1" applyFill="1" applyBorder="1" applyAlignment="1">
      <alignment horizontal="center" vertical="center"/>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6" xfId="0" applyFont="1" applyBorder="1" applyAlignment="1">
      <alignment horizontal="left" vertical="center" wrapText="1"/>
    </xf>
    <xf numFmtId="0" fontId="16" fillId="0" borderId="7" xfId="0" applyFont="1" applyBorder="1" applyAlignment="1">
      <alignment horizontal="justify" vertical="center" wrapText="1"/>
    </xf>
    <xf numFmtId="0" fontId="16" fillId="0" borderId="6" xfId="0" applyFont="1" applyBorder="1" applyAlignment="1">
      <alignment horizontal="justify" vertical="center" wrapText="1"/>
    </xf>
    <xf numFmtId="0" fontId="16" fillId="0" borderId="8" xfId="0" applyFont="1" applyBorder="1" applyAlignment="1">
      <alignment horizontal="justify" vertical="center" wrapText="1"/>
    </xf>
    <xf numFmtId="0" fontId="23" fillId="0" borderId="7" xfId="0" applyFont="1" applyBorder="1" applyAlignment="1">
      <alignment horizontal="justify" vertical="center" wrapText="1"/>
    </xf>
    <xf numFmtId="0" fontId="23" fillId="0" borderId="6" xfId="0" applyFont="1" applyBorder="1" applyAlignment="1">
      <alignment horizontal="justify"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6" xfId="0" applyFont="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16" fillId="0" borderId="1" xfId="0" applyFont="1" applyBorder="1" applyAlignment="1">
      <alignment horizontal="justify" vertical="center" wrapText="1"/>
    </xf>
    <xf numFmtId="0" fontId="23" fillId="0" borderId="1" xfId="0" applyFont="1" applyBorder="1" applyAlignment="1">
      <alignment horizontal="justify" vertical="center" wrapText="1"/>
    </xf>
    <xf numFmtId="0" fontId="23"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16" fillId="0" borderId="1" xfId="0" applyFont="1" applyBorder="1" applyAlignment="1">
      <alignment horizontal="left" vertical="center" wrapText="1"/>
    </xf>
    <xf numFmtId="0" fontId="23" fillId="0" borderId="1" xfId="0" applyFont="1" applyBorder="1" applyAlignment="1">
      <alignment vertical="center" wrapText="1"/>
    </xf>
    <xf numFmtId="49" fontId="78" fillId="0" borderId="7" xfId="0" applyNumberFormat="1" applyFont="1" applyBorder="1" applyAlignment="1">
      <alignment horizontal="center" vertical="center"/>
    </xf>
    <xf numFmtId="49" fontId="78" fillId="0" borderId="6" xfId="0" applyNumberFormat="1" applyFont="1" applyBorder="1" applyAlignment="1">
      <alignment horizontal="center" vertical="center"/>
    </xf>
    <xf numFmtId="49" fontId="78" fillId="0" borderId="8" xfId="0" applyNumberFormat="1" applyFont="1" applyBorder="1" applyAlignment="1">
      <alignment horizontal="center" vertical="center"/>
    </xf>
    <xf numFmtId="0" fontId="65" fillId="13" borderId="7" xfId="0" applyFont="1" applyFill="1" applyBorder="1" applyAlignment="1">
      <alignment horizontal="center" vertical="center" wrapText="1"/>
    </xf>
    <xf numFmtId="0" fontId="65" fillId="13" borderId="6" xfId="0" applyFont="1" applyFill="1" applyBorder="1" applyAlignment="1">
      <alignment horizontal="center" vertical="center" wrapText="1"/>
    </xf>
    <xf numFmtId="0" fontId="23" fillId="13" borderId="7" xfId="0" applyFont="1" applyFill="1" applyBorder="1" applyAlignment="1">
      <alignment horizontal="left" vertical="center" wrapText="1"/>
    </xf>
    <xf numFmtId="0" fontId="23" fillId="13" borderId="6" xfId="0" applyFont="1" applyFill="1" applyBorder="1" applyAlignment="1">
      <alignment horizontal="left" vertical="center" wrapText="1"/>
    </xf>
    <xf numFmtId="1" fontId="69" fillId="0" borderId="19" xfId="0" applyNumberFormat="1" applyFont="1" applyBorder="1" applyAlignment="1">
      <alignment horizontal="center" vertical="center" wrapText="1"/>
    </xf>
    <xf numFmtId="1" fontId="69" fillId="0" borderId="20" xfId="0" applyNumberFormat="1" applyFont="1" applyBorder="1" applyAlignment="1">
      <alignment horizontal="center" vertical="center" wrapText="1"/>
    </xf>
    <xf numFmtId="1" fontId="69" fillId="0" borderId="21" xfId="0" applyNumberFormat="1" applyFont="1" applyBorder="1" applyAlignment="1">
      <alignment horizontal="center" vertical="center" wrapText="1"/>
    </xf>
  </cellXfs>
  <cellStyles count="12">
    <cellStyle name="KPT06_contrast" xfId="3" xr:uid="{00000000-0005-0000-0000-000000000000}"/>
    <cellStyle name="KPT06_fill" xfId="8" xr:uid="{138556F8-08E8-4BFA-B980-D7D9B32D5A39}"/>
    <cellStyle name="Millares" xfId="1" builtinId="3"/>
    <cellStyle name="Millares [0]" xfId="7" builtinId="6"/>
    <cellStyle name="Millares 2" xfId="4" xr:uid="{00000000-0005-0000-0000-000004000000}"/>
    <cellStyle name="Millares 2 2" xfId="6" xr:uid="{00000000-0005-0000-0000-000005000000}"/>
    <cellStyle name="Millares 3" xfId="5" xr:uid="{00000000-0005-0000-0000-000006000000}"/>
    <cellStyle name="Moneda" xfId="11" builtinId="4"/>
    <cellStyle name="Normal" xfId="0" builtinId="0"/>
    <cellStyle name="Normal 2" xfId="9" xr:uid="{74104E11-271D-4B51-AC5F-0761E71F900E}"/>
    <cellStyle name="Normal 2 2" xfId="10" xr:uid="{8FBCE7CF-22BF-466E-AD3B-D919CAAA4CF0}"/>
    <cellStyle name="Porcentaje" xfId="2" builtinId="5"/>
  </cellStyles>
  <dxfs count="539">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1"/>
      </font>
      <fill>
        <patternFill>
          <bgColor rgb="FF00B050"/>
        </patternFill>
      </fill>
    </dxf>
    <dxf>
      <font>
        <b/>
        <i val="0"/>
        <color theme="1"/>
      </font>
      <fill>
        <patternFill>
          <bgColor rgb="FF00B050"/>
        </patternFill>
      </fill>
    </dxf>
    <dxf>
      <fill>
        <patternFill>
          <bgColor rgb="FFFF0000"/>
        </patternFill>
      </fill>
    </dxf>
    <dxf>
      <fill>
        <patternFill>
          <bgColor rgb="FF92D050"/>
        </patternFill>
      </fill>
    </dxf>
    <dxf>
      <font>
        <b/>
        <i val="0"/>
        <color theme="1"/>
      </font>
      <fill>
        <patternFill>
          <bgColor rgb="FF00B050"/>
        </patternFill>
      </fill>
    </dxf>
    <dxf>
      <font>
        <b/>
        <i val="0"/>
        <color theme="1"/>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1"/>
      </font>
      <fill>
        <patternFill>
          <bgColor rgb="FF00B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1"/>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1"/>
      </font>
      <fill>
        <patternFill>
          <bgColor rgb="FF00B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1"/>
      </font>
      <fill>
        <patternFill>
          <bgColor rgb="FF00B050"/>
        </patternFill>
      </fill>
    </dxf>
    <dxf>
      <font>
        <b/>
        <i val="0"/>
        <color theme="1"/>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1"/>
      </font>
      <fill>
        <patternFill>
          <bgColor rgb="FF00B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1"/>
      </font>
      <fill>
        <patternFill>
          <bgColor rgb="FF00B050"/>
        </patternFill>
      </fill>
    </dxf>
    <dxf>
      <font>
        <b/>
        <i val="0"/>
        <color theme="1"/>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1"/>
      </font>
      <fill>
        <patternFill>
          <bgColor rgb="FF00B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1"/>
      </font>
      <fill>
        <patternFill>
          <bgColor rgb="FF00B050"/>
        </patternFill>
      </fill>
    </dxf>
    <dxf>
      <font>
        <b/>
        <i val="0"/>
        <color theme="1"/>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1"/>
      </font>
      <fill>
        <patternFill>
          <bgColor rgb="FF00B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1"/>
      </font>
      <fill>
        <patternFill>
          <bgColor rgb="FF00B050"/>
        </patternFill>
      </fill>
    </dxf>
    <dxf>
      <font>
        <b/>
        <i val="0"/>
        <color theme="1"/>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1"/>
      </font>
      <fill>
        <patternFill>
          <bgColor rgb="FF00B050"/>
        </patternFill>
      </fill>
    </dxf>
    <dxf>
      <font>
        <b/>
        <i val="0"/>
        <color theme="1"/>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1"/>
      </font>
      <fill>
        <patternFill>
          <bgColor rgb="FF00B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1"/>
      </font>
      <fill>
        <patternFill>
          <bgColor rgb="FF00B050"/>
        </patternFill>
      </fill>
    </dxf>
    <dxf>
      <font>
        <b/>
        <i val="0"/>
        <color theme="1"/>
      </font>
      <fill>
        <patternFill>
          <bgColor rgb="FF00B050"/>
        </patternFill>
      </fill>
    </dxf>
    <dxf>
      <font>
        <b/>
        <i val="0"/>
        <color theme="1"/>
      </font>
      <fill>
        <patternFill>
          <bgColor rgb="FF00B050"/>
        </patternFill>
      </fill>
    </dxf>
    <dxf>
      <font>
        <b/>
        <i val="0"/>
        <color theme="1"/>
      </font>
      <fill>
        <patternFill>
          <bgColor rgb="FF00B050"/>
        </patternFill>
      </fill>
    </dxf>
    <dxf>
      <font>
        <b/>
        <i val="0"/>
        <color theme="1"/>
      </font>
      <fill>
        <patternFill>
          <bgColor rgb="FF00B050"/>
        </patternFill>
      </fill>
    </dxf>
    <dxf>
      <font>
        <b/>
        <i val="0"/>
        <color theme="1"/>
      </font>
      <fill>
        <patternFill>
          <bgColor rgb="FF00B050"/>
        </patternFill>
      </fill>
    </dxf>
    <dxf>
      <font>
        <b/>
        <i val="0"/>
        <color theme="1"/>
      </font>
      <fill>
        <patternFill>
          <bgColor rgb="FF00B050"/>
        </patternFill>
      </fill>
    </dxf>
    <dxf>
      <font>
        <b/>
        <i val="0"/>
        <color theme="1"/>
      </font>
      <fill>
        <patternFill>
          <bgColor rgb="FF00B050"/>
        </patternFill>
      </fill>
    </dxf>
    <dxf>
      <font>
        <b/>
        <i val="0"/>
        <color theme="1"/>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rgb="FFFF0000"/>
        </patternFill>
      </fill>
    </dxf>
    <dxf>
      <font>
        <b/>
        <i val="0"/>
        <color theme="1"/>
      </font>
      <fill>
        <patternFill>
          <bgColor rgb="FF00B050"/>
        </patternFill>
      </fill>
    </dxf>
    <dxf>
      <font>
        <b/>
        <i val="0"/>
        <color theme="1"/>
      </font>
      <fill>
        <patternFill>
          <bgColor rgb="FF00B050"/>
        </patternFill>
      </fill>
    </dxf>
    <dxf>
      <fill>
        <patternFill>
          <bgColor rgb="FFFF0000"/>
        </patternFill>
      </fill>
    </dxf>
    <dxf>
      <fill>
        <patternFill>
          <bgColor rgb="FF92D050"/>
        </patternFill>
      </fill>
    </dxf>
    <dxf>
      <font>
        <b/>
        <i val="0"/>
        <color theme="1"/>
      </font>
      <fill>
        <patternFill>
          <bgColor rgb="FF00B050"/>
        </patternFill>
      </fill>
    </dxf>
    <dxf>
      <font>
        <b/>
        <i val="0"/>
        <color theme="1"/>
      </font>
      <fill>
        <patternFill>
          <bgColor rgb="FF00B050"/>
        </patternFill>
      </fill>
    </dxf>
    <dxf>
      <font>
        <color rgb="FF9C0006"/>
      </font>
      <fill>
        <patternFill>
          <bgColor rgb="FFFFC7CE"/>
        </patternFill>
      </fill>
    </dxf>
    <dxf>
      <fill>
        <patternFill>
          <bgColor rgb="FFFF0000"/>
        </patternFill>
      </fill>
    </dxf>
    <dxf>
      <fill>
        <patternFill>
          <bgColor rgb="FF00B0F0"/>
        </patternFill>
      </fill>
    </dxf>
    <dxf>
      <fill>
        <patternFill>
          <bgColor theme="9" tint="0.59996337778862885"/>
        </patternFill>
      </fill>
    </dxf>
  </dxfs>
  <tableStyles count="0" defaultTableStyle="TableStyleMedium2" defaultPivotStyle="PivotStyleLight16"/>
  <colors>
    <mruColors>
      <color rgb="FFFFFFCC"/>
      <color rgb="FFFF3232"/>
      <color rgb="FFFF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7D55E-AA08-4E07-89C8-664D5E23D36E}">
  <sheetPr>
    <tabColor theme="4" tint="-0.249977111117893"/>
  </sheetPr>
  <dimension ref="A3:M221"/>
  <sheetViews>
    <sheetView zoomScale="90" zoomScaleNormal="90" workbookViewId="0"/>
  </sheetViews>
  <sheetFormatPr baseColWidth="10" defaultColWidth="31.7109375" defaultRowHeight="12.75" x14ac:dyDescent="0.2"/>
  <cols>
    <col min="1" max="1" width="9.7109375" style="63" customWidth="1"/>
    <col min="2" max="2" width="5.140625" style="64" customWidth="1"/>
    <col min="3" max="3" width="82.140625" style="159" customWidth="1"/>
    <col min="4" max="12" width="11" style="160" customWidth="1"/>
    <col min="13" max="13" width="9.7109375" style="63" customWidth="1"/>
    <col min="14" max="16384" width="31.7109375" style="76"/>
  </cols>
  <sheetData>
    <row r="3" spans="1:13" s="61" customFormat="1" ht="34.15" customHeight="1" thickBot="1" x14ac:dyDescent="0.3">
      <c r="A3" s="59"/>
      <c r="B3" s="67"/>
      <c r="C3" s="68"/>
      <c r="D3" s="69" t="s">
        <v>2685</v>
      </c>
      <c r="E3" s="69" t="s">
        <v>2686</v>
      </c>
      <c r="F3" s="69" t="s">
        <v>2687</v>
      </c>
      <c r="G3" s="69" t="s">
        <v>2688</v>
      </c>
      <c r="H3" s="69" t="s">
        <v>2689</v>
      </c>
      <c r="I3" s="69" t="s">
        <v>2690</v>
      </c>
      <c r="J3" s="69" t="s">
        <v>2691</v>
      </c>
      <c r="K3" s="69" t="s">
        <v>2692</v>
      </c>
      <c r="L3" s="69" t="s">
        <v>2693</v>
      </c>
      <c r="M3" s="59"/>
    </row>
    <row r="4" spans="1:13" s="74" customFormat="1" ht="18" hidden="1" customHeight="1" x14ac:dyDescent="0.25">
      <c r="A4" s="63"/>
      <c r="B4" s="64"/>
      <c r="C4" s="61"/>
      <c r="D4" s="70">
        <v>439888</v>
      </c>
      <c r="E4" s="71">
        <v>930973</v>
      </c>
      <c r="F4" s="71">
        <v>3468910</v>
      </c>
      <c r="G4" s="72">
        <v>300000</v>
      </c>
      <c r="H4" s="54">
        <v>1027570</v>
      </c>
      <c r="I4" s="71">
        <v>230000</v>
      </c>
      <c r="J4" s="71">
        <v>1665570</v>
      </c>
      <c r="K4" s="73">
        <v>155000</v>
      </c>
      <c r="L4" s="71">
        <v>8217911</v>
      </c>
      <c r="M4" s="63"/>
    </row>
    <row r="5" spans="1:13" ht="18" hidden="1" customHeight="1" x14ac:dyDescent="0.2">
      <c r="C5" s="65"/>
      <c r="D5" s="75">
        <v>0</v>
      </c>
      <c r="E5" s="75">
        <v>0</v>
      </c>
      <c r="F5" s="75">
        <v>0</v>
      </c>
      <c r="G5" s="75">
        <v>0</v>
      </c>
      <c r="H5" s="75">
        <v>0</v>
      </c>
      <c r="I5" s="75">
        <v>0</v>
      </c>
      <c r="J5" s="75">
        <v>0</v>
      </c>
      <c r="K5" s="75">
        <v>0</v>
      </c>
      <c r="L5" s="75">
        <v>0</v>
      </c>
    </row>
    <row r="6" spans="1:13" s="62" customFormat="1" ht="18" customHeight="1" x14ac:dyDescent="0.2">
      <c r="A6" s="63"/>
      <c r="B6" s="60" t="s">
        <v>2847</v>
      </c>
      <c r="C6" s="77" t="s">
        <v>2694</v>
      </c>
      <c r="D6" s="78">
        <v>445928</v>
      </c>
      <c r="E6" s="78">
        <v>930973</v>
      </c>
      <c r="F6" s="78">
        <v>3470910</v>
      </c>
      <c r="G6" s="78">
        <v>300000</v>
      </c>
      <c r="H6" s="78">
        <v>1027570</v>
      </c>
      <c r="I6" s="78">
        <v>230000</v>
      </c>
      <c r="J6" s="78">
        <v>1715570</v>
      </c>
      <c r="K6" s="78">
        <v>155000</v>
      </c>
      <c r="L6" s="78">
        <v>8275951</v>
      </c>
      <c r="M6" s="63"/>
    </row>
    <row r="7" spans="1:13" s="62" customFormat="1" ht="18" customHeight="1" x14ac:dyDescent="0.2">
      <c r="A7" s="63"/>
      <c r="B7" s="79"/>
      <c r="C7" s="80" t="s">
        <v>2695</v>
      </c>
      <c r="D7" s="81"/>
      <c r="E7" s="81"/>
      <c r="F7" s="81"/>
      <c r="G7" s="81"/>
      <c r="H7" s="81"/>
      <c r="I7" s="81"/>
      <c r="J7" s="81"/>
      <c r="K7" s="81"/>
      <c r="L7" s="81"/>
      <c r="M7" s="63"/>
    </row>
    <row r="8" spans="1:13" s="62" customFormat="1" ht="18" customHeight="1" x14ac:dyDescent="0.2">
      <c r="A8" s="63"/>
      <c r="B8" s="60"/>
      <c r="C8" s="82" t="s">
        <v>2696</v>
      </c>
      <c r="D8" s="83"/>
      <c r="E8" s="83"/>
      <c r="F8" s="83"/>
      <c r="G8" s="83"/>
      <c r="H8" s="83"/>
      <c r="I8" s="83"/>
      <c r="J8" s="83"/>
      <c r="K8" s="83"/>
      <c r="L8" s="84"/>
      <c r="M8" s="63"/>
    </row>
    <row r="9" spans="1:13" s="62" customFormat="1" ht="18" customHeight="1" x14ac:dyDescent="0.2">
      <c r="A9" s="63"/>
      <c r="B9" s="60"/>
      <c r="C9" s="82" t="s">
        <v>2697</v>
      </c>
      <c r="D9" s="83"/>
      <c r="E9" s="83"/>
      <c r="F9" s="83"/>
      <c r="G9" s="83"/>
      <c r="H9" s="83"/>
      <c r="I9" s="83"/>
      <c r="J9" s="83"/>
      <c r="K9" s="83"/>
      <c r="L9" s="84"/>
      <c r="M9" s="63"/>
    </row>
    <row r="10" spans="1:13" s="62" customFormat="1" ht="18" customHeight="1" x14ac:dyDescent="0.2">
      <c r="A10" s="63"/>
      <c r="B10" s="60"/>
      <c r="C10" s="82" t="s">
        <v>2698</v>
      </c>
      <c r="D10" s="83"/>
      <c r="E10" s="83"/>
      <c r="F10" s="83"/>
      <c r="G10" s="83"/>
      <c r="H10" s="83"/>
      <c r="I10" s="83"/>
      <c r="J10" s="83"/>
      <c r="K10" s="83"/>
      <c r="L10" s="84"/>
      <c r="M10" s="63"/>
    </row>
    <row r="11" spans="1:13" s="62" customFormat="1" ht="18" customHeight="1" x14ac:dyDescent="0.2">
      <c r="A11" s="63"/>
      <c r="B11" s="60"/>
      <c r="C11" s="82" t="s">
        <v>2699</v>
      </c>
      <c r="D11" s="83"/>
      <c r="E11" s="83"/>
      <c r="F11" s="83"/>
      <c r="G11" s="83"/>
      <c r="H11" s="83"/>
      <c r="I11" s="83"/>
      <c r="J11" s="83"/>
      <c r="K11" s="83"/>
      <c r="L11" s="84"/>
      <c r="M11" s="63"/>
    </row>
    <row r="12" spans="1:13" s="62" customFormat="1" ht="18" customHeight="1" x14ac:dyDescent="0.2">
      <c r="A12" s="63"/>
      <c r="B12" s="60"/>
      <c r="C12" s="82" t="s">
        <v>2700</v>
      </c>
      <c r="D12" s="83"/>
      <c r="E12" s="83"/>
      <c r="F12" s="83"/>
      <c r="G12" s="83"/>
      <c r="H12" s="83"/>
      <c r="I12" s="83"/>
      <c r="J12" s="83"/>
      <c r="K12" s="83"/>
      <c r="L12" s="84"/>
      <c r="M12" s="63"/>
    </row>
    <row r="13" spans="1:13" s="62" customFormat="1" ht="18" customHeight="1" x14ac:dyDescent="0.2">
      <c r="A13" s="63"/>
      <c r="B13" s="60"/>
      <c r="C13" s="82" t="s">
        <v>2701</v>
      </c>
      <c r="D13" s="83"/>
      <c r="E13" s="83"/>
      <c r="F13" s="83"/>
      <c r="G13" s="83"/>
      <c r="H13" s="83"/>
      <c r="I13" s="83"/>
      <c r="J13" s="83"/>
      <c r="K13" s="83"/>
      <c r="L13" s="84"/>
      <c r="M13" s="63"/>
    </row>
    <row r="14" spans="1:13" s="62" customFormat="1" ht="18" customHeight="1" x14ac:dyDescent="0.2">
      <c r="A14" s="63"/>
      <c r="B14" s="60"/>
      <c r="C14" s="85" t="s">
        <v>2702</v>
      </c>
      <c r="D14" s="83"/>
      <c r="E14" s="83"/>
      <c r="F14" s="83"/>
      <c r="G14" s="83"/>
      <c r="H14" s="83"/>
      <c r="I14" s="83"/>
      <c r="J14" s="83"/>
      <c r="K14" s="83"/>
      <c r="L14" s="84"/>
      <c r="M14" s="63"/>
    </row>
    <row r="15" spans="1:13" s="62" customFormat="1" ht="18" customHeight="1" x14ac:dyDescent="0.2">
      <c r="A15" s="63"/>
      <c r="B15" s="60"/>
      <c r="C15" s="85" t="s">
        <v>2703</v>
      </c>
      <c r="D15" s="86"/>
      <c r="E15" s="83"/>
      <c r="F15" s="83"/>
      <c r="G15" s="83"/>
      <c r="H15" s="83"/>
      <c r="I15" s="83"/>
      <c r="J15" s="83"/>
      <c r="K15" s="83"/>
      <c r="L15" s="84"/>
      <c r="M15" s="63"/>
    </row>
    <row r="16" spans="1:13" s="62" customFormat="1" ht="18" customHeight="1" x14ac:dyDescent="0.2">
      <c r="A16" s="63"/>
      <c r="B16" s="60"/>
      <c r="C16" s="87" t="s">
        <v>2704</v>
      </c>
      <c r="D16" s="88"/>
      <c r="E16" s="88"/>
      <c r="F16" s="88"/>
      <c r="G16" s="88"/>
      <c r="H16" s="88"/>
      <c r="I16" s="88"/>
      <c r="J16" s="88"/>
      <c r="K16" s="88"/>
      <c r="L16" s="84"/>
      <c r="M16" s="63"/>
    </row>
    <row r="17" spans="1:13" s="62" customFormat="1" ht="18" customHeight="1" x14ac:dyDescent="0.2">
      <c r="A17" s="63"/>
      <c r="B17" s="60"/>
      <c r="C17" s="87" t="s">
        <v>2705</v>
      </c>
      <c r="D17" s="88"/>
      <c r="E17" s="88"/>
      <c r="F17" s="88"/>
      <c r="G17" s="88"/>
      <c r="H17" s="88"/>
      <c r="I17" s="88"/>
      <c r="J17" s="88"/>
      <c r="K17" s="88"/>
      <c r="L17" s="84"/>
      <c r="M17" s="63"/>
    </row>
    <row r="18" spans="1:13" s="62" customFormat="1" ht="18" customHeight="1" x14ac:dyDescent="0.2">
      <c r="A18" s="63"/>
      <c r="B18" s="60"/>
      <c r="C18" s="87" t="s">
        <v>2706</v>
      </c>
      <c r="D18" s="88"/>
      <c r="E18" s="88"/>
      <c r="F18" s="88"/>
      <c r="G18" s="88"/>
      <c r="H18" s="88"/>
      <c r="I18" s="88"/>
      <c r="J18" s="88"/>
      <c r="K18" s="88"/>
      <c r="L18" s="84"/>
      <c r="M18" s="63"/>
    </row>
    <row r="19" spans="1:13" s="62" customFormat="1" ht="18" customHeight="1" x14ac:dyDescent="0.2">
      <c r="A19" s="63"/>
      <c r="B19" s="60"/>
      <c r="C19" s="87" t="s">
        <v>2707</v>
      </c>
      <c r="D19" s="88"/>
      <c r="E19" s="88"/>
      <c r="F19" s="88"/>
      <c r="G19" s="88"/>
      <c r="H19" s="88"/>
      <c r="I19" s="88"/>
      <c r="J19" s="88"/>
      <c r="K19" s="88"/>
      <c r="L19" s="84"/>
      <c r="M19" s="63"/>
    </row>
    <row r="20" spans="1:13" s="62" customFormat="1" ht="18" customHeight="1" x14ac:dyDescent="0.2">
      <c r="A20" s="63"/>
      <c r="B20" s="60"/>
      <c r="C20" s="87" t="s">
        <v>2708</v>
      </c>
      <c r="D20" s="88"/>
      <c r="E20" s="88"/>
      <c r="F20" s="88"/>
      <c r="G20" s="88"/>
      <c r="H20" s="88"/>
      <c r="I20" s="88"/>
      <c r="J20" s="88"/>
      <c r="K20" s="88"/>
      <c r="L20" s="84"/>
      <c r="M20" s="63"/>
    </row>
    <row r="21" spans="1:13" s="62" customFormat="1" ht="18" customHeight="1" x14ac:dyDescent="0.2">
      <c r="A21" s="63"/>
      <c r="B21" s="60"/>
      <c r="C21" s="87" t="s">
        <v>2709</v>
      </c>
      <c r="D21" s="88"/>
      <c r="E21" s="88"/>
      <c r="F21" s="88"/>
      <c r="G21" s="88"/>
      <c r="H21" s="88"/>
      <c r="I21" s="88"/>
      <c r="J21" s="88"/>
      <c r="K21" s="88"/>
      <c r="L21" s="84"/>
      <c r="M21" s="63"/>
    </row>
    <row r="22" spans="1:13" s="62" customFormat="1" ht="18" customHeight="1" x14ac:dyDescent="0.2">
      <c r="A22" s="63"/>
      <c r="B22" s="89">
        <v>1</v>
      </c>
      <c r="C22" s="80" t="s">
        <v>2710</v>
      </c>
      <c r="D22" s="81">
        <v>111547</v>
      </c>
      <c r="E22" s="81">
        <v>108170</v>
      </c>
      <c r="F22" s="81">
        <v>50000</v>
      </c>
      <c r="G22" s="81">
        <v>0</v>
      </c>
      <c r="H22" s="81">
        <v>471425</v>
      </c>
      <c r="I22" s="81">
        <v>163000</v>
      </c>
      <c r="J22" s="81">
        <v>912740</v>
      </c>
      <c r="K22" s="81">
        <v>75800</v>
      </c>
      <c r="L22" s="81">
        <v>1892682</v>
      </c>
      <c r="M22" s="63"/>
    </row>
    <row r="23" spans="1:13" s="62" customFormat="1" ht="18" customHeight="1" x14ac:dyDescent="0.2">
      <c r="A23" s="90"/>
      <c r="B23" s="91"/>
      <c r="C23" s="92" t="s">
        <v>2711</v>
      </c>
      <c r="D23" s="93">
        <v>4000</v>
      </c>
      <c r="E23" s="93">
        <v>20019</v>
      </c>
      <c r="F23" s="93"/>
      <c r="G23" s="93"/>
      <c r="H23" s="93">
        <v>37500</v>
      </c>
      <c r="I23" s="93"/>
      <c r="J23" s="93">
        <v>16000</v>
      </c>
      <c r="K23" s="93">
        <v>74500</v>
      </c>
      <c r="L23" s="93">
        <v>152019</v>
      </c>
      <c r="M23" s="90"/>
    </row>
    <row r="24" spans="1:13" s="62" customFormat="1" ht="18" customHeight="1" x14ac:dyDescent="0.2">
      <c r="A24" s="94" t="s">
        <v>2712</v>
      </c>
      <c r="B24" s="95"/>
      <c r="C24" s="96" t="s">
        <v>2713</v>
      </c>
      <c r="D24" s="97">
        <v>600</v>
      </c>
      <c r="E24" s="97"/>
      <c r="F24" s="97"/>
      <c r="G24" s="97"/>
      <c r="H24" s="97">
        <v>4100</v>
      </c>
      <c r="I24" s="97"/>
      <c r="J24" s="97"/>
      <c r="K24" s="97"/>
      <c r="L24" s="84">
        <v>4700</v>
      </c>
      <c r="M24" s="94" t="s">
        <v>2712</v>
      </c>
    </row>
    <row r="25" spans="1:13" s="62" customFormat="1" ht="18" customHeight="1" x14ac:dyDescent="0.2">
      <c r="A25" s="94" t="s">
        <v>2712</v>
      </c>
      <c r="B25" s="95"/>
      <c r="C25" s="96" t="s">
        <v>272</v>
      </c>
      <c r="D25" s="97">
        <v>1400</v>
      </c>
      <c r="E25" s="97">
        <v>2119</v>
      </c>
      <c r="F25" s="97"/>
      <c r="G25" s="97"/>
      <c r="H25" s="97">
        <v>16700</v>
      </c>
      <c r="I25" s="97"/>
      <c r="J25" s="97"/>
      <c r="K25" s="97"/>
      <c r="L25" s="84">
        <v>20219</v>
      </c>
      <c r="M25" s="94" t="s">
        <v>2712</v>
      </c>
    </row>
    <row r="26" spans="1:13" s="62" customFormat="1" ht="18" customHeight="1" x14ac:dyDescent="0.2">
      <c r="A26" s="94" t="s">
        <v>2712</v>
      </c>
      <c r="B26" s="95"/>
      <c r="C26" s="96" t="s">
        <v>274</v>
      </c>
      <c r="D26" s="97">
        <v>800</v>
      </c>
      <c r="E26" s="97">
        <v>17900</v>
      </c>
      <c r="F26" s="97"/>
      <c r="G26" s="97"/>
      <c r="H26" s="97"/>
      <c r="I26" s="97"/>
      <c r="J26" s="97">
        <v>16000</v>
      </c>
      <c r="K26" s="97">
        <v>50000</v>
      </c>
      <c r="L26" s="84">
        <v>84700</v>
      </c>
      <c r="M26" s="94" t="s">
        <v>2712</v>
      </c>
    </row>
    <row r="27" spans="1:13" s="62" customFormat="1" ht="18" customHeight="1" x14ac:dyDescent="0.2">
      <c r="A27" s="94" t="s">
        <v>2712</v>
      </c>
      <c r="B27" s="95"/>
      <c r="C27" s="96" t="s">
        <v>2714</v>
      </c>
      <c r="D27" s="97">
        <v>1200</v>
      </c>
      <c r="E27" s="97"/>
      <c r="F27" s="97"/>
      <c r="G27" s="97"/>
      <c r="H27" s="97">
        <v>16700</v>
      </c>
      <c r="I27" s="97"/>
      <c r="J27" s="97"/>
      <c r="K27" s="97">
        <v>24500</v>
      </c>
      <c r="L27" s="84">
        <v>42400</v>
      </c>
      <c r="M27" s="94" t="s">
        <v>2712</v>
      </c>
    </row>
    <row r="28" spans="1:13" s="62" customFormat="1" ht="18" customHeight="1" x14ac:dyDescent="0.2">
      <c r="A28" s="90"/>
      <c r="B28" s="91"/>
      <c r="C28" s="98" t="s">
        <v>2715</v>
      </c>
      <c r="D28" s="93">
        <v>4000</v>
      </c>
      <c r="E28" s="99"/>
      <c r="F28" s="99"/>
      <c r="G28" s="99"/>
      <c r="H28" s="99">
        <v>5000</v>
      </c>
      <c r="I28" s="99"/>
      <c r="J28" s="99">
        <v>900</v>
      </c>
      <c r="K28" s="99">
        <v>800</v>
      </c>
      <c r="L28" s="99">
        <v>10700</v>
      </c>
      <c r="M28" s="90"/>
    </row>
    <row r="29" spans="1:13" s="62" customFormat="1" ht="18" customHeight="1" x14ac:dyDescent="0.2">
      <c r="A29" s="100" t="s">
        <v>2716</v>
      </c>
      <c r="B29" s="101"/>
      <c r="C29" s="96" t="s">
        <v>281</v>
      </c>
      <c r="D29" s="102">
        <v>1000</v>
      </c>
      <c r="E29" s="103"/>
      <c r="F29" s="104"/>
      <c r="G29" s="104"/>
      <c r="H29" s="103"/>
      <c r="I29" s="103"/>
      <c r="J29" s="103"/>
      <c r="K29" s="103">
        <v>400</v>
      </c>
      <c r="L29" s="84">
        <v>1400</v>
      </c>
      <c r="M29" s="100" t="s">
        <v>2716</v>
      </c>
    </row>
    <row r="30" spans="1:13" s="62" customFormat="1" ht="18" customHeight="1" x14ac:dyDescent="0.2">
      <c r="A30" s="100" t="s">
        <v>2716</v>
      </c>
      <c r="B30" s="101"/>
      <c r="C30" s="96" t="s">
        <v>2717</v>
      </c>
      <c r="D30" s="103">
        <v>680</v>
      </c>
      <c r="E30" s="103"/>
      <c r="F30" s="103"/>
      <c r="G30" s="103"/>
      <c r="H30" s="103">
        <v>4000</v>
      </c>
      <c r="I30" s="103"/>
      <c r="J30" s="103"/>
      <c r="K30" s="103"/>
      <c r="L30" s="84">
        <v>4680</v>
      </c>
      <c r="M30" s="100" t="s">
        <v>2716</v>
      </c>
    </row>
    <row r="31" spans="1:13" s="62" customFormat="1" ht="18" customHeight="1" x14ac:dyDescent="0.2">
      <c r="A31" s="100" t="s">
        <v>2716</v>
      </c>
      <c r="B31" s="101"/>
      <c r="C31" s="96" t="s">
        <v>2718</v>
      </c>
      <c r="D31" s="103">
        <v>330</v>
      </c>
      <c r="E31" s="103"/>
      <c r="F31" s="103"/>
      <c r="G31" s="103"/>
      <c r="H31" s="103"/>
      <c r="I31" s="103"/>
      <c r="J31" s="103"/>
      <c r="K31" s="103"/>
      <c r="L31" s="84">
        <v>330</v>
      </c>
      <c r="M31" s="100" t="s">
        <v>2716</v>
      </c>
    </row>
    <row r="32" spans="1:13" s="62" customFormat="1" ht="18" customHeight="1" x14ac:dyDescent="0.2">
      <c r="A32" s="100" t="s">
        <v>2716</v>
      </c>
      <c r="B32" s="101"/>
      <c r="C32" s="96" t="s">
        <v>330</v>
      </c>
      <c r="D32" s="103">
        <v>330</v>
      </c>
      <c r="E32" s="103"/>
      <c r="F32" s="103"/>
      <c r="G32" s="103"/>
      <c r="H32" s="103"/>
      <c r="I32" s="103"/>
      <c r="J32" s="103"/>
      <c r="K32" s="103"/>
      <c r="L32" s="84">
        <v>330</v>
      </c>
      <c r="M32" s="100" t="s">
        <v>2716</v>
      </c>
    </row>
    <row r="33" spans="1:13" s="62" customFormat="1" ht="18" customHeight="1" x14ac:dyDescent="0.2">
      <c r="A33" s="100" t="s">
        <v>2716</v>
      </c>
      <c r="B33" s="101"/>
      <c r="C33" s="96" t="s">
        <v>336</v>
      </c>
      <c r="D33" s="103">
        <v>330</v>
      </c>
      <c r="E33" s="103"/>
      <c r="F33" s="103"/>
      <c r="G33" s="103"/>
      <c r="H33" s="103"/>
      <c r="I33" s="103"/>
      <c r="J33" s="103"/>
      <c r="K33" s="103"/>
      <c r="L33" s="84">
        <v>330</v>
      </c>
      <c r="M33" s="100" t="s">
        <v>2716</v>
      </c>
    </row>
    <row r="34" spans="1:13" s="62" customFormat="1" ht="18" customHeight="1" x14ac:dyDescent="0.2">
      <c r="A34" s="100" t="s">
        <v>2716</v>
      </c>
      <c r="B34" s="101"/>
      <c r="C34" s="96" t="s">
        <v>2719</v>
      </c>
      <c r="D34" s="103">
        <v>1000</v>
      </c>
      <c r="E34" s="103"/>
      <c r="F34" s="103"/>
      <c r="G34" s="103"/>
      <c r="H34" s="103">
        <v>500</v>
      </c>
      <c r="I34" s="103"/>
      <c r="J34" s="103">
        <v>900</v>
      </c>
      <c r="K34" s="103">
        <v>400</v>
      </c>
      <c r="L34" s="84">
        <v>2800</v>
      </c>
      <c r="M34" s="100" t="s">
        <v>2716</v>
      </c>
    </row>
    <row r="35" spans="1:13" s="62" customFormat="1" ht="18" customHeight="1" x14ac:dyDescent="0.2">
      <c r="A35" s="100" t="s">
        <v>2716</v>
      </c>
      <c r="B35" s="101"/>
      <c r="C35" s="96" t="s">
        <v>354</v>
      </c>
      <c r="D35" s="102">
        <v>330</v>
      </c>
      <c r="E35" s="103"/>
      <c r="F35" s="103"/>
      <c r="G35" s="103"/>
      <c r="H35" s="103"/>
      <c r="I35" s="103"/>
      <c r="J35" s="103"/>
      <c r="K35" s="103"/>
      <c r="L35" s="84">
        <v>330</v>
      </c>
      <c r="M35" s="100" t="s">
        <v>2716</v>
      </c>
    </row>
    <row r="36" spans="1:13" s="62" customFormat="1" ht="18" customHeight="1" x14ac:dyDescent="0.2">
      <c r="A36" s="100" t="s">
        <v>2716</v>
      </c>
      <c r="B36" s="101"/>
      <c r="C36" s="96" t="s">
        <v>2720</v>
      </c>
      <c r="D36" s="102"/>
      <c r="E36" s="103"/>
      <c r="F36" s="103"/>
      <c r="G36" s="103"/>
      <c r="H36" s="103">
        <v>500</v>
      </c>
      <c r="I36" s="103"/>
      <c r="J36" s="103"/>
      <c r="K36" s="103"/>
      <c r="L36" s="84">
        <v>500</v>
      </c>
      <c r="M36" s="100" t="s">
        <v>2716</v>
      </c>
    </row>
    <row r="37" spans="1:13" s="62" customFormat="1" ht="17.649999999999999" customHeight="1" x14ac:dyDescent="0.2">
      <c r="A37" s="90"/>
      <c r="B37" s="91"/>
      <c r="C37" s="92" t="s">
        <v>372</v>
      </c>
      <c r="D37" s="99">
        <v>2200</v>
      </c>
      <c r="E37" s="99"/>
      <c r="F37" s="99"/>
      <c r="G37" s="99"/>
      <c r="H37" s="99"/>
      <c r="I37" s="99"/>
      <c r="J37" s="99"/>
      <c r="K37" s="99">
        <v>500</v>
      </c>
      <c r="L37" s="99">
        <v>2700</v>
      </c>
      <c r="M37" s="90"/>
    </row>
    <row r="38" spans="1:13" s="62" customFormat="1" ht="17.649999999999999" customHeight="1" x14ac:dyDescent="0.2">
      <c r="A38" s="94" t="s">
        <v>2721</v>
      </c>
      <c r="B38" s="95"/>
      <c r="C38" s="96" t="s">
        <v>373</v>
      </c>
      <c r="D38" s="103">
        <v>400</v>
      </c>
      <c r="E38" s="103"/>
      <c r="F38" s="103"/>
      <c r="G38" s="103"/>
      <c r="H38" s="103"/>
      <c r="I38" s="103"/>
      <c r="J38" s="103"/>
      <c r="K38" s="103"/>
      <c r="L38" s="84">
        <v>400</v>
      </c>
      <c r="M38" s="94" t="s">
        <v>2721</v>
      </c>
    </row>
    <row r="39" spans="1:13" s="62" customFormat="1" ht="17.649999999999999" customHeight="1" x14ac:dyDescent="0.2">
      <c r="A39" s="94" t="s">
        <v>2721</v>
      </c>
      <c r="B39" s="95"/>
      <c r="C39" s="96" t="s">
        <v>2722</v>
      </c>
      <c r="D39" s="103">
        <v>200</v>
      </c>
      <c r="E39" s="103"/>
      <c r="F39" s="103"/>
      <c r="G39" s="103"/>
      <c r="H39" s="103"/>
      <c r="I39" s="103"/>
      <c r="J39" s="103"/>
      <c r="K39" s="103"/>
      <c r="L39" s="84">
        <v>200</v>
      </c>
      <c r="M39" s="94" t="s">
        <v>2721</v>
      </c>
    </row>
    <row r="40" spans="1:13" s="62" customFormat="1" ht="17.649999999999999" customHeight="1" x14ac:dyDescent="0.2">
      <c r="A40" s="94" t="s">
        <v>2721</v>
      </c>
      <c r="B40" s="95"/>
      <c r="C40" s="96" t="s">
        <v>2723</v>
      </c>
      <c r="D40" s="105">
        <v>1600</v>
      </c>
      <c r="E40" s="103"/>
      <c r="F40" s="103"/>
      <c r="G40" s="103"/>
      <c r="H40" s="103"/>
      <c r="I40" s="103"/>
      <c r="J40" s="103"/>
      <c r="K40" s="103">
        <v>500</v>
      </c>
      <c r="L40" s="84">
        <v>2100</v>
      </c>
      <c r="M40" s="94" t="s">
        <v>2721</v>
      </c>
    </row>
    <row r="41" spans="1:13" s="62" customFormat="1" ht="17.649999999999999" customHeight="1" x14ac:dyDescent="0.2">
      <c r="A41" s="90"/>
      <c r="B41" s="91"/>
      <c r="C41" s="98" t="s">
        <v>2724</v>
      </c>
      <c r="D41" s="99">
        <v>5000</v>
      </c>
      <c r="E41" s="99">
        <v>25000</v>
      </c>
      <c r="F41" s="99"/>
      <c r="G41" s="99"/>
      <c r="H41" s="99">
        <v>80000</v>
      </c>
      <c r="I41" s="99"/>
      <c r="J41" s="99">
        <v>100000</v>
      </c>
      <c r="K41" s="99"/>
      <c r="L41" s="99">
        <v>210000</v>
      </c>
      <c r="M41" s="90"/>
    </row>
    <row r="42" spans="1:13" s="62" customFormat="1" ht="17.649999999999999" customHeight="1" x14ac:dyDescent="0.2">
      <c r="A42" s="100" t="s">
        <v>2725</v>
      </c>
      <c r="B42" s="101"/>
      <c r="C42" s="96" t="s">
        <v>381</v>
      </c>
      <c r="D42" s="103">
        <v>400</v>
      </c>
      <c r="E42" s="103">
        <v>1900</v>
      </c>
      <c r="F42" s="103"/>
      <c r="G42" s="103"/>
      <c r="H42" s="103"/>
      <c r="I42" s="103"/>
      <c r="J42" s="103">
        <v>8000</v>
      </c>
      <c r="K42" s="103"/>
      <c r="L42" s="84">
        <v>10300</v>
      </c>
      <c r="M42" s="100" t="s">
        <v>2725</v>
      </c>
    </row>
    <row r="43" spans="1:13" s="62" customFormat="1" ht="17.649999999999999" customHeight="1" x14ac:dyDescent="0.2">
      <c r="A43" s="100" t="s">
        <v>2725</v>
      </c>
      <c r="B43" s="101"/>
      <c r="C43" s="96" t="s">
        <v>2726</v>
      </c>
      <c r="D43" s="103">
        <v>300</v>
      </c>
      <c r="E43" s="103">
        <v>1400</v>
      </c>
      <c r="F43" s="103"/>
      <c r="G43" s="103"/>
      <c r="H43" s="103"/>
      <c r="I43" s="103"/>
      <c r="J43" s="103">
        <v>6000</v>
      </c>
      <c r="K43" s="103"/>
      <c r="L43" s="84">
        <v>7700</v>
      </c>
      <c r="M43" s="100" t="s">
        <v>2725</v>
      </c>
    </row>
    <row r="44" spans="1:13" s="62" customFormat="1" ht="17.649999999999999" customHeight="1" x14ac:dyDescent="0.2">
      <c r="A44" s="100" t="s">
        <v>2725</v>
      </c>
      <c r="B44" s="101"/>
      <c r="C44" s="96" t="s">
        <v>2727</v>
      </c>
      <c r="D44" s="103">
        <v>2750</v>
      </c>
      <c r="E44" s="103">
        <v>13300</v>
      </c>
      <c r="F44" s="103"/>
      <c r="G44" s="103"/>
      <c r="H44" s="103">
        <v>50000</v>
      </c>
      <c r="I44" s="106"/>
      <c r="J44" s="103">
        <v>62300</v>
      </c>
      <c r="K44" s="103"/>
      <c r="L44" s="84">
        <v>128350</v>
      </c>
      <c r="M44" s="100" t="s">
        <v>2725</v>
      </c>
    </row>
    <row r="45" spans="1:13" s="62" customFormat="1" ht="17.649999999999999" customHeight="1" x14ac:dyDescent="0.2">
      <c r="A45" s="100" t="s">
        <v>2725</v>
      </c>
      <c r="B45" s="101"/>
      <c r="C45" s="96" t="s">
        <v>424</v>
      </c>
      <c r="D45" s="103">
        <v>200</v>
      </c>
      <c r="E45" s="103">
        <v>1000</v>
      </c>
      <c r="F45" s="103"/>
      <c r="G45" s="103"/>
      <c r="H45" s="103"/>
      <c r="I45" s="106"/>
      <c r="J45" s="103">
        <v>4000</v>
      </c>
      <c r="K45" s="103"/>
      <c r="L45" s="84">
        <v>5200</v>
      </c>
      <c r="M45" s="100" t="s">
        <v>2725</v>
      </c>
    </row>
    <row r="46" spans="1:13" s="62" customFormat="1" ht="17.649999999999999" customHeight="1" x14ac:dyDescent="0.2">
      <c r="A46" s="100" t="s">
        <v>2725</v>
      </c>
      <c r="B46" s="101"/>
      <c r="C46" s="96" t="s">
        <v>428</v>
      </c>
      <c r="D46" s="103">
        <v>700</v>
      </c>
      <c r="E46" s="103">
        <v>3300</v>
      </c>
      <c r="F46" s="103"/>
      <c r="G46" s="103"/>
      <c r="H46" s="103"/>
      <c r="I46" s="103"/>
      <c r="J46" s="103">
        <v>6400</v>
      </c>
      <c r="K46" s="103"/>
      <c r="L46" s="84">
        <v>10400</v>
      </c>
      <c r="M46" s="100" t="s">
        <v>2725</v>
      </c>
    </row>
    <row r="47" spans="1:13" s="62" customFormat="1" ht="17.649999999999999" customHeight="1" x14ac:dyDescent="0.2">
      <c r="A47" s="100" t="s">
        <v>2725</v>
      </c>
      <c r="B47" s="101"/>
      <c r="C47" s="96" t="s">
        <v>433</v>
      </c>
      <c r="D47" s="103">
        <v>250</v>
      </c>
      <c r="E47" s="103">
        <v>1200</v>
      </c>
      <c r="F47" s="103"/>
      <c r="G47" s="103"/>
      <c r="H47" s="103"/>
      <c r="I47" s="103"/>
      <c r="J47" s="103">
        <v>5100</v>
      </c>
      <c r="K47" s="103"/>
      <c r="L47" s="84">
        <v>6550</v>
      </c>
      <c r="M47" s="100" t="s">
        <v>2725</v>
      </c>
    </row>
    <row r="48" spans="1:13" s="62" customFormat="1" ht="17.649999999999999" customHeight="1" x14ac:dyDescent="0.2">
      <c r="A48" s="100" t="s">
        <v>2725</v>
      </c>
      <c r="B48" s="101"/>
      <c r="C48" s="96" t="s">
        <v>2728</v>
      </c>
      <c r="D48" s="103">
        <v>250</v>
      </c>
      <c r="E48" s="103">
        <v>1200</v>
      </c>
      <c r="F48" s="103"/>
      <c r="G48" s="103"/>
      <c r="H48" s="103"/>
      <c r="I48" s="103"/>
      <c r="J48" s="103">
        <v>5200</v>
      </c>
      <c r="K48" s="103"/>
      <c r="L48" s="84">
        <v>6650</v>
      </c>
      <c r="M48" s="100" t="s">
        <v>2725</v>
      </c>
    </row>
    <row r="49" spans="1:13" s="62" customFormat="1" ht="17.649999999999999" customHeight="1" x14ac:dyDescent="0.2">
      <c r="A49" s="100" t="s">
        <v>2725</v>
      </c>
      <c r="B49" s="101"/>
      <c r="C49" s="96" t="s">
        <v>2729</v>
      </c>
      <c r="D49" s="103">
        <v>100</v>
      </c>
      <c r="E49" s="103">
        <v>500</v>
      </c>
      <c r="F49" s="103"/>
      <c r="G49" s="103"/>
      <c r="H49" s="103">
        <v>30000</v>
      </c>
      <c r="I49" s="103"/>
      <c r="J49" s="103">
        <v>2000</v>
      </c>
      <c r="K49" s="103"/>
      <c r="L49" s="84">
        <v>32600</v>
      </c>
      <c r="M49" s="100" t="s">
        <v>2725</v>
      </c>
    </row>
    <row r="50" spans="1:13" s="62" customFormat="1" ht="17.649999999999999" customHeight="1" x14ac:dyDescent="0.2">
      <c r="A50" s="100" t="s">
        <v>2725</v>
      </c>
      <c r="B50" s="101"/>
      <c r="C50" s="96" t="s">
        <v>2730</v>
      </c>
      <c r="D50" s="105">
        <v>50</v>
      </c>
      <c r="E50" s="105">
        <v>1200</v>
      </c>
      <c r="F50" s="103"/>
      <c r="G50" s="103"/>
      <c r="H50" s="103"/>
      <c r="I50" s="103"/>
      <c r="J50" s="103">
        <v>1000</v>
      </c>
      <c r="K50" s="103"/>
      <c r="L50" s="84">
        <v>2250</v>
      </c>
      <c r="M50" s="100" t="s">
        <v>2725</v>
      </c>
    </row>
    <row r="51" spans="1:13" s="62" customFormat="1" ht="17.649999999999999" customHeight="1" x14ac:dyDescent="0.2">
      <c r="A51" s="107"/>
      <c r="B51" s="108"/>
      <c r="C51" s="92" t="s">
        <v>448</v>
      </c>
      <c r="D51" s="99">
        <v>96347</v>
      </c>
      <c r="E51" s="99">
        <v>63151</v>
      </c>
      <c r="F51" s="99">
        <v>50000</v>
      </c>
      <c r="G51" s="99">
        <v>0</v>
      </c>
      <c r="H51" s="99">
        <v>348925</v>
      </c>
      <c r="I51" s="99">
        <v>163000</v>
      </c>
      <c r="J51" s="99">
        <v>795840</v>
      </c>
      <c r="K51" s="99">
        <v>0</v>
      </c>
      <c r="L51" s="99">
        <v>1517263</v>
      </c>
      <c r="M51" s="107"/>
    </row>
    <row r="52" spans="1:13" s="62" customFormat="1" ht="17.649999999999999" customHeight="1" x14ac:dyDescent="0.2">
      <c r="A52" s="94" t="s">
        <v>2731</v>
      </c>
      <c r="B52" s="95"/>
      <c r="C52" s="109" t="s">
        <v>2732</v>
      </c>
      <c r="D52" s="110">
        <v>64000</v>
      </c>
      <c r="E52" s="110">
        <v>52671</v>
      </c>
      <c r="F52" s="110"/>
      <c r="G52" s="110"/>
      <c r="H52" s="110">
        <v>249925</v>
      </c>
      <c r="I52" s="110">
        <v>63000</v>
      </c>
      <c r="J52" s="110">
        <v>500000</v>
      </c>
      <c r="K52" s="110"/>
      <c r="L52" s="110">
        <v>929596</v>
      </c>
      <c r="M52" s="94" t="s">
        <v>2731</v>
      </c>
    </row>
    <row r="53" spans="1:13" s="62" customFormat="1" ht="17.649999999999999" customHeight="1" x14ac:dyDescent="0.2">
      <c r="A53" s="94" t="s">
        <v>2731</v>
      </c>
      <c r="B53" s="95"/>
      <c r="C53" s="96" t="s">
        <v>2733</v>
      </c>
      <c r="D53" s="103">
        <v>59000</v>
      </c>
      <c r="E53" s="103">
        <v>49000</v>
      </c>
      <c r="F53" s="103"/>
      <c r="G53" s="103"/>
      <c r="H53" s="103">
        <v>228925</v>
      </c>
      <c r="I53" s="103">
        <v>63000</v>
      </c>
      <c r="J53" s="103">
        <v>480000</v>
      </c>
      <c r="K53" s="103"/>
      <c r="L53" s="111">
        <v>879925</v>
      </c>
      <c r="M53" s="94" t="s">
        <v>2731</v>
      </c>
    </row>
    <row r="54" spans="1:13" s="62" customFormat="1" ht="17.649999999999999" customHeight="1" x14ac:dyDescent="0.2">
      <c r="A54" s="94" t="s">
        <v>2731</v>
      </c>
      <c r="B54" s="95"/>
      <c r="C54" s="96" t="s">
        <v>2734</v>
      </c>
      <c r="D54" s="103">
        <v>5000</v>
      </c>
      <c r="E54" s="103">
        <v>3671</v>
      </c>
      <c r="F54" s="103"/>
      <c r="G54" s="103"/>
      <c r="H54" s="103">
        <v>21000</v>
      </c>
      <c r="I54" s="103"/>
      <c r="J54" s="103">
        <v>20000</v>
      </c>
      <c r="K54" s="103"/>
      <c r="L54" s="111">
        <v>49671</v>
      </c>
      <c r="M54" s="94" t="s">
        <v>2731</v>
      </c>
    </row>
    <row r="55" spans="1:13" s="62" customFormat="1" ht="17.649999999999999" customHeight="1" x14ac:dyDescent="0.2">
      <c r="A55" s="94" t="s">
        <v>2731</v>
      </c>
      <c r="B55" s="95"/>
      <c r="C55" s="96" t="s">
        <v>2735</v>
      </c>
      <c r="D55" s="102"/>
      <c r="E55" s="102"/>
      <c r="F55" s="103"/>
      <c r="G55" s="103"/>
      <c r="H55" s="103"/>
      <c r="I55" s="103"/>
      <c r="J55" s="103"/>
      <c r="K55" s="103"/>
      <c r="L55" s="111">
        <v>0</v>
      </c>
      <c r="M55" s="94" t="s">
        <v>2731</v>
      </c>
    </row>
    <row r="56" spans="1:13" s="62" customFormat="1" ht="17.649999999999999" customHeight="1" x14ac:dyDescent="0.2">
      <c r="A56" s="90"/>
      <c r="B56" s="91"/>
      <c r="C56" s="109" t="s">
        <v>478</v>
      </c>
      <c r="D56" s="110">
        <v>6000</v>
      </c>
      <c r="E56" s="110">
        <v>6000</v>
      </c>
      <c r="F56" s="110"/>
      <c r="G56" s="110"/>
      <c r="H56" s="110">
        <v>4000</v>
      </c>
      <c r="I56" s="110"/>
      <c r="J56" s="110">
        <v>3000</v>
      </c>
      <c r="K56" s="110"/>
      <c r="L56" s="110">
        <v>19000</v>
      </c>
      <c r="M56" s="90"/>
    </row>
    <row r="57" spans="1:13" s="62" customFormat="1" ht="17.649999999999999" customHeight="1" x14ac:dyDescent="0.2">
      <c r="A57" s="100" t="s">
        <v>2736</v>
      </c>
      <c r="B57" s="101"/>
      <c r="C57" s="96" t="s">
        <v>2737</v>
      </c>
      <c r="D57" s="103">
        <v>470</v>
      </c>
      <c r="E57" s="103">
        <v>5400</v>
      </c>
      <c r="F57" s="103"/>
      <c r="G57" s="103"/>
      <c r="H57" s="103">
        <v>4000</v>
      </c>
      <c r="I57" s="103"/>
      <c r="J57" s="103">
        <v>3000</v>
      </c>
      <c r="K57" s="103"/>
      <c r="L57" s="111">
        <v>12870</v>
      </c>
      <c r="M57" s="100" t="s">
        <v>2736</v>
      </c>
    </row>
    <row r="58" spans="1:13" s="62" customFormat="1" ht="17.649999999999999" customHeight="1" x14ac:dyDescent="0.2">
      <c r="A58" s="100" t="s">
        <v>2736</v>
      </c>
      <c r="B58" s="101"/>
      <c r="C58" s="96" t="s">
        <v>2738</v>
      </c>
      <c r="D58" s="103">
        <v>2420</v>
      </c>
      <c r="E58" s="103">
        <v>350</v>
      </c>
      <c r="F58" s="103"/>
      <c r="G58" s="112"/>
      <c r="H58" s="103"/>
      <c r="I58" s="103"/>
      <c r="J58" s="103"/>
      <c r="K58" s="103"/>
      <c r="L58" s="111">
        <v>2770</v>
      </c>
      <c r="M58" s="100" t="s">
        <v>2736</v>
      </c>
    </row>
    <row r="59" spans="1:13" s="62" customFormat="1" ht="17.649999999999999" customHeight="1" x14ac:dyDescent="0.2">
      <c r="A59" s="100" t="s">
        <v>2736</v>
      </c>
      <c r="B59" s="101"/>
      <c r="C59" s="96" t="s">
        <v>2739</v>
      </c>
      <c r="D59" s="103">
        <v>1760.0000000000002</v>
      </c>
      <c r="E59" s="103">
        <v>100</v>
      </c>
      <c r="F59" s="103"/>
      <c r="G59" s="103"/>
      <c r="H59" s="103"/>
      <c r="I59" s="103"/>
      <c r="J59" s="103"/>
      <c r="K59" s="103"/>
      <c r="L59" s="111">
        <v>1860.0000000000002</v>
      </c>
      <c r="M59" s="100" t="s">
        <v>2736</v>
      </c>
    </row>
    <row r="60" spans="1:13" s="62" customFormat="1" ht="17.649999999999999" customHeight="1" x14ac:dyDescent="0.2">
      <c r="A60" s="100" t="s">
        <v>2736</v>
      </c>
      <c r="B60" s="101"/>
      <c r="C60" s="96" t="s">
        <v>2740</v>
      </c>
      <c r="D60" s="103">
        <v>880.00000000000011</v>
      </c>
      <c r="E60" s="103">
        <v>100</v>
      </c>
      <c r="F60" s="103"/>
      <c r="G60" s="103"/>
      <c r="H60" s="104"/>
      <c r="I60" s="103"/>
      <c r="J60" s="103"/>
      <c r="K60" s="103"/>
      <c r="L60" s="111">
        <v>980.00000000000011</v>
      </c>
      <c r="M60" s="100" t="s">
        <v>2736</v>
      </c>
    </row>
    <row r="61" spans="1:13" s="62" customFormat="1" ht="17.649999999999999" customHeight="1" x14ac:dyDescent="0.2">
      <c r="A61" s="100" t="s">
        <v>2736</v>
      </c>
      <c r="B61" s="101"/>
      <c r="C61" s="96" t="s">
        <v>2741</v>
      </c>
      <c r="D61" s="103">
        <v>330</v>
      </c>
      <c r="E61" s="103"/>
      <c r="F61" s="103"/>
      <c r="G61" s="103"/>
      <c r="H61" s="103"/>
      <c r="I61" s="103"/>
      <c r="J61" s="103"/>
      <c r="K61" s="103"/>
      <c r="L61" s="111">
        <v>330</v>
      </c>
      <c r="M61" s="100" t="s">
        <v>2736</v>
      </c>
    </row>
    <row r="62" spans="1:13" s="62" customFormat="1" ht="17.649999999999999" customHeight="1" x14ac:dyDescent="0.2">
      <c r="A62" s="100" t="s">
        <v>2736</v>
      </c>
      <c r="B62" s="101"/>
      <c r="C62" s="96" t="s">
        <v>2742</v>
      </c>
      <c r="D62" s="102">
        <v>140</v>
      </c>
      <c r="E62" s="102">
        <v>50</v>
      </c>
      <c r="F62" s="103"/>
      <c r="G62" s="103"/>
      <c r="H62" s="103"/>
      <c r="I62" s="103"/>
      <c r="J62" s="103"/>
      <c r="K62" s="103"/>
      <c r="L62" s="111">
        <v>190</v>
      </c>
      <c r="M62" s="100" t="s">
        <v>2736</v>
      </c>
    </row>
    <row r="63" spans="1:13" s="62" customFormat="1" ht="17.649999999999999" customHeight="1" x14ac:dyDescent="0.2">
      <c r="A63" s="90"/>
      <c r="B63" s="91"/>
      <c r="C63" s="109" t="s">
        <v>530</v>
      </c>
      <c r="D63" s="110">
        <v>16000</v>
      </c>
      <c r="E63" s="110"/>
      <c r="F63" s="110"/>
      <c r="G63" s="110"/>
      <c r="H63" s="110">
        <v>45000</v>
      </c>
      <c r="I63" s="110"/>
      <c r="J63" s="110">
        <v>186500</v>
      </c>
      <c r="K63" s="110"/>
      <c r="L63" s="110">
        <v>247500</v>
      </c>
      <c r="M63" s="90"/>
    </row>
    <row r="64" spans="1:13" s="62" customFormat="1" ht="17.649999999999999" customHeight="1" x14ac:dyDescent="0.2">
      <c r="A64" s="94" t="s">
        <v>2743</v>
      </c>
      <c r="B64" s="95"/>
      <c r="C64" s="96" t="s">
        <v>531</v>
      </c>
      <c r="D64" s="103">
        <v>5600</v>
      </c>
      <c r="E64" s="113"/>
      <c r="F64" s="103"/>
      <c r="G64" s="103"/>
      <c r="H64" s="103">
        <v>15000</v>
      </c>
      <c r="I64" s="103"/>
      <c r="J64" s="103">
        <v>96200</v>
      </c>
      <c r="K64" s="103"/>
      <c r="L64" s="84">
        <v>116800</v>
      </c>
      <c r="M64" s="94" t="s">
        <v>2743</v>
      </c>
    </row>
    <row r="65" spans="1:13" s="62" customFormat="1" ht="17.649999999999999" customHeight="1" x14ac:dyDescent="0.2">
      <c r="A65" s="94" t="s">
        <v>2743</v>
      </c>
      <c r="B65" s="95"/>
      <c r="C65" s="96" t="s">
        <v>549</v>
      </c>
      <c r="D65" s="103">
        <v>3900</v>
      </c>
      <c r="E65" s="103"/>
      <c r="F65" s="103"/>
      <c r="G65" s="103"/>
      <c r="H65" s="103">
        <v>15000</v>
      </c>
      <c r="I65" s="103"/>
      <c r="J65" s="103">
        <v>15000</v>
      </c>
      <c r="K65" s="103"/>
      <c r="L65" s="84">
        <v>33900</v>
      </c>
      <c r="M65" s="94" t="s">
        <v>2743</v>
      </c>
    </row>
    <row r="66" spans="1:13" s="62" customFormat="1" ht="17.649999999999999" customHeight="1" x14ac:dyDescent="0.2">
      <c r="A66" s="94" t="s">
        <v>2743</v>
      </c>
      <c r="B66" s="95"/>
      <c r="C66" s="96" t="s">
        <v>564</v>
      </c>
      <c r="D66" s="103">
        <v>4100</v>
      </c>
      <c r="E66" s="103"/>
      <c r="F66" s="103"/>
      <c r="G66" s="103"/>
      <c r="H66" s="103"/>
      <c r="I66" s="103"/>
      <c r="J66" s="103">
        <v>4300</v>
      </c>
      <c r="K66" s="103"/>
      <c r="L66" s="84">
        <v>8400</v>
      </c>
      <c r="M66" s="94" t="s">
        <v>2743</v>
      </c>
    </row>
    <row r="67" spans="1:13" s="62" customFormat="1" ht="17.649999999999999" customHeight="1" x14ac:dyDescent="0.2">
      <c r="A67" s="94" t="s">
        <v>2743</v>
      </c>
      <c r="B67" s="95"/>
      <c r="C67" s="96" t="s">
        <v>587</v>
      </c>
      <c r="D67" s="103">
        <v>2400</v>
      </c>
      <c r="E67" s="103"/>
      <c r="F67" s="103"/>
      <c r="G67" s="103"/>
      <c r="H67" s="103">
        <v>15000</v>
      </c>
      <c r="I67" s="103"/>
      <c r="J67" s="103">
        <v>75000</v>
      </c>
      <c r="K67" s="103"/>
      <c r="L67" s="84">
        <v>92400</v>
      </c>
      <c r="M67" s="94" t="s">
        <v>2743</v>
      </c>
    </row>
    <row r="68" spans="1:13" s="62" customFormat="1" ht="18" customHeight="1" x14ac:dyDescent="0.2">
      <c r="A68" s="90"/>
      <c r="B68" s="91"/>
      <c r="C68" s="109" t="s">
        <v>2744</v>
      </c>
      <c r="D68" s="110">
        <v>8347</v>
      </c>
      <c r="E68" s="110">
        <v>1289</v>
      </c>
      <c r="F68" s="110"/>
      <c r="G68" s="110"/>
      <c r="H68" s="110">
        <v>30000</v>
      </c>
      <c r="I68" s="110"/>
      <c r="J68" s="110">
        <v>76600</v>
      </c>
      <c r="K68" s="110"/>
      <c r="L68" s="110">
        <v>116236</v>
      </c>
      <c r="M68" s="90"/>
    </row>
    <row r="69" spans="1:13" s="62" customFormat="1" ht="18" customHeight="1" x14ac:dyDescent="0.2">
      <c r="A69" s="114" t="s">
        <v>2745</v>
      </c>
      <c r="B69" s="101"/>
      <c r="C69" s="96" t="s">
        <v>2746</v>
      </c>
      <c r="D69" s="115">
        <v>2147</v>
      </c>
      <c r="E69" s="115"/>
      <c r="F69" s="115"/>
      <c r="G69" s="115"/>
      <c r="H69" s="115"/>
      <c r="I69" s="115"/>
      <c r="J69" s="116"/>
      <c r="K69" s="116"/>
      <c r="L69" s="84">
        <v>2147</v>
      </c>
      <c r="M69" s="114" t="s">
        <v>2745</v>
      </c>
    </row>
    <row r="70" spans="1:13" s="62" customFormat="1" ht="18" customHeight="1" x14ac:dyDescent="0.2">
      <c r="A70" s="114" t="s">
        <v>2745</v>
      </c>
      <c r="B70" s="101"/>
      <c r="C70" s="96" t="s">
        <v>615</v>
      </c>
      <c r="D70" s="115"/>
      <c r="E70" s="115">
        <v>529</v>
      </c>
      <c r="F70" s="115"/>
      <c r="G70" s="115"/>
      <c r="H70" s="115">
        <v>20000</v>
      </c>
      <c r="I70" s="115"/>
      <c r="J70" s="116">
        <v>61000</v>
      </c>
      <c r="K70" s="116"/>
      <c r="L70" s="84">
        <v>81529</v>
      </c>
      <c r="M70" s="114" t="s">
        <v>2745</v>
      </c>
    </row>
    <row r="71" spans="1:13" s="62" customFormat="1" ht="18" customHeight="1" x14ac:dyDescent="0.2">
      <c r="A71" s="114" t="s">
        <v>2745</v>
      </c>
      <c r="B71" s="101"/>
      <c r="C71" s="96" t="s">
        <v>2747</v>
      </c>
      <c r="D71" s="115">
        <v>5864</v>
      </c>
      <c r="E71" s="115">
        <v>760</v>
      </c>
      <c r="F71" s="115"/>
      <c r="G71" s="115"/>
      <c r="I71" s="115"/>
      <c r="J71" s="116">
        <v>1200</v>
      </c>
      <c r="K71" s="116"/>
      <c r="L71" s="84">
        <v>7824</v>
      </c>
      <c r="M71" s="114" t="s">
        <v>2745</v>
      </c>
    </row>
    <row r="72" spans="1:13" s="62" customFormat="1" ht="18" customHeight="1" x14ac:dyDescent="0.2">
      <c r="A72" s="114" t="s">
        <v>2745</v>
      </c>
      <c r="B72" s="101"/>
      <c r="C72" s="96" t="s">
        <v>626</v>
      </c>
      <c r="D72" s="115"/>
      <c r="E72" s="115"/>
      <c r="F72" s="115"/>
      <c r="G72" s="115"/>
      <c r="H72" s="115">
        <v>10000</v>
      </c>
      <c r="I72" s="115"/>
      <c r="J72" s="116">
        <v>14400</v>
      </c>
      <c r="K72" s="116"/>
      <c r="L72" s="84">
        <v>24400</v>
      </c>
      <c r="M72" s="114" t="s">
        <v>2745</v>
      </c>
    </row>
    <row r="73" spans="1:13" s="62" customFormat="1" ht="18" customHeight="1" x14ac:dyDescent="0.2">
      <c r="A73" s="114" t="s">
        <v>2745</v>
      </c>
      <c r="B73" s="101"/>
      <c r="C73" s="96" t="s">
        <v>635</v>
      </c>
      <c r="D73" s="117">
        <v>336</v>
      </c>
      <c r="E73" s="118"/>
      <c r="F73" s="115"/>
      <c r="G73" s="115"/>
      <c r="H73" s="115"/>
      <c r="I73" s="115"/>
      <c r="J73" s="115"/>
      <c r="K73" s="115"/>
      <c r="L73" s="84">
        <v>336</v>
      </c>
      <c r="M73" s="114" t="s">
        <v>2745</v>
      </c>
    </row>
    <row r="74" spans="1:13" s="62" customFormat="1" ht="18" customHeight="1" x14ac:dyDescent="0.2">
      <c r="A74" s="90"/>
      <c r="B74" s="91"/>
      <c r="C74" s="109" t="s">
        <v>637</v>
      </c>
      <c r="D74" s="110">
        <v>2000</v>
      </c>
      <c r="E74" s="110">
        <v>3191</v>
      </c>
      <c r="F74" s="110">
        <v>50000</v>
      </c>
      <c r="G74" s="110"/>
      <c r="H74" s="110">
        <v>20000</v>
      </c>
      <c r="I74" s="110">
        <v>100000</v>
      </c>
      <c r="J74" s="110">
        <v>29740</v>
      </c>
      <c r="K74" s="110"/>
      <c r="L74" s="110">
        <v>204931</v>
      </c>
      <c r="M74" s="90"/>
    </row>
    <row r="75" spans="1:13" s="62" customFormat="1" ht="18" customHeight="1" x14ac:dyDescent="0.2">
      <c r="A75" s="94" t="s">
        <v>2748</v>
      </c>
      <c r="B75" s="95"/>
      <c r="C75" s="96" t="s">
        <v>638</v>
      </c>
      <c r="D75" s="103">
        <v>2000</v>
      </c>
      <c r="E75" s="103">
        <v>3191</v>
      </c>
      <c r="F75" s="103">
        <v>44000</v>
      </c>
      <c r="G75" s="103"/>
      <c r="H75" s="103">
        <v>20000</v>
      </c>
      <c r="I75" s="103">
        <v>100000</v>
      </c>
      <c r="J75" s="103">
        <v>27740</v>
      </c>
      <c r="K75" s="103"/>
      <c r="L75" s="84">
        <v>196931</v>
      </c>
      <c r="M75" s="94" t="s">
        <v>2748</v>
      </c>
    </row>
    <row r="76" spans="1:13" s="62" customFormat="1" ht="18" customHeight="1" x14ac:dyDescent="0.2">
      <c r="A76" s="119" t="s">
        <v>2748</v>
      </c>
      <c r="B76" s="95"/>
      <c r="C76" s="96" t="s">
        <v>2749</v>
      </c>
      <c r="D76" s="103"/>
      <c r="E76" s="103"/>
      <c r="F76" s="103">
        <v>6000</v>
      </c>
      <c r="G76" s="103"/>
      <c r="H76" s="103"/>
      <c r="I76" s="103"/>
      <c r="J76" s="103">
        <v>2000</v>
      </c>
      <c r="K76" s="103"/>
      <c r="L76" s="84">
        <v>8000</v>
      </c>
      <c r="M76" s="119" t="s">
        <v>2748</v>
      </c>
    </row>
    <row r="77" spans="1:13" s="62" customFormat="1" ht="18" customHeight="1" x14ac:dyDescent="0.2">
      <c r="A77" s="63"/>
      <c r="B77" s="120">
        <v>2</v>
      </c>
      <c r="C77" s="80" t="s">
        <v>2750</v>
      </c>
      <c r="D77" s="81">
        <v>89329</v>
      </c>
      <c r="E77" s="81">
        <v>661484</v>
      </c>
      <c r="F77" s="81">
        <v>3420910</v>
      </c>
      <c r="G77" s="81">
        <v>300000</v>
      </c>
      <c r="H77" s="81">
        <v>481145</v>
      </c>
      <c r="I77" s="81">
        <v>65000</v>
      </c>
      <c r="J77" s="81">
        <v>527730</v>
      </c>
      <c r="K77" s="81">
        <v>51200</v>
      </c>
      <c r="L77" s="81">
        <v>5596798</v>
      </c>
      <c r="M77" s="63"/>
    </row>
    <row r="78" spans="1:13" s="62" customFormat="1" ht="18" customHeight="1" x14ac:dyDescent="0.2">
      <c r="A78" s="90"/>
      <c r="B78" s="91"/>
      <c r="C78" s="121" t="s">
        <v>131</v>
      </c>
      <c r="D78" s="99">
        <v>10000</v>
      </c>
      <c r="E78" s="99">
        <v>260981</v>
      </c>
      <c r="F78" s="99">
        <v>3268910</v>
      </c>
      <c r="G78" s="99">
        <v>0</v>
      </c>
      <c r="H78" s="99">
        <v>299785</v>
      </c>
      <c r="I78" s="99">
        <v>35000</v>
      </c>
      <c r="J78" s="99">
        <v>259000</v>
      </c>
      <c r="K78" s="99">
        <v>46000</v>
      </c>
      <c r="L78" s="99">
        <v>4179676</v>
      </c>
      <c r="M78" s="90"/>
    </row>
    <row r="79" spans="1:13" s="62" customFormat="1" ht="18" customHeight="1" x14ac:dyDescent="0.2">
      <c r="A79" s="122" t="s">
        <v>2751</v>
      </c>
      <c r="B79" s="123"/>
      <c r="C79" s="96" t="s">
        <v>689</v>
      </c>
      <c r="D79" s="103"/>
      <c r="E79" s="103">
        <v>10000</v>
      </c>
      <c r="F79" s="103"/>
      <c r="G79" s="103"/>
      <c r="H79" s="103"/>
      <c r="I79" s="103"/>
      <c r="J79" s="103"/>
      <c r="K79" s="103"/>
      <c r="L79" s="84">
        <v>10000</v>
      </c>
      <c r="M79" s="122" t="s">
        <v>2751</v>
      </c>
    </row>
    <row r="80" spans="1:13" s="62" customFormat="1" ht="18" customHeight="1" x14ac:dyDescent="0.2">
      <c r="A80" s="122" t="s">
        <v>2751</v>
      </c>
      <c r="B80" s="123"/>
      <c r="C80" s="96" t="s">
        <v>696</v>
      </c>
      <c r="D80" s="103"/>
      <c r="E80" s="103">
        <v>98000</v>
      </c>
      <c r="F80" s="103">
        <v>37195</v>
      </c>
      <c r="G80" s="103"/>
      <c r="H80" s="103">
        <v>297985</v>
      </c>
      <c r="I80" s="103">
        <v>35000</v>
      </c>
      <c r="J80" s="103">
        <v>259000</v>
      </c>
      <c r="K80" s="103">
        <v>46000</v>
      </c>
      <c r="L80" s="84">
        <v>764252</v>
      </c>
      <c r="M80" s="122" t="s">
        <v>2751</v>
      </c>
    </row>
    <row r="81" spans="1:13" s="62" customFormat="1" ht="18" customHeight="1" x14ac:dyDescent="0.2">
      <c r="A81" s="122" t="s">
        <v>2751</v>
      </c>
      <c r="B81" s="123"/>
      <c r="C81" s="96" t="s">
        <v>727</v>
      </c>
      <c r="D81" s="103"/>
      <c r="E81" s="103">
        <v>50981</v>
      </c>
      <c r="F81" s="103">
        <v>1715</v>
      </c>
      <c r="G81" s="103"/>
      <c r="H81" s="103"/>
      <c r="I81" s="103"/>
      <c r="J81" s="103"/>
      <c r="K81" s="103"/>
      <c r="L81" s="84">
        <v>61624</v>
      </c>
      <c r="M81" s="122" t="s">
        <v>2751</v>
      </c>
    </row>
    <row r="82" spans="1:13" s="62" customFormat="1" ht="18" customHeight="1" x14ac:dyDescent="0.2">
      <c r="A82" s="122" t="s">
        <v>2751</v>
      </c>
      <c r="B82" s="123"/>
      <c r="C82" s="96" t="s">
        <v>780</v>
      </c>
      <c r="D82" s="103"/>
      <c r="E82" s="103">
        <v>100000</v>
      </c>
      <c r="F82" s="103"/>
      <c r="G82" s="103"/>
      <c r="H82" s="103">
        <v>1800</v>
      </c>
      <c r="I82" s="103"/>
      <c r="J82" s="103"/>
      <c r="K82" s="103"/>
      <c r="L82" s="84">
        <v>101800</v>
      </c>
      <c r="M82" s="122" t="s">
        <v>2751</v>
      </c>
    </row>
    <row r="83" spans="1:13" s="62" customFormat="1" ht="18" customHeight="1" x14ac:dyDescent="0.2">
      <c r="A83" s="122" t="s">
        <v>2751</v>
      </c>
      <c r="B83" s="123"/>
      <c r="C83" s="96" t="s">
        <v>796</v>
      </c>
      <c r="D83" s="103">
        <v>10000</v>
      </c>
      <c r="E83" s="103">
        <v>2000</v>
      </c>
      <c r="F83" s="105">
        <v>3230000</v>
      </c>
      <c r="G83" s="103"/>
      <c r="H83" s="103"/>
      <c r="I83" s="103"/>
      <c r="J83" s="103"/>
      <c r="K83" s="103"/>
      <c r="L83" s="84">
        <v>3242000</v>
      </c>
      <c r="M83" s="122" t="s">
        <v>2751</v>
      </c>
    </row>
    <row r="84" spans="1:13" s="62" customFormat="1" ht="18" customHeight="1" x14ac:dyDescent="0.2">
      <c r="A84" s="90"/>
      <c r="B84" s="91"/>
      <c r="C84" s="121" t="s">
        <v>820</v>
      </c>
      <c r="D84" s="99">
        <v>12859</v>
      </c>
      <c r="E84" s="99">
        <v>205741</v>
      </c>
      <c r="F84" s="99">
        <v>152000</v>
      </c>
      <c r="G84" s="99">
        <v>300000</v>
      </c>
      <c r="H84" s="99">
        <v>86000</v>
      </c>
      <c r="I84" s="99">
        <v>5000</v>
      </c>
      <c r="J84" s="99">
        <v>105000</v>
      </c>
      <c r="K84" s="99"/>
      <c r="L84" s="99">
        <v>866600</v>
      </c>
      <c r="M84" s="90"/>
    </row>
    <row r="85" spans="1:13" s="62" customFormat="1" ht="18" customHeight="1" x14ac:dyDescent="0.2">
      <c r="A85" s="124" t="s">
        <v>2752</v>
      </c>
      <c r="B85" s="125"/>
      <c r="C85" s="96" t="s">
        <v>821</v>
      </c>
      <c r="D85" s="103">
        <v>12859</v>
      </c>
      <c r="E85" s="103">
        <v>46020</v>
      </c>
      <c r="F85" s="103">
        <v>46000</v>
      </c>
      <c r="G85" s="103">
        <v>248000</v>
      </c>
      <c r="H85" s="103">
        <v>86000</v>
      </c>
      <c r="I85" s="103">
        <v>5000</v>
      </c>
      <c r="J85" s="103">
        <v>105000</v>
      </c>
      <c r="K85" s="103"/>
      <c r="L85" s="84">
        <v>548879</v>
      </c>
      <c r="M85" s="124" t="s">
        <v>2752</v>
      </c>
    </row>
    <row r="86" spans="1:13" s="62" customFormat="1" ht="18" customHeight="1" x14ac:dyDescent="0.2">
      <c r="A86" s="124" t="s">
        <v>2752</v>
      </c>
      <c r="B86" s="125"/>
      <c r="C86" s="96" t="s">
        <v>2753</v>
      </c>
      <c r="D86" s="103"/>
      <c r="E86" s="103"/>
      <c r="F86" s="103">
        <v>1900</v>
      </c>
      <c r="G86" s="103"/>
      <c r="H86" s="103"/>
      <c r="I86" s="103"/>
      <c r="J86" s="103"/>
      <c r="K86" s="103"/>
      <c r="L86" s="84">
        <v>1900</v>
      </c>
      <c r="M86" s="124" t="s">
        <v>2752</v>
      </c>
    </row>
    <row r="87" spans="1:13" s="62" customFormat="1" ht="18" customHeight="1" x14ac:dyDescent="0.2">
      <c r="A87" s="124" t="s">
        <v>2752</v>
      </c>
      <c r="B87" s="125"/>
      <c r="C87" s="96" t="s">
        <v>861</v>
      </c>
      <c r="D87" s="103"/>
      <c r="E87" s="103"/>
      <c r="F87" s="103">
        <v>21000</v>
      </c>
      <c r="G87" s="103"/>
      <c r="H87" s="103"/>
      <c r="I87" s="103"/>
      <c r="J87" s="103"/>
      <c r="K87" s="103"/>
      <c r="L87" s="84">
        <v>21000</v>
      </c>
      <c r="M87" s="124" t="s">
        <v>2752</v>
      </c>
    </row>
    <row r="88" spans="1:13" s="62" customFormat="1" ht="18" customHeight="1" x14ac:dyDescent="0.2">
      <c r="A88" s="124" t="s">
        <v>2752</v>
      </c>
      <c r="B88" s="125"/>
      <c r="C88" s="96" t="s">
        <v>2754</v>
      </c>
      <c r="D88" s="103"/>
      <c r="E88" s="103">
        <v>159721</v>
      </c>
      <c r="F88" s="103">
        <v>78800</v>
      </c>
      <c r="G88" s="103">
        <v>50000</v>
      </c>
      <c r="H88" s="103"/>
      <c r="I88" s="103"/>
      <c r="J88" s="103"/>
      <c r="K88" s="103"/>
      <c r="L88" s="84">
        <v>288521</v>
      </c>
      <c r="M88" s="124" t="s">
        <v>2752</v>
      </c>
    </row>
    <row r="89" spans="1:13" s="62" customFormat="1" ht="18" customHeight="1" x14ac:dyDescent="0.2">
      <c r="A89" s="124" t="s">
        <v>2752</v>
      </c>
      <c r="B89" s="125"/>
      <c r="C89" s="96" t="s">
        <v>897</v>
      </c>
      <c r="D89" s="103"/>
      <c r="E89" s="103"/>
      <c r="F89" s="103">
        <v>1000</v>
      </c>
      <c r="G89" s="103"/>
      <c r="H89" s="103"/>
      <c r="I89" s="103"/>
      <c r="J89" s="103"/>
      <c r="K89" s="103"/>
      <c r="L89" s="84">
        <v>1000</v>
      </c>
      <c r="M89" s="124" t="s">
        <v>2752</v>
      </c>
    </row>
    <row r="90" spans="1:13" s="62" customFormat="1" ht="18" customHeight="1" x14ac:dyDescent="0.2">
      <c r="A90" s="124" t="s">
        <v>2752</v>
      </c>
      <c r="B90" s="125"/>
      <c r="C90" s="96" t="s">
        <v>905</v>
      </c>
      <c r="D90" s="103"/>
      <c r="E90" s="103"/>
      <c r="F90" s="103">
        <v>1300</v>
      </c>
      <c r="G90" s="103">
        <v>2000</v>
      </c>
      <c r="H90" s="103"/>
      <c r="I90" s="103"/>
      <c r="J90" s="103"/>
      <c r="K90" s="103"/>
      <c r="L90" s="84">
        <v>3300</v>
      </c>
      <c r="M90" s="124" t="s">
        <v>2752</v>
      </c>
    </row>
    <row r="91" spans="1:13" s="62" customFormat="1" ht="18" customHeight="1" x14ac:dyDescent="0.2">
      <c r="A91" s="124" t="s">
        <v>2752</v>
      </c>
      <c r="B91" s="125"/>
      <c r="C91" s="96" t="s">
        <v>2755</v>
      </c>
      <c r="D91" s="103"/>
      <c r="E91" s="103"/>
      <c r="F91" s="103">
        <v>2000</v>
      </c>
      <c r="G91" s="103"/>
      <c r="H91" s="103"/>
      <c r="I91" s="103"/>
      <c r="J91" s="103"/>
      <c r="K91" s="103"/>
      <c r="L91" s="84">
        <v>2000</v>
      </c>
      <c r="M91" s="124" t="s">
        <v>2752</v>
      </c>
    </row>
    <row r="92" spans="1:13" s="62" customFormat="1" ht="18" customHeight="1" x14ac:dyDescent="0.2">
      <c r="A92" s="90"/>
      <c r="B92" s="91"/>
      <c r="C92" s="121" t="s">
        <v>921</v>
      </c>
      <c r="D92" s="99">
        <v>3000</v>
      </c>
      <c r="E92" s="99">
        <v>113005</v>
      </c>
      <c r="F92" s="99"/>
      <c r="G92" s="99"/>
      <c r="H92" s="99">
        <v>27281</v>
      </c>
      <c r="I92" s="99">
        <v>15000</v>
      </c>
      <c r="J92" s="99">
        <v>30000</v>
      </c>
      <c r="K92" s="99"/>
      <c r="L92" s="99">
        <v>188286</v>
      </c>
      <c r="M92" s="90"/>
    </row>
    <row r="93" spans="1:13" s="62" customFormat="1" ht="18" customHeight="1" x14ac:dyDescent="0.2">
      <c r="A93" s="122" t="s">
        <v>2756</v>
      </c>
      <c r="B93" s="123"/>
      <c r="C93" s="126" t="s">
        <v>2757</v>
      </c>
      <c r="D93" s="103"/>
      <c r="E93" s="103">
        <v>32400</v>
      </c>
      <c r="F93" s="103"/>
      <c r="G93" s="103"/>
      <c r="H93" s="103"/>
      <c r="I93" s="103"/>
      <c r="J93" s="103"/>
      <c r="K93" s="103"/>
      <c r="L93" s="84">
        <v>32400</v>
      </c>
      <c r="M93" s="122" t="s">
        <v>2756</v>
      </c>
    </row>
    <row r="94" spans="1:13" s="62" customFormat="1" ht="18" customHeight="1" x14ac:dyDescent="0.2">
      <c r="A94" s="122" t="s">
        <v>2756</v>
      </c>
      <c r="B94" s="123"/>
      <c r="C94" s="127" t="s">
        <v>933</v>
      </c>
      <c r="D94" s="103"/>
      <c r="E94" s="103">
        <v>42500</v>
      </c>
      <c r="F94" s="103"/>
      <c r="G94" s="103"/>
      <c r="H94" s="103"/>
      <c r="I94" s="103"/>
      <c r="J94" s="103"/>
      <c r="K94" s="103"/>
      <c r="L94" s="84">
        <v>42500</v>
      </c>
      <c r="M94" s="122" t="s">
        <v>2756</v>
      </c>
    </row>
    <row r="95" spans="1:13" s="62" customFormat="1" ht="18" customHeight="1" x14ac:dyDescent="0.2">
      <c r="A95" s="122" t="s">
        <v>2756</v>
      </c>
      <c r="B95" s="123"/>
      <c r="C95" s="126" t="s">
        <v>2758</v>
      </c>
      <c r="D95" s="103"/>
      <c r="E95" s="103">
        <v>19000</v>
      </c>
      <c r="F95" s="112"/>
      <c r="G95" s="103"/>
      <c r="H95" s="103"/>
      <c r="I95" s="103"/>
      <c r="J95" s="103"/>
      <c r="K95" s="103"/>
      <c r="L95" s="84">
        <v>19000</v>
      </c>
      <c r="M95" s="122" t="s">
        <v>2756</v>
      </c>
    </row>
    <row r="96" spans="1:13" s="62" customFormat="1" ht="18" customHeight="1" x14ac:dyDescent="0.2">
      <c r="A96" s="122" t="s">
        <v>2756</v>
      </c>
      <c r="B96" s="123"/>
      <c r="C96" s="126" t="s">
        <v>132</v>
      </c>
      <c r="D96" s="103"/>
      <c r="E96" s="103">
        <v>105</v>
      </c>
      <c r="F96" s="103"/>
      <c r="G96" s="103"/>
      <c r="H96" s="103"/>
      <c r="I96" s="103"/>
      <c r="J96" s="103"/>
      <c r="K96" s="103"/>
      <c r="L96" s="84">
        <v>105</v>
      </c>
      <c r="M96" s="122" t="s">
        <v>2756</v>
      </c>
    </row>
    <row r="97" spans="1:13" s="62" customFormat="1" ht="18" customHeight="1" x14ac:dyDescent="0.2">
      <c r="A97" s="122" t="s">
        <v>2756</v>
      </c>
      <c r="B97" s="123"/>
      <c r="C97" s="126" t="s">
        <v>2759</v>
      </c>
      <c r="D97" s="103">
        <v>3000</v>
      </c>
      <c r="E97" s="105">
        <v>19000</v>
      </c>
      <c r="F97" s="103"/>
      <c r="G97" s="103"/>
      <c r="H97" s="103">
        <v>27281</v>
      </c>
      <c r="I97" s="103">
        <v>15000</v>
      </c>
      <c r="J97" s="103">
        <v>30000</v>
      </c>
      <c r="K97" s="103"/>
      <c r="L97" s="84">
        <v>94281</v>
      </c>
      <c r="M97" s="122" t="s">
        <v>2756</v>
      </c>
    </row>
    <row r="98" spans="1:13" s="62" customFormat="1" ht="19.149999999999999" customHeight="1" x14ac:dyDescent="0.2">
      <c r="A98" s="90"/>
      <c r="B98" s="91"/>
      <c r="C98" s="121" t="s">
        <v>160</v>
      </c>
      <c r="D98" s="99">
        <v>1000</v>
      </c>
      <c r="E98" s="99">
        <v>25792</v>
      </c>
      <c r="F98" s="99"/>
      <c r="G98" s="99"/>
      <c r="H98" s="99">
        <v>4850</v>
      </c>
      <c r="I98" s="99"/>
      <c r="J98" s="99">
        <v>3530</v>
      </c>
      <c r="K98" s="99"/>
      <c r="L98" s="99">
        <v>35172</v>
      </c>
      <c r="M98" s="90"/>
    </row>
    <row r="99" spans="1:13" s="62" customFormat="1" ht="25.15" customHeight="1" x14ac:dyDescent="0.2">
      <c r="A99" s="124" t="s">
        <v>2760</v>
      </c>
      <c r="B99" s="125"/>
      <c r="C99" s="128" t="s">
        <v>2761</v>
      </c>
      <c r="D99" s="103"/>
      <c r="E99" s="103">
        <v>3252</v>
      </c>
      <c r="F99" s="103"/>
      <c r="G99" s="103"/>
      <c r="H99" s="103"/>
      <c r="I99" s="103"/>
      <c r="J99" s="103">
        <v>80</v>
      </c>
      <c r="K99" s="103"/>
      <c r="L99" s="84">
        <v>3332</v>
      </c>
      <c r="M99" s="124" t="s">
        <v>2760</v>
      </c>
    </row>
    <row r="100" spans="1:13" s="62" customFormat="1" ht="36" customHeight="1" x14ac:dyDescent="0.2">
      <c r="A100" s="124" t="s">
        <v>2760</v>
      </c>
      <c r="B100" s="125"/>
      <c r="C100" s="128" t="s">
        <v>2762</v>
      </c>
      <c r="D100" s="103"/>
      <c r="E100" s="103">
        <v>2800</v>
      </c>
      <c r="F100" s="103"/>
      <c r="G100" s="103"/>
      <c r="H100" s="103"/>
      <c r="I100" s="103"/>
      <c r="J100" s="103">
        <v>600</v>
      </c>
      <c r="K100" s="103"/>
      <c r="L100" s="84">
        <v>3400</v>
      </c>
      <c r="M100" s="124" t="s">
        <v>2760</v>
      </c>
    </row>
    <row r="101" spans="1:13" s="62" customFormat="1" ht="25.15" customHeight="1" x14ac:dyDescent="0.2">
      <c r="A101" s="124" t="s">
        <v>2760</v>
      </c>
      <c r="B101" s="125"/>
      <c r="C101" s="128" t="s">
        <v>2763</v>
      </c>
      <c r="D101" s="103"/>
      <c r="E101" s="103">
        <v>2665</v>
      </c>
      <c r="F101" s="103"/>
      <c r="G101" s="103"/>
      <c r="H101" s="103">
        <v>2000</v>
      </c>
      <c r="I101" s="103"/>
      <c r="J101" s="103"/>
      <c r="K101" s="103"/>
      <c r="L101" s="84">
        <v>4665</v>
      </c>
      <c r="M101" s="124" t="s">
        <v>2760</v>
      </c>
    </row>
    <row r="102" spans="1:13" s="62" customFormat="1" ht="25.15" customHeight="1" x14ac:dyDescent="0.2">
      <c r="A102" s="124" t="s">
        <v>2760</v>
      </c>
      <c r="B102" s="125"/>
      <c r="C102" s="128" t="s">
        <v>1004</v>
      </c>
      <c r="D102" s="103">
        <v>1000</v>
      </c>
      <c r="E102" s="103">
        <v>4794</v>
      </c>
      <c r="F102" s="103"/>
      <c r="G102" s="103"/>
      <c r="H102" s="103"/>
      <c r="I102" s="103"/>
      <c r="J102" s="103">
        <v>1000</v>
      </c>
      <c r="K102" s="103"/>
      <c r="L102" s="84">
        <v>6794</v>
      </c>
      <c r="M102" s="124" t="s">
        <v>2760</v>
      </c>
    </row>
    <row r="103" spans="1:13" s="62" customFormat="1" ht="25.15" customHeight="1" x14ac:dyDescent="0.2">
      <c r="A103" s="124" t="s">
        <v>2760</v>
      </c>
      <c r="B103" s="125"/>
      <c r="C103" s="128" t="s">
        <v>1025</v>
      </c>
      <c r="D103" s="103"/>
      <c r="E103" s="103">
        <v>3089</v>
      </c>
      <c r="F103" s="103"/>
      <c r="G103" s="103"/>
      <c r="H103" s="103"/>
      <c r="I103" s="103"/>
      <c r="J103" s="103"/>
      <c r="K103" s="103"/>
      <c r="L103" s="84">
        <v>3089</v>
      </c>
      <c r="M103" s="124" t="s">
        <v>2760</v>
      </c>
    </row>
    <row r="104" spans="1:13" s="62" customFormat="1" ht="25.15" customHeight="1" x14ac:dyDescent="0.2">
      <c r="A104" s="124" t="s">
        <v>2760</v>
      </c>
      <c r="B104" s="125"/>
      <c r="C104" s="128" t="s">
        <v>2764</v>
      </c>
      <c r="D104" s="103"/>
      <c r="E104" s="103">
        <v>2630</v>
      </c>
      <c r="F104" s="103"/>
      <c r="G104" s="103"/>
      <c r="H104" s="103">
        <v>2850</v>
      </c>
      <c r="I104" s="103"/>
      <c r="J104" s="103"/>
      <c r="K104" s="103"/>
      <c r="L104" s="84">
        <v>5480</v>
      </c>
      <c r="M104" s="124" t="s">
        <v>2760</v>
      </c>
    </row>
    <row r="105" spans="1:13" s="62" customFormat="1" ht="25.15" customHeight="1" x14ac:dyDescent="0.2">
      <c r="A105" s="124" t="s">
        <v>2760</v>
      </c>
      <c r="B105" s="125"/>
      <c r="C105" s="128" t="s">
        <v>2765</v>
      </c>
      <c r="D105" s="103"/>
      <c r="E105" s="103">
        <v>218</v>
      </c>
      <c r="F105" s="103"/>
      <c r="G105" s="103"/>
      <c r="H105" s="103"/>
      <c r="I105" s="103"/>
      <c r="J105" s="103">
        <v>150</v>
      </c>
      <c r="K105" s="103"/>
      <c r="L105" s="84">
        <v>368</v>
      </c>
      <c r="M105" s="124" t="s">
        <v>2760</v>
      </c>
    </row>
    <row r="106" spans="1:13" s="62" customFormat="1" ht="25.15" customHeight="1" x14ac:dyDescent="0.2">
      <c r="A106" s="124" t="s">
        <v>2760</v>
      </c>
      <c r="B106" s="125"/>
      <c r="C106" s="128" t="s">
        <v>1053</v>
      </c>
      <c r="D106" s="103"/>
      <c r="E106" s="103">
        <v>5414</v>
      </c>
      <c r="F106" s="103"/>
      <c r="G106" s="103"/>
      <c r="H106" s="103"/>
      <c r="I106" s="103"/>
      <c r="J106" s="103">
        <v>1400</v>
      </c>
      <c r="K106" s="103"/>
      <c r="L106" s="84">
        <v>6814</v>
      </c>
      <c r="M106" s="124" t="s">
        <v>2760</v>
      </c>
    </row>
    <row r="107" spans="1:13" s="62" customFormat="1" ht="25.15" customHeight="1" x14ac:dyDescent="0.2">
      <c r="A107" s="124" t="s">
        <v>2760</v>
      </c>
      <c r="B107" s="125"/>
      <c r="C107" s="129" t="s">
        <v>2766</v>
      </c>
      <c r="D107" s="103"/>
      <c r="E107" s="105">
        <v>930</v>
      </c>
      <c r="F107" s="103"/>
      <c r="G107" s="103"/>
      <c r="H107" s="103"/>
      <c r="I107" s="103"/>
      <c r="J107" s="103">
        <v>300</v>
      </c>
      <c r="K107" s="103"/>
      <c r="L107" s="84">
        <v>1230</v>
      </c>
      <c r="M107" s="124" t="s">
        <v>2760</v>
      </c>
    </row>
    <row r="108" spans="1:13" s="62" customFormat="1" ht="22.15" customHeight="1" x14ac:dyDescent="0.2">
      <c r="A108" s="90"/>
      <c r="B108" s="91"/>
      <c r="C108" s="121" t="s">
        <v>101</v>
      </c>
      <c r="D108" s="99">
        <v>6000</v>
      </c>
      <c r="E108" s="99"/>
      <c r="F108" s="99"/>
      <c r="G108" s="99"/>
      <c r="H108" s="99">
        <v>30000</v>
      </c>
      <c r="I108" s="99"/>
      <c r="J108" s="99">
        <v>120000</v>
      </c>
      <c r="K108" s="99"/>
      <c r="L108" s="99">
        <v>156000</v>
      </c>
      <c r="M108" s="90"/>
    </row>
    <row r="109" spans="1:13" s="62" customFormat="1" ht="22.15" customHeight="1" x14ac:dyDescent="0.2">
      <c r="A109" s="122" t="s">
        <v>2767</v>
      </c>
      <c r="B109" s="123"/>
      <c r="C109" s="96" t="s">
        <v>2768</v>
      </c>
      <c r="D109" s="103">
        <v>6000</v>
      </c>
      <c r="E109" s="103"/>
      <c r="F109" s="103"/>
      <c r="G109" s="103"/>
      <c r="H109" s="103">
        <v>30000</v>
      </c>
      <c r="I109" s="103"/>
      <c r="J109" s="103">
        <v>120000</v>
      </c>
      <c r="K109" s="103"/>
      <c r="L109" s="84">
        <v>156000</v>
      </c>
      <c r="M109" s="122" t="s">
        <v>2767</v>
      </c>
    </row>
    <row r="110" spans="1:13" s="62" customFormat="1" ht="22.15" customHeight="1" x14ac:dyDescent="0.2">
      <c r="A110" s="130"/>
      <c r="B110" s="108"/>
      <c r="C110" s="131" t="s">
        <v>1119</v>
      </c>
      <c r="D110" s="99">
        <v>56470</v>
      </c>
      <c r="E110" s="99">
        <v>55965</v>
      </c>
      <c r="F110" s="99"/>
      <c r="G110" s="99"/>
      <c r="H110" s="99">
        <v>33229</v>
      </c>
      <c r="I110" s="99">
        <v>10000</v>
      </c>
      <c r="J110" s="99">
        <v>10200</v>
      </c>
      <c r="K110" s="99">
        <v>5200</v>
      </c>
      <c r="L110" s="99">
        <v>171064</v>
      </c>
      <c r="M110" s="130"/>
    </row>
    <row r="111" spans="1:13" s="62" customFormat="1" ht="22.15" customHeight="1" x14ac:dyDescent="0.2">
      <c r="A111" s="90"/>
      <c r="B111" s="91"/>
      <c r="C111" s="109" t="s">
        <v>2769</v>
      </c>
      <c r="D111" s="110">
        <v>13570</v>
      </c>
      <c r="E111" s="110"/>
      <c r="F111" s="110"/>
      <c r="G111" s="110"/>
      <c r="H111" s="110"/>
      <c r="I111" s="110"/>
      <c r="J111" s="110"/>
      <c r="K111" s="110">
        <v>2000</v>
      </c>
      <c r="L111" s="110">
        <v>15570</v>
      </c>
      <c r="M111" s="90"/>
    </row>
    <row r="112" spans="1:13" s="62" customFormat="1" ht="22.15" customHeight="1" x14ac:dyDescent="0.2">
      <c r="A112" s="124" t="s">
        <v>2770</v>
      </c>
      <c r="B112" s="125"/>
      <c r="C112" s="96" t="s">
        <v>2771</v>
      </c>
      <c r="D112" s="103">
        <v>400</v>
      </c>
      <c r="E112" s="103"/>
      <c r="F112" s="103"/>
      <c r="G112" s="103"/>
      <c r="H112" s="103"/>
      <c r="I112" s="103"/>
      <c r="J112" s="103"/>
      <c r="K112" s="103"/>
      <c r="L112" s="111">
        <v>400</v>
      </c>
      <c r="M112" s="124" t="s">
        <v>2770</v>
      </c>
    </row>
    <row r="113" spans="1:13" s="62" customFormat="1" ht="22.15" customHeight="1" x14ac:dyDescent="0.2">
      <c r="A113" s="124" t="s">
        <v>2770</v>
      </c>
      <c r="B113" s="125"/>
      <c r="C113" s="96" t="s">
        <v>2772</v>
      </c>
      <c r="D113" s="103">
        <v>8000</v>
      </c>
      <c r="E113" s="103"/>
      <c r="F113" s="103"/>
      <c r="G113" s="103"/>
      <c r="H113" s="103"/>
      <c r="I113" s="103"/>
      <c r="J113" s="103"/>
      <c r="K113" s="103">
        <v>2000</v>
      </c>
      <c r="L113" s="111">
        <v>10000</v>
      </c>
      <c r="M113" s="124" t="s">
        <v>2770</v>
      </c>
    </row>
    <row r="114" spans="1:13" s="62" customFormat="1" ht="22.15" customHeight="1" x14ac:dyDescent="0.2">
      <c r="A114" s="124" t="s">
        <v>2770</v>
      </c>
      <c r="B114" s="125"/>
      <c r="C114" s="96" t="s">
        <v>1169</v>
      </c>
      <c r="D114" s="103">
        <v>800</v>
      </c>
      <c r="E114" s="103"/>
      <c r="F114" s="103"/>
      <c r="G114" s="103"/>
      <c r="H114" s="103"/>
      <c r="I114" s="103"/>
      <c r="J114" s="103"/>
      <c r="K114" s="103"/>
      <c r="L114" s="111">
        <v>800</v>
      </c>
      <c r="M114" s="124" t="s">
        <v>2770</v>
      </c>
    </row>
    <row r="115" spans="1:13" s="62" customFormat="1" ht="22.15" customHeight="1" x14ac:dyDescent="0.2">
      <c r="A115" s="124" t="s">
        <v>2770</v>
      </c>
      <c r="B115" s="125"/>
      <c r="C115" s="96" t="s">
        <v>2773</v>
      </c>
      <c r="D115" s="103">
        <v>870</v>
      </c>
      <c r="E115" s="103"/>
      <c r="F115" s="103"/>
      <c r="G115" s="103"/>
      <c r="H115" s="103"/>
      <c r="I115" s="103"/>
      <c r="J115" s="103"/>
      <c r="K115" s="103"/>
      <c r="L115" s="111">
        <v>870</v>
      </c>
      <c r="M115" s="124" t="s">
        <v>2770</v>
      </c>
    </row>
    <row r="116" spans="1:13" s="62" customFormat="1" ht="22.15" customHeight="1" x14ac:dyDescent="0.2">
      <c r="A116" s="124" t="s">
        <v>2770</v>
      </c>
      <c r="B116" s="125"/>
      <c r="C116" s="96" t="s">
        <v>1190</v>
      </c>
      <c r="D116" s="103">
        <v>3500</v>
      </c>
      <c r="E116" s="102"/>
      <c r="F116" s="103"/>
      <c r="G116" s="103"/>
      <c r="H116" s="103"/>
      <c r="I116" s="103"/>
      <c r="J116" s="103"/>
      <c r="K116" s="103"/>
      <c r="L116" s="111">
        <v>3500</v>
      </c>
      <c r="M116" s="124" t="s">
        <v>2770</v>
      </c>
    </row>
    <row r="117" spans="1:13" s="62" customFormat="1" ht="22.15" customHeight="1" x14ac:dyDescent="0.2">
      <c r="A117" s="90"/>
      <c r="B117" s="91"/>
      <c r="C117" s="132" t="s">
        <v>2774</v>
      </c>
      <c r="D117" s="110">
        <v>2500</v>
      </c>
      <c r="E117" s="110"/>
      <c r="F117" s="133"/>
      <c r="G117" s="133"/>
      <c r="H117" s="110">
        <v>1000</v>
      </c>
      <c r="I117" s="110">
        <v>2000</v>
      </c>
      <c r="J117" s="110"/>
      <c r="K117" s="110"/>
      <c r="L117" s="110">
        <v>5500</v>
      </c>
      <c r="M117" s="90"/>
    </row>
    <row r="118" spans="1:13" s="62" customFormat="1" ht="22.15" customHeight="1" x14ac:dyDescent="0.2">
      <c r="A118" s="124" t="s">
        <v>2775</v>
      </c>
      <c r="B118" s="125"/>
      <c r="C118" s="96" t="s">
        <v>1223</v>
      </c>
      <c r="D118" s="105">
        <v>1000</v>
      </c>
      <c r="E118" s="105"/>
      <c r="F118" s="105"/>
      <c r="G118" s="105"/>
      <c r="H118" s="105"/>
      <c r="I118" s="105"/>
      <c r="J118" s="105"/>
      <c r="K118" s="105"/>
      <c r="L118" s="111">
        <v>1000</v>
      </c>
      <c r="M118" s="124" t="s">
        <v>2775</v>
      </c>
    </row>
    <row r="119" spans="1:13" s="62" customFormat="1" ht="22.15" customHeight="1" x14ac:dyDescent="0.2">
      <c r="A119" s="124" t="s">
        <v>2775</v>
      </c>
      <c r="B119" s="125"/>
      <c r="C119" s="96" t="s">
        <v>2776</v>
      </c>
      <c r="D119" s="105">
        <v>600</v>
      </c>
      <c r="E119" s="105"/>
      <c r="F119" s="105"/>
      <c r="G119" s="105"/>
      <c r="H119" s="105">
        <v>1000</v>
      </c>
      <c r="I119" s="105">
        <v>2000</v>
      </c>
      <c r="J119" s="105"/>
      <c r="K119" s="105"/>
      <c r="L119" s="111">
        <v>3600</v>
      </c>
      <c r="M119" s="124" t="s">
        <v>2775</v>
      </c>
    </row>
    <row r="120" spans="1:13" s="62" customFormat="1" ht="22.15" customHeight="1" x14ac:dyDescent="0.2">
      <c r="A120" s="124" t="s">
        <v>2775</v>
      </c>
      <c r="B120" s="125"/>
      <c r="C120" s="134" t="s">
        <v>2777</v>
      </c>
      <c r="D120" s="105">
        <v>900</v>
      </c>
      <c r="E120" s="105"/>
      <c r="F120" s="105"/>
      <c r="G120" s="105"/>
      <c r="H120" s="105"/>
      <c r="I120" s="105"/>
      <c r="J120" s="105"/>
      <c r="K120" s="105"/>
      <c r="L120" s="111">
        <v>900</v>
      </c>
      <c r="M120" s="124" t="s">
        <v>2775</v>
      </c>
    </row>
    <row r="121" spans="1:13" s="62" customFormat="1" ht="18.75" customHeight="1" x14ac:dyDescent="0.2">
      <c r="A121" s="90"/>
      <c r="B121" s="91"/>
      <c r="C121" s="132" t="s">
        <v>2778</v>
      </c>
      <c r="D121" s="110"/>
      <c r="E121" s="110">
        <v>52965</v>
      </c>
      <c r="F121" s="110"/>
      <c r="G121" s="110"/>
      <c r="H121" s="110">
        <v>3064</v>
      </c>
      <c r="I121" s="110"/>
      <c r="J121" s="110"/>
      <c r="K121" s="110"/>
      <c r="L121" s="110">
        <v>56029</v>
      </c>
      <c r="M121" s="90"/>
    </row>
    <row r="122" spans="1:13" s="62" customFormat="1" ht="18.75" customHeight="1" x14ac:dyDescent="0.2">
      <c r="A122" s="124" t="s">
        <v>2779</v>
      </c>
      <c r="B122" s="125"/>
      <c r="C122" s="96" t="s">
        <v>1263</v>
      </c>
      <c r="D122" s="103"/>
      <c r="E122" s="103">
        <v>10000</v>
      </c>
      <c r="F122" s="103"/>
      <c r="G122" s="103"/>
      <c r="H122" s="103">
        <v>3064</v>
      </c>
      <c r="I122" s="103"/>
      <c r="J122" s="103"/>
      <c r="K122" s="103"/>
      <c r="L122" s="111">
        <v>13064</v>
      </c>
      <c r="M122" s="124" t="s">
        <v>2779</v>
      </c>
    </row>
    <row r="123" spans="1:13" s="62" customFormat="1" ht="18.75" customHeight="1" x14ac:dyDescent="0.2">
      <c r="A123" s="124" t="s">
        <v>2779</v>
      </c>
      <c r="B123" s="125"/>
      <c r="C123" s="96" t="s">
        <v>1269</v>
      </c>
      <c r="D123" s="103"/>
      <c r="E123" s="103">
        <v>23765</v>
      </c>
      <c r="F123" s="103"/>
      <c r="G123" s="103"/>
      <c r="H123" s="103"/>
      <c r="I123" s="103"/>
      <c r="J123" s="103"/>
      <c r="K123" s="103"/>
      <c r="L123" s="111">
        <v>23765</v>
      </c>
      <c r="M123" s="124" t="s">
        <v>2779</v>
      </c>
    </row>
    <row r="124" spans="1:13" s="62" customFormat="1" ht="18.75" customHeight="1" x14ac:dyDescent="0.2">
      <c r="A124" s="124" t="s">
        <v>2779</v>
      </c>
      <c r="B124" s="125"/>
      <c r="C124" s="96" t="s">
        <v>1278</v>
      </c>
      <c r="D124" s="103"/>
      <c r="E124" s="103">
        <v>10000</v>
      </c>
      <c r="F124" s="103"/>
      <c r="G124" s="103"/>
      <c r="H124" s="103"/>
      <c r="I124" s="103"/>
      <c r="J124" s="103"/>
      <c r="K124" s="103"/>
      <c r="L124" s="111">
        <v>10000</v>
      </c>
      <c r="M124" s="124" t="s">
        <v>2779</v>
      </c>
    </row>
    <row r="125" spans="1:13" s="62" customFormat="1" ht="18.75" customHeight="1" x14ac:dyDescent="0.2">
      <c r="A125" s="124" t="s">
        <v>2779</v>
      </c>
      <c r="B125" s="125"/>
      <c r="C125" s="96" t="s">
        <v>1284</v>
      </c>
      <c r="D125" s="103"/>
      <c r="E125" s="103">
        <v>3200</v>
      </c>
      <c r="F125" s="103"/>
      <c r="G125" s="103"/>
      <c r="H125" s="103"/>
      <c r="I125" s="103"/>
      <c r="J125" s="103"/>
      <c r="K125" s="103"/>
      <c r="L125" s="111">
        <v>3200</v>
      </c>
      <c r="M125" s="124" t="s">
        <v>2779</v>
      </c>
    </row>
    <row r="126" spans="1:13" s="62" customFormat="1" ht="18.75" customHeight="1" x14ac:dyDescent="0.2">
      <c r="A126" s="124" t="s">
        <v>2779</v>
      </c>
      <c r="B126" s="125"/>
      <c r="C126" s="96" t="s">
        <v>1289</v>
      </c>
      <c r="D126" s="102"/>
      <c r="E126" s="102">
        <v>6000</v>
      </c>
      <c r="F126" s="103"/>
      <c r="G126" s="103"/>
      <c r="H126" s="103"/>
      <c r="I126" s="103"/>
      <c r="J126" s="103"/>
      <c r="K126" s="103"/>
      <c r="L126" s="111">
        <v>6000</v>
      </c>
      <c r="M126" s="124" t="s">
        <v>2779</v>
      </c>
    </row>
    <row r="127" spans="1:13" s="62" customFormat="1" ht="18.75" customHeight="1" x14ac:dyDescent="0.2">
      <c r="A127" s="90"/>
      <c r="B127" s="91"/>
      <c r="C127" s="132" t="s">
        <v>2780</v>
      </c>
      <c r="D127" s="110">
        <v>2400</v>
      </c>
      <c r="E127" s="110"/>
      <c r="F127" s="110"/>
      <c r="G127" s="110"/>
      <c r="H127" s="110">
        <v>1165</v>
      </c>
      <c r="I127" s="110"/>
      <c r="J127" s="110">
        <v>1200</v>
      </c>
      <c r="K127" s="110">
        <v>700</v>
      </c>
      <c r="L127" s="110">
        <v>5465</v>
      </c>
      <c r="M127" s="90"/>
    </row>
    <row r="128" spans="1:13" s="62" customFormat="1" ht="18.75" customHeight="1" x14ac:dyDescent="0.2">
      <c r="A128" s="124" t="s">
        <v>2781</v>
      </c>
      <c r="B128" s="125"/>
      <c r="C128" s="96" t="s">
        <v>1320</v>
      </c>
      <c r="D128" s="105">
        <v>1620</v>
      </c>
      <c r="E128" s="105"/>
      <c r="F128" s="105"/>
      <c r="G128" s="105"/>
      <c r="H128" s="105"/>
      <c r="I128" s="105"/>
      <c r="J128" s="105">
        <v>1000</v>
      </c>
      <c r="K128" s="105">
        <v>500</v>
      </c>
      <c r="L128" s="111">
        <v>3120</v>
      </c>
      <c r="M128" s="124" t="s">
        <v>2781</v>
      </c>
    </row>
    <row r="129" spans="1:13" s="62" customFormat="1" ht="18.75" customHeight="1" x14ac:dyDescent="0.2">
      <c r="A129" s="124" t="s">
        <v>2781</v>
      </c>
      <c r="B129" s="125"/>
      <c r="C129" s="96" t="s">
        <v>2782</v>
      </c>
      <c r="D129" s="105">
        <v>500</v>
      </c>
      <c r="E129" s="105"/>
      <c r="F129" s="105"/>
      <c r="G129" s="105"/>
      <c r="H129" s="105"/>
      <c r="I129" s="105"/>
      <c r="J129" s="105">
        <v>100</v>
      </c>
      <c r="K129" s="105">
        <v>100</v>
      </c>
      <c r="L129" s="111">
        <v>700</v>
      </c>
      <c r="M129" s="124" t="s">
        <v>2781</v>
      </c>
    </row>
    <row r="130" spans="1:13" s="62" customFormat="1" ht="18.75" customHeight="1" x14ac:dyDescent="0.2">
      <c r="A130" s="124" t="s">
        <v>2781</v>
      </c>
      <c r="B130" s="125"/>
      <c r="C130" s="96" t="s">
        <v>1417</v>
      </c>
      <c r="D130" s="105">
        <v>280</v>
      </c>
      <c r="E130" s="105"/>
      <c r="F130" s="105"/>
      <c r="G130" s="105"/>
      <c r="H130" s="105">
        <v>1165</v>
      </c>
      <c r="I130" s="105"/>
      <c r="J130" s="105">
        <v>100</v>
      </c>
      <c r="K130" s="105">
        <v>100</v>
      </c>
      <c r="L130" s="111">
        <v>1645</v>
      </c>
      <c r="M130" s="124" t="s">
        <v>2781</v>
      </c>
    </row>
    <row r="131" spans="1:13" s="62" customFormat="1" ht="18.75" customHeight="1" x14ac:dyDescent="0.2">
      <c r="A131" s="90"/>
      <c r="B131" s="91"/>
      <c r="C131" s="132" t="s">
        <v>2783</v>
      </c>
      <c r="D131" s="110">
        <v>2500</v>
      </c>
      <c r="E131" s="110"/>
      <c r="F131" s="110"/>
      <c r="G131" s="110"/>
      <c r="H131" s="110">
        <v>10000</v>
      </c>
      <c r="I131" s="110"/>
      <c r="J131" s="110">
        <v>1000</v>
      </c>
      <c r="K131" s="110"/>
      <c r="L131" s="110">
        <v>13500</v>
      </c>
      <c r="M131" s="90"/>
    </row>
    <row r="132" spans="1:13" s="62" customFormat="1" ht="18.75" customHeight="1" x14ac:dyDescent="0.2">
      <c r="A132" s="124" t="s">
        <v>2784</v>
      </c>
      <c r="B132" s="125"/>
      <c r="C132" s="96" t="s">
        <v>1292</v>
      </c>
      <c r="D132" s="105">
        <v>1300</v>
      </c>
      <c r="E132" s="105"/>
      <c r="F132" s="105"/>
      <c r="G132" s="105"/>
      <c r="H132" s="105"/>
      <c r="I132" s="105"/>
      <c r="J132" s="105"/>
      <c r="K132" s="105"/>
      <c r="L132" s="111">
        <v>1300</v>
      </c>
      <c r="M132" s="124" t="s">
        <v>2784</v>
      </c>
    </row>
    <row r="133" spans="1:13" s="62" customFormat="1" ht="18.75" customHeight="1" x14ac:dyDescent="0.2">
      <c r="A133" s="124" t="s">
        <v>2784</v>
      </c>
      <c r="B133" s="125"/>
      <c r="C133" s="96" t="s">
        <v>1297</v>
      </c>
      <c r="D133" s="105">
        <v>400</v>
      </c>
      <c r="E133" s="105"/>
      <c r="F133" s="105"/>
      <c r="G133" s="105"/>
      <c r="H133" s="105">
        <v>10000</v>
      </c>
      <c r="I133" s="105"/>
      <c r="J133" s="105">
        <v>1000</v>
      </c>
      <c r="K133" s="105"/>
      <c r="L133" s="111">
        <v>11400</v>
      </c>
      <c r="M133" s="124" t="s">
        <v>2784</v>
      </c>
    </row>
    <row r="134" spans="1:13" s="62" customFormat="1" ht="18.75" customHeight="1" x14ac:dyDescent="0.2">
      <c r="A134" s="124" t="s">
        <v>2784</v>
      </c>
      <c r="B134" s="125"/>
      <c r="C134" s="96" t="s">
        <v>2785</v>
      </c>
      <c r="D134" s="105">
        <v>400</v>
      </c>
      <c r="E134" s="105"/>
      <c r="F134" s="105"/>
      <c r="G134" s="105"/>
      <c r="H134" s="105"/>
      <c r="I134" s="105"/>
      <c r="J134" s="105"/>
      <c r="K134" s="105"/>
      <c r="L134" s="111">
        <v>400</v>
      </c>
      <c r="M134" s="124" t="s">
        <v>2784</v>
      </c>
    </row>
    <row r="135" spans="1:13" s="62" customFormat="1" ht="18.75" customHeight="1" x14ac:dyDescent="0.2">
      <c r="A135" s="124" t="s">
        <v>2784</v>
      </c>
      <c r="B135" s="125"/>
      <c r="C135" s="134" t="s">
        <v>2786</v>
      </c>
      <c r="D135" s="105">
        <v>400</v>
      </c>
      <c r="E135" s="105"/>
      <c r="F135" s="105"/>
      <c r="G135" s="105"/>
      <c r="H135" s="105"/>
      <c r="I135" s="105"/>
      <c r="J135" s="105"/>
      <c r="K135" s="105"/>
      <c r="L135" s="111">
        <v>400</v>
      </c>
      <c r="M135" s="124" t="s">
        <v>2784</v>
      </c>
    </row>
    <row r="136" spans="1:13" s="62" customFormat="1" ht="18.75" customHeight="1" x14ac:dyDescent="0.2">
      <c r="A136" s="90"/>
      <c r="B136" s="91"/>
      <c r="C136" s="132" t="s">
        <v>2787</v>
      </c>
      <c r="D136" s="135">
        <v>15200</v>
      </c>
      <c r="E136" s="135"/>
      <c r="F136" s="135"/>
      <c r="G136" s="135"/>
      <c r="H136" s="135">
        <v>10000</v>
      </c>
      <c r="I136" s="135"/>
      <c r="J136" s="135">
        <v>2300</v>
      </c>
      <c r="K136" s="135">
        <v>1500</v>
      </c>
      <c r="L136" s="135">
        <v>29000</v>
      </c>
      <c r="M136" s="90"/>
    </row>
    <row r="137" spans="1:13" s="62" customFormat="1" ht="18.75" customHeight="1" x14ac:dyDescent="0.2">
      <c r="A137" s="122" t="s">
        <v>2788</v>
      </c>
      <c r="B137" s="123"/>
      <c r="C137" s="96" t="s">
        <v>2789</v>
      </c>
      <c r="D137" s="103">
        <v>2000</v>
      </c>
      <c r="E137" s="136"/>
      <c r="F137" s="136"/>
      <c r="G137" s="136"/>
      <c r="H137" s="136"/>
      <c r="I137" s="136"/>
      <c r="J137" s="103">
        <v>200</v>
      </c>
      <c r="K137" s="103">
        <v>200</v>
      </c>
      <c r="L137" s="111">
        <v>2400</v>
      </c>
      <c r="M137" s="122" t="s">
        <v>2788</v>
      </c>
    </row>
    <row r="138" spans="1:13" s="62" customFormat="1" ht="18.75" customHeight="1" x14ac:dyDescent="0.2">
      <c r="A138" s="122" t="s">
        <v>2788</v>
      </c>
      <c r="B138" s="123"/>
      <c r="C138" s="96" t="s">
        <v>1470</v>
      </c>
      <c r="D138" s="103">
        <v>5200</v>
      </c>
      <c r="E138" s="103"/>
      <c r="F138" s="103"/>
      <c r="G138" s="103"/>
      <c r="H138" s="103">
        <v>10000</v>
      </c>
      <c r="I138" s="103"/>
      <c r="J138" s="103">
        <v>1000</v>
      </c>
      <c r="K138" s="103">
        <v>400</v>
      </c>
      <c r="L138" s="111">
        <v>16600</v>
      </c>
      <c r="M138" s="122" t="s">
        <v>2788</v>
      </c>
    </row>
    <row r="139" spans="1:13" s="62" customFormat="1" ht="18.75" customHeight="1" x14ac:dyDescent="0.2">
      <c r="A139" s="122" t="s">
        <v>2788</v>
      </c>
      <c r="B139" s="123"/>
      <c r="C139" s="96" t="s">
        <v>1493</v>
      </c>
      <c r="D139" s="103">
        <v>2500</v>
      </c>
      <c r="E139" s="103"/>
      <c r="F139" s="103"/>
      <c r="G139" s="103"/>
      <c r="H139" s="103"/>
      <c r="I139" s="103"/>
      <c r="J139" s="103"/>
      <c r="K139" s="103">
        <v>200</v>
      </c>
      <c r="L139" s="111">
        <v>2700</v>
      </c>
      <c r="M139" s="122" t="s">
        <v>2788</v>
      </c>
    </row>
    <row r="140" spans="1:13" s="62" customFormat="1" ht="18.75" customHeight="1" x14ac:dyDescent="0.2">
      <c r="A140" s="122" t="s">
        <v>2788</v>
      </c>
      <c r="B140" s="123"/>
      <c r="C140" s="96" t="s">
        <v>1509</v>
      </c>
      <c r="D140" s="103">
        <v>800</v>
      </c>
      <c r="E140" s="103"/>
      <c r="F140" s="103"/>
      <c r="G140" s="103"/>
      <c r="H140" s="103"/>
      <c r="I140" s="103"/>
      <c r="J140" s="103"/>
      <c r="K140" s="103">
        <v>100</v>
      </c>
      <c r="L140" s="111">
        <v>900</v>
      </c>
      <c r="M140" s="122" t="s">
        <v>2788</v>
      </c>
    </row>
    <row r="141" spans="1:13" s="62" customFormat="1" ht="18.75" customHeight="1" x14ac:dyDescent="0.2">
      <c r="A141" s="122" t="s">
        <v>2788</v>
      </c>
      <c r="B141" s="123"/>
      <c r="C141" s="96" t="s">
        <v>1521</v>
      </c>
      <c r="D141" s="103">
        <v>2100</v>
      </c>
      <c r="E141" s="103"/>
      <c r="F141" s="103"/>
      <c r="G141" s="103"/>
      <c r="H141" s="103"/>
      <c r="I141" s="103"/>
      <c r="J141" s="103"/>
      <c r="K141" s="103">
        <v>100</v>
      </c>
      <c r="L141" s="111">
        <v>2200</v>
      </c>
      <c r="M141" s="122" t="s">
        <v>2788</v>
      </c>
    </row>
    <row r="142" spans="1:13" s="62" customFormat="1" ht="18.75" customHeight="1" x14ac:dyDescent="0.2">
      <c r="A142" s="122" t="s">
        <v>2788</v>
      </c>
      <c r="B142" s="123"/>
      <c r="C142" s="96" t="s">
        <v>1533</v>
      </c>
      <c r="D142" s="103">
        <v>1900</v>
      </c>
      <c r="E142" s="103"/>
      <c r="F142" s="103"/>
      <c r="G142" s="103"/>
      <c r="H142" s="103"/>
      <c r="I142" s="103"/>
      <c r="J142" s="103">
        <v>600</v>
      </c>
      <c r="K142" s="103"/>
      <c r="L142" s="111">
        <v>2500</v>
      </c>
      <c r="M142" s="122" t="s">
        <v>2788</v>
      </c>
    </row>
    <row r="143" spans="1:13" s="62" customFormat="1" ht="18.75" customHeight="1" x14ac:dyDescent="0.2">
      <c r="A143" s="122" t="s">
        <v>2788</v>
      </c>
      <c r="B143" s="123"/>
      <c r="C143" s="134" t="s">
        <v>2790</v>
      </c>
      <c r="D143" s="105">
        <v>1000</v>
      </c>
      <c r="E143" s="103"/>
      <c r="F143" s="103"/>
      <c r="G143" s="103"/>
      <c r="H143" s="103"/>
      <c r="I143" s="103"/>
      <c r="J143" s="103">
        <v>500</v>
      </c>
      <c r="K143" s="103">
        <v>500</v>
      </c>
      <c r="L143" s="111">
        <v>1000</v>
      </c>
      <c r="M143" s="122" t="s">
        <v>2788</v>
      </c>
    </row>
    <row r="144" spans="1:13" s="62" customFormat="1" ht="18.75" customHeight="1" x14ac:dyDescent="0.2">
      <c r="A144" s="90"/>
      <c r="B144" s="91"/>
      <c r="C144" s="132" t="s">
        <v>2791</v>
      </c>
      <c r="D144" s="110">
        <v>2000</v>
      </c>
      <c r="E144" s="110"/>
      <c r="F144" s="110"/>
      <c r="G144" s="110"/>
      <c r="H144" s="110"/>
      <c r="I144" s="110"/>
      <c r="J144" s="110">
        <v>1700</v>
      </c>
      <c r="K144" s="110">
        <v>500</v>
      </c>
      <c r="L144" s="110">
        <v>4200</v>
      </c>
      <c r="M144" s="90"/>
    </row>
    <row r="145" spans="1:13" s="62" customFormat="1" ht="18.75" customHeight="1" x14ac:dyDescent="0.2">
      <c r="A145" s="122" t="s">
        <v>2792</v>
      </c>
      <c r="B145" s="123"/>
      <c r="C145" s="96" t="s">
        <v>1564</v>
      </c>
      <c r="D145" s="105">
        <v>100</v>
      </c>
      <c r="E145" s="105"/>
      <c r="F145" s="105"/>
      <c r="G145" s="105"/>
      <c r="H145" s="105"/>
      <c r="I145" s="105"/>
      <c r="J145" s="105">
        <v>100</v>
      </c>
      <c r="K145" s="105">
        <v>200</v>
      </c>
      <c r="L145" s="84">
        <v>400</v>
      </c>
      <c r="M145" s="122" t="s">
        <v>2792</v>
      </c>
    </row>
    <row r="146" spans="1:13" s="62" customFormat="1" ht="18.75" customHeight="1" x14ac:dyDescent="0.2">
      <c r="A146" s="122" t="s">
        <v>2792</v>
      </c>
      <c r="B146" s="123"/>
      <c r="C146" s="137" t="s">
        <v>1585</v>
      </c>
      <c r="D146" s="105">
        <v>100</v>
      </c>
      <c r="E146" s="105"/>
      <c r="F146" s="105"/>
      <c r="G146" s="105"/>
      <c r="H146" s="105"/>
      <c r="I146" s="105"/>
      <c r="J146" s="105">
        <v>100</v>
      </c>
      <c r="K146" s="105">
        <v>100</v>
      </c>
      <c r="L146" s="84">
        <v>300</v>
      </c>
      <c r="M146" s="122" t="s">
        <v>2792</v>
      </c>
    </row>
    <row r="147" spans="1:13" s="62" customFormat="1" ht="18.75" customHeight="1" x14ac:dyDescent="0.2">
      <c r="A147" s="122" t="s">
        <v>2792</v>
      </c>
      <c r="B147" s="123"/>
      <c r="C147" s="137" t="s">
        <v>1595</v>
      </c>
      <c r="D147" s="105">
        <v>800</v>
      </c>
      <c r="E147" s="105"/>
      <c r="F147" s="105"/>
      <c r="G147" s="105"/>
      <c r="H147" s="105"/>
      <c r="I147" s="105"/>
      <c r="J147" s="105">
        <v>500</v>
      </c>
      <c r="K147" s="105"/>
      <c r="L147" s="84">
        <v>1300</v>
      </c>
      <c r="M147" s="122" t="s">
        <v>2792</v>
      </c>
    </row>
    <row r="148" spans="1:13" s="62" customFormat="1" ht="18.75" customHeight="1" x14ac:dyDescent="0.2">
      <c r="A148" s="122" t="s">
        <v>2792</v>
      </c>
      <c r="B148" s="123"/>
      <c r="C148" s="137" t="s">
        <v>1613</v>
      </c>
      <c r="D148" s="105">
        <v>500</v>
      </c>
      <c r="E148" s="105"/>
      <c r="F148" s="105"/>
      <c r="G148" s="105"/>
      <c r="H148" s="105"/>
      <c r="I148" s="105"/>
      <c r="J148" s="105">
        <v>500</v>
      </c>
      <c r="K148" s="105">
        <v>100</v>
      </c>
      <c r="L148" s="84">
        <v>1100</v>
      </c>
      <c r="M148" s="122" t="s">
        <v>2792</v>
      </c>
    </row>
    <row r="149" spans="1:13" s="62" customFormat="1" ht="18.75" customHeight="1" x14ac:dyDescent="0.2">
      <c r="A149" s="122" t="s">
        <v>2792</v>
      </c>
      <c r="B149" s="123"/>
      <c r="C149" s="137" t="s">
        <v>1620</v>
      </c>
      <c r="D149" s="105">
        <v>500</v>
      </c>
      <c r="E149" s="105"/>
      <c r="F149" s="105"/>
      <c r="G149" s="105"/>
      <c r="H149" s="105"/>
      <c r="I149" s="105"/>
      <c r="J149" s="105">
        <v>500</v>
      </c>
      <c r="K149" s="105">
        <v>100</v>
      </c>
      <c r="L149" s="84">
        <v>1100</v>
      </c>
      <c r="M149" s="122" t="s">
        <v>2792</v>
      </c>
    </row>
    <row r="150" spans="1:13" s="62" customFormat="1" ht="19.899999999999999" customHeight="1" x14ac:dyDescent="0.2">
      <c r="A150" s="90"/>
      <c r="B150" s="91"/>
      <c r="C150" s="132" t="s">
        <v>2793</v>
      </c>
      <c r="D150" s="110">
        <v>10000</v>
      </c>
      <c r="E150" s="110"/>
      <c r="F150" s="110"/>
      <c r="G150" s="110"/>
      <c r="H150" s="110">
        <v>3000</v>
      </c>
      <c r="I150" s="110">
        <v>5000</v>
      </c>
      <c r="J150" s="110">
        <v>3000</v>
      </c>
      <c r="K150" s="110"/>
      <c r="L150" s="110">
        <v>21000</v>
      </c>
      <c r="M150" s="90"/>
    </row>
    <row r="151" spans="1:13" s="62" customFormat="1" ht="19.899999999999999" customHeight="1" x14ac:dyDescent="0.2">
      <c r="A151" s="124" t="s">
        <v>2794</v>
      </c>
      <c r="B151" s="125"/>
      <c r="C151" s="96" t="s">
        <v>1624</v>
      </c>
      <c r="D151" s="105">
        <v>2800</v>
      </c>
      <c r="E151" s="105"/>
      <c r="F151" s="105"/>
      <c r="G151" s="105"/>
      <c r="H151" s="105"/>
      <c r="I151" s="105"/>
      <c r="J151" s="105"/>
      <c r="K151" s="105"/>
      <c r="L151" s="84">
        <v>2800</v>
      </c>
      <c r="M151" s="124" t="s">
        <v>2794</v>
      </c>
    </row>
    <row r="152" spans="1:13" s="62" customFormat="1" ht="19.899999999999999" customHeight="1" x14ac:dyDescent="0.2">
      <c r="A152" s="124" t="s">
        <v>2794</v>
      </c>
      <c r="B152" s="125"/>
      <c r="C152" s="96" t="s">
        <v>2795</v>
      </c>
      <c r="D152" s="105">
        <v>1200</v>
      </c>
      <c r="E152" s="105"/>
      <c r="F152" s="105"/>
      <c r="G152" s="105"/>
      <c r="H152" s="105">
        <v>3000</v>
      </c>
      <c r="I152" s="105">
        <v>5000</v>
      </c>
      <c r="J152" s="105">
        <v>3000</v>
      </c>
      <c r="K152" s="105"/>
      <c r="L152" s="84">
        <v>12200</v>
      </c>
      <c r="M152" s="124" t="s">
        <v>2794</v>
      </c>
    </row>
    <row r="153" spans="1:13" s="62" customFormat="1" ht="19.899999999999999" customHeight="1" x14ac:dyDescent="0.2">
      <c r="A153" s="124" t="s">
        <v>2794</v>
      </c>
      <c r="B153" s="125"/>
      <c r="C153" s="96" t="s">
        <v>233</v>
      </c>
      <c r="D153" s="105">
        <v>2400</v>
      </c>
      <c r="E153" s="105"/>
      <c r="F153" s="105"/>
      <c r="G153" s="105"/>
      <c r="H153" s="105"/>
      <c r="I153" s="105"/>
      <c r="J153" s="105"/>
      <c r="K153" s="105">
        <v>1000</v>
      </c>
      <c r="L153" s="84">
        <v>3400</v>
      </c>
      <c r="M153" s="124" t="s">
        <v>2794</v>
      </c>
    </row>
    <row r="154" spans="1:13" s="62" customFormat="1" ht="19.899999999999999" customHeight="1" x14ac:dyDescent="0.2">
      <c r="A154" s="124" t="s">
        <v>2794</v>
      </c>
      <c r="B154" s="125"/>
      <c r="C154" s="96" t="s">
        <v>1672</v>
      </c>
      <c r="D154" s="105">
        <v>1200</v>
      </c>
      <c r="E154" s="105"/>
      <c r="F154" s="105"/>
      <c r="G154" s="105"/>
      <c r="H154" s="105"/>
      <c r="I154" s="105"/>
      <c r="J154" s="105"/>
      <c r="K154" s="105">
        <v>2000</v>
      </c>
      <c r="L154" s="84">
        <v>3200</v>
      </c>
      <c r="M154" s="124" t="s">
        <v>2794</v>
      </c>
    </row>
    <row r="155" spans="1:13" s="62" customFormat="1" ht="19.899999999999999" customHeight="1" x14ac:dyDescent="0.2">
      <c r="A155" s="124" t="s">
        <v>2794</v>
      </c>
      <c r="B155" s="125"/>
      <c r="C155" s="96" t="s">
        <v>2796</v>
      </c>
      <c r="D155" s="105">
        <v>1200</v>
      </c>
      <c r="E155" s="105"/>
      <c r="F155" s="105"/>
      <c r="G155" s="105"/>
      <c r="H155" s="105"/>
      <c r="I155" s="105"/>
      <c r="J155" s="105"/>
      <c r="K155" s="105"/>
      <c r="L155" s="84">
        <v>1200</v>
      </c>
      <c r="M155" s="124" t="s">
        <v>2794</v>
      </c>
    </row>
    <row r="156" spans="1:13" s="62" customFormat="1" ht="19.899999999999999" customHeight="1" x14ac:dyDescent="0.2">
      <c r="A156" s="124" t="s">
        <v>2794</v>
      </c>
      <c r="B156" s="125"/>
      <c r="C156" s="96" t="s">
        <v>2797</v>
      </c>
      <c r="D156" s="105">
        <v>1200</v>
      </c>
      <c r="E156" s="105"/>
      <c r="F156" s="105"/>
      <c r="G156" s="105"/>
      <c r="H156" s="105"/>
      <c r="I156" s="105"/>
      <c r="J156" s="105"/>
      <c r="K156" s="105"/>
      <c r="L156" s="84">
        <v>1200</v>
      </c>
      <c r="M156" s="124" t="s">
        <v>2794</v>
      </c>
    </row>
    <row r="157" spans="1:13" s="62" customFormat="1" ht="19.899999999999999" customHeight="1" x14ac:dyDescent="0.2">
      <c r="A157" s="90"/>
      <c r="B157" s="91"/>
      <c r="C157" s="132" t="s">
        <v>2798</v>
      </c>
      <c r="D157" s="110">
        <v>3500</v>
      </c>
      <c r="E157" s="110">
        <v>3000</v>
      </c>
      <c r="F157" s="110"/>
      <c r="G157" s="110"/>
      <c r="H157" s="110">
        <v>3000</v>
      </c>
      <c r="I157" s="110">
        <v>3000</v>
      </c>
      <c r="J157" s="110"/>
      <c r="K157" s="110"/>
      <c r="L157" s="110">
        <v>12500</v>
      </c>
      <c r="M157" s="90"/>
    </row>
    <row r="158" spans="1:13" s="62" customFormat="1" ht="19.899999999999999" customHeight="1" x14ac:dyDescent="0.2">
      <c r="A158" s="122" t="s">
        <v>2799</v>
      </c>
      <c r="B158" s="123"/>
      <c r="C158" s="96" t="s">
        <v>1719</v>
      </c>
      <c r="D158" s="103">
        <v>300</v>
      </c>
      <c r="E158" s="103"/>
      <c r="F158" s="103"/>
      <c r="G158" s="103"/>
      <c r="H158" s="103"/>
      <c r="I158" s="103"/>
      <c r="J158" s="103"/>
      <c r="K158" s="103"/>
      <c r="L158" s="84">
        <v>300</v>
      </c>
      <c r="M158" s="122" t="s">
        <v>2799</v>
      </c>
    </row>
    <row r="159" spans="1:13" s="62" customFormat="1" ht="19.899999999999999" customHeight="1" x14ac:dyDescent="0.2">
      <c r="A159" s="122" t="s">
        <v>2799</v>
      </c>
      <c r="B159" s="123"/>
      <c r="C159" s="96" t="s">
        <v>2800</v>
      </c>
      <c r="D159" s="103">
        <v>300</v>
      </c>
      <c r="E159" s="103">
        <v>1500</v>
      </c>
      <c r="F159" s="103"/>
      <c r="G159" s="103"/>
      <c r="H159" s="103"/>
      <c r="I159" s="103"/>
      <c r="J159" s="103"/>
      <c r="K159" s="103"/>
      <c r="L159" s="84">
        <v>1800</v>
      </c>
      <c r="M159" s="122" t="s">
        <v>2799</v>
      </c>
    </row>
    <row r="160" spans="1:13" s="62" customFormat="1" ht="19.899999999999999" customHeight="1" x14ac:dyDescent="0.2">
      <c r="A160" s="122" t="s">
        <v>2799</v>
      </c>
      <c r="B160" s="123"/>
      <c r="C160" s="96" t="s">
        <v>1748</v>
      </c>
      <c r="D160" s="103">
        <v>400</v>
      </c>
      <c r="E160" s="102">
        <v>1500</v>
      </c>
      <c r="F160" s="103"/>
      <c r="G160" s="103"/>
      <c r="H160" s="103"/>
      <c r="I160" s="103">
        <v>3000</v>
      </c>
      <c r="J160" s="103"/>
      <c r="K160" s="103"/>
      <c r="L160" s="84">
        <v>4900</v>
      </c>
      <c r="M160" s="122" t="s">
        <v>2799</v>
      </c>
    </row>
    <row r="161" spans="1:13" s="62" customFormat="1" ht="19.899999999999999" customHeight="1" x14ac:dyDescent="0.2">
      <c r="A161" s="124" t="s">
        <v>2801</v>
      </c>
      <c r="B161" s="125"/>
      <c r="C161" s="96" t="s">
        <v>2802</v>
      </c>
      <c r="D161" s="103">
        <v>2500</v>
      </c>
      <c r="E161" s="102"/>
      <c r="F161" s="103"/>
      <c r="G161" s="103"/>
      <c r="H161" s="103">
        <v>3000</v>
      </c>
      <c r="I161" s="103"/>
      <c r="J161" s="103"/>
      <c r="K161" s="103"/>
      <c r="L161" s="84">
        <f>+D161+H161</f>
        <v>5500</v>
      </c>
      <c r="M161" s="124" t="s">
        <v>2801</v>
      </c>
    </row>
    <row r="162" spans="1:13" s="62" customFormat="1" ht="19.899999999999999" customHeight="1" x14ac:dyDescent="0.2">
      <c r="A162" s="90"/>
      <c r="B162" s="91"/>
      <c r="C162" s="132" t="s">
        <v>2803</v>
      </c>
      <c r="D162" s="110">
        <v>2800</v>
      </c>
      <c r="E162" s="110"/>
      <c r="F162" s="110"/>
      <c r="G162" s="110"/>
      <c r="H162" s="110">
        <v>2000</v>
      </c>
      <c r="I162" s="110"/>
      <c r="J162" s="110">
        <v>1000</v>
      </c>
      <c r="K162" s="110">
        <v>500</v>
      </c>
      <c r="L162" s="110">
        <v>6300</v>
      </c>
      <c r="M162" s="90"/>
    </row>
    <row r="163" spans="1:13" s="62" customFormat="1" ht="19.899999999999999" customHeight="1" x14ac:dyDescent="0.2">
      <c r="A163" s="122" t="s">
        <v>2721</v>
      </c>
      <c r="B163" s="123"/>
      <c r="C163" s="96" t="s">
        <v>1788</v>
      </c>
      <c r="D163" s="103">
        <v>1000</v>
      </c>
      <c r="E163" s="103"/>
      <c r="F163" s="103"/>
      <c r="G163" s="103"/>
      <c r="H163" s="103"/>
      <c r="I163" s="103"/>
      <c r="J163" s="103"/>
      <c r="K163" s="103"/>
      <c r="L163" s="84">
        <v>1000</v>
      </c>
      <c r="M163" s="122" t="s">
        <v>2721</v>
      </c>
    </row>
    <row r="164" spans="1:13" s="62" customFormat="1" ht="19.899999999999999" customHeight="1" x14ac:dyDescent="0.2">
      <c r="A164" s="122" t="s">
        <v>2721</v>
      </c>
      <c r="B164" s="123"/>
      <c r="C164" s="96" t="s">
        <v>2804</v>
      </c>
      <c r="D164" s="103">
        <v>800</v>
      </c>
      <c r="E164" s="103"/>
      <c r="F164" s="103"/>
      <c r="G164" s="103"/>
      <c r="H164" s="103"/>
      <c r="I164" s="103"/>
      <c r="J164" s="103"/>
      <c r="K164" s="103"/>
      <c r="L164" s="84">
        <v>800</v>
      </c>
      <c r="M164" s="122" t="s">
        <v>2721</v>
      </c>
    </row>
    <row r="165" spans="1:13" s="62" customFormat="1" ht="19.899999999999999" customHeight="1" x14ac:dyDescent="0.2">
      <c r="A165" s="122" t="s">
        <v>2721</v>
      </c>
      <c r="B165" s="123"/>
      <c r="C165" s="96" t="s">
        <v>2805</v>
      </c>
      <c r="D165" s="105">
        <v>1000</v>
      </c>
      <c r="E165" s="103"/>
      <c r="F165" s="103"/>
      <c r="G165" s="103"/>
      <c r="H165" s="103">
        <v>2000</v>
      </c>
      <c r="I165" s="103"/>
      <c r="J165" s="103">
        <v>1000</v>
      </c>
      <c r="K165" s="103">
        <v>500</v>
      </c>
      <c r="L165" s="84">
        <v>4500</v>
      </c>
      <c r="M165" s="122" t="s">
        <v>2721</v>
      </c>
    </row>
    <row r="166" spans="1:13" s="62" customFormat="1" ht="19.899999999999999" customHeight="1" x14ac:dyDescent="0.2">
      <c r="A166" s="90"/>
      <c r="B166" s="91"/>
      <c r="C166" s="132" t="s">
        <v>2806</v>
      </c>
      <c r="D166" s="110">
        <v>2000</v>
      </c>
      <c r="E166" s="110"/>
      <c r="F166" s="110"/>
      <c r="G166" s="110"/>
      <c r="H166" s="110"/>
      <c r="I166" s="110"/>
      <c r="J166" s="110"/>
      <c r="K166" s="110"/>
      <c r="L166" s="110">
        <v>2000</v>
      </c>
      <c r="M166" s="90"/>
    </row>
    <row r="167" spans="1:13" s="62" customFormat="1" ht="19.899999999999999" customHeight="1" x14ac:dyDescent="0.2">
      <c r="A167" s="138" t="s">
        <v>2807</v>
      </c>
      <c r="B167" s="125"/>
      <c r="C167" s="96" t="s">
        <v>1816</v>
      </c>
      <c r="D167" s="102">
        <v>2000</v>
      </c>
      <c r="E167" s="103"/>
      <c r="F167" s="103"/>
      <c r="G167" s="103"/>
      <c r="H167" s="103"/>
      <c r="I167" s="103"/>
      <c r="J167" s="103"/>
      <c r="K167" s="103"/>
      <c r="L167" s="84">
        <v>2000</v>
      </c>
      <c r="M167" s="138" t="s">
        <v>2807</v>
      </c>
    </row>
    <row r="168" spans="1:13" s="62" customFormat="1" ht="19.899999999999999" customHeight="1" x14ac:dyDescent="0.2">
      <c r="A168" s="63"/>
      <c r="B168" s="139">
        <v>3</v>
      </c>
      <c r="C168" s="80" t="s">
        <v>2808</v>
      </c>
      <c r="D168" s="140">
        <v>96124</v>
      </c>
      <c r="E168" s="81">
        <v>151319</v>
      </c>
      <c r="F168" s="81">
        <v>0</v>
      </c>
      <c r="G168" s="81">
        <v>0</v>
      </c>
      <c r="H168" s="81">
        <v>60000</v>
      </c>
      <c r="I168" s="81">
        <v>2000</v>
      </c>
      <c r="J168" s="81">
        <v>225100</v>
      </c>
      <c r="K168" s="81">
        <v>28000</v>
      </c>
      <c r="L168" s="81">
        <v>562543</v>
      </c>
      <c r="M168" s="63"/>
    </row>
    <row r="169" spans="1:13" s="62" customFormat="1" ht="19.899999999999999" customHeight="1" x14ac:dyDescent="0.2">
      <c r="A169" s="63"/>
      <c r="B169" s="60"/>
      <c r="C169" s="131" t="s">
        <v>1852</v>
      </c>
      <c r="D169" s="99">
        <v>11857</v>
      </c>
      <c r="E169" s="99">
        <v>59913</v>
      </c>
      <c r="F169" s="99">
        <v>0</v>
      </c>
      <c r="G169" s="99">
        <v>0</v>
      </c>
      <c r="H169" s="99">
        <v>30000</v>
      </c>
      <c r="I169" s="99">
        <v>0</v>
      </c>
      <c r="J169" s="99">
        <v>60000</v>
      </c>
      <c r="K169" s="99">
        <v>5000</v>
      </c>
      <c r="L169" s="99">
        <v>166770</v>
      </c>
      <c r="M169" s="63"/>
    </row>
    <row r="170" spans="1:13" s="62" customFormat="1" ht="19.899999999999999" customHeight="1" x14ac:dyDescent="0.2">
      <c r="A170" s="90"/>
      <c r="B170" s="91"/>
      <c r="C170" s="132" t="s">
        <v>1851</v>
      </c>
      <c r="D170" s="141"/>
      <c r="E170" s="135">
        <v>42000</v>
      </c>
      <c r="F170" s="135"/>
      <c r="G170" s="135"/>
      <c r="H170" s="135">
        <v>30000</v>
      </c>
      <c r="I170" s="135"/>
      <c r="J170" s="135">
        <v>55000</v>
      </c>
      <c r="K170" s="135"/>
      <c r="L170" s="135">
        <v>127000</v>
      </c>
      <c r="M170" s="90"/>
    </row>
    <row r="171" spans="1:13" s="62" customFormat="1" ht="19.899999999999999" customHeight="1" x14ac:dyDescent="0.2">
      <c r="A171" s="142" t="s">
        <v>2809</v>
      </c>
      <c r="B171" s="143"/>
      <c r="C171" s="96" t="s">
        <v>2810</v>
      </c>
      <c r="D171" s="103"/>
      <c r="E171" s="103">
        <v>20000</v>
      </c>
      <c r="F171" s="103"/>
      <c r="G171" s="103"/>
      <c r="H171" s="103">
        <v>20000</v>
      </c>
      <c r="I171" s="103"/>
      <c r="J171" s="103">
        <v>30000</v>
      </c>
      <c r="K171" s="103"/>
      <c r="L171" s="84">
        <v>70000</v>
      </c>
      <c r="M171" s="142" t="s">
        <v>2809</v>
      </c>
    </row>
    <row r="172" spans="1:13" s="62" customFormat="1" ht="19.899999999999999" customHeight="1" x14ac:dyDescent="0.2">
      <c r="A172" s="142" t="s">
        <v>2809</v>
      </c>
      <c r="B172" s="143"/>
      <c r="C172" s="96" t="s">
        <v>2811</v>
      </c>
      <c r="D172" s="103"/>
      <c r="E172" s="103">
        <v>4400</v>
      </c>
      <c r="F172" s="103"/>
      <c r="G172" s="103"/>
      <c r="H172" s="103"/>
      <c r="I172" s="103"/>
      <c r="J172" s="103"/>
      <c r="K172" s="103"/>
      <c r="L172" s="84">
        <v>4400</v>
      </c>
      <c r="M172" s="142" t="s">
        <v>2809</v>
      </c>
    </row>
    <row r="173" spans="1:13" s="62" customFormat="1" ht="19.899999999999999" customHeight="1" x14ac:dyDescent="0.2">
      <c r="A173" s="142" t="s">
        <v>2809</v>
      </c>
      <c r="B173" s="143"/>
      <c r="C173" s="96" t="s">
        <v>2812</v>
      </c>
      <c r="D173" s="103"/>
      <c r="E173" s="103">
        <v>2400</v>
      </c>
      <c r="F173" s="103"/>
      <c r="G173" s="103"/>
      <c r="H173" s="103"/>
      <c r="I173" s="103"/>
      <c r="J173" s="103"/>
      <c r="K173" s="103"/>
      <c r="L173" s="84">
        <v>2400</v>
      </c>
      <c r="M173" s="142" t="s">
        <v>2809</v>
      </c>
    </row>
    <row r="174" spans="1:13" s="62" customFormat="1" ht="19.899999999999999" customHeight="1" x14ac:dyDescent="0.2">
      <c r="A174" s="142" t="s">
        <v>2809</v>
      </c>
      <c r="B174" s="143"/>
      <c r="C174" s="96" t="s">
        <v>1928</v>
      </c>
      <c r="D174" s="103"/>
      <c r="E174" s="103">
        <v>1050</v>
      </c>
      <c r="F174" s="103"/>
      <c r="G174" s="103"/>
      <c r="H174" s="103"/>
      <c r="I174" s="103"/>
      <c r="J174" s="103"/>
      <c r="K174" s="103"/>
      <c r="L174" s="84">
        <v>1050</v>
      </c>
      <c r="M174" s="142" t="s">
        <v>2809</v>
      </c>
    </row>
    <row r="175" spans="1:13" s="62" customFormat="1" ht="19.899999999999999" customHeight="1" x14ac:dyDescent="0.2">
      <c r="A175" s="142" t="s">
        <v>2809</v>
      </c>
      <c r="B175" s="143"/>
      <c r="C175" s="96" t="s">
        <v>1941</v>
      </c>
      <c r="D175" s="103"/>
      <c r="E175" s="103">
        <v>687</v>
      </c>
      <c r="F175" s="103"/>
      <c r="G175" s="103"/>
      <c r="H175" s="103"/>
      <c r="I175" s="103"/>
      <c r="J175" s="103"/>
      <c r="K175" s="103"/>
      <c r="L175" s="84">
        <v>687</v>
      </c>
      <c r="M175" s="142" t="s">
        <v>2809</v>
      </c>
    </row>
    <row r="176" spans="1:13" s="62" customFormat="1" ht="19.899999999999999" customHeight="1" x14ac:dyDescent="0.2">
      <c r="A176" s="142" t="s">
        <v>2809</v>
      </c>
      <c r="B176" s="143"/>
      <c r="C176" s="96" t="s">
        <v>1953</v>
      </c>
      <c r="D176" s="103"/>
      <c r="E176" s="103">
        <v>13463</v>
      </c>
      <c r="F176" s="103"/>
      <c r="G176" s="103"/>
      <c r="H176" s="103">
        <v>10000</v>
      </c>
      <c r="I176" s="103"/>
      <c r="J176" s="103">
        <v>25000</v>
      </c>
      <c r="K176" s="103"/>
      <c r="L176" s="84">
        <v>48463</v>
      </c>
      <c r="M176" s="142" t="s">
        <v>2809</v>
      </c>
    </row>
    <row r="177" spans="1:13" s="62" customFormat="1" ht="18" customHeight="1" x14ac:dyDescent="0.2">
      <c r="A177" s="90"/>
      <c r="B177" s="91"/>
      <c r="C177" s="132" t="s">
        <v>1960</v>
      </c>
      <c r="D177" s="135">
        <v>11857</v>
      </c>
      <c r="E177" s="135">
        <v>17913</v>
      </c>
      <c r="F177" s="135"/>
      <c r="G177" s="135"/>
      <c r="H177" s="135"/>
      <c r="I177" s="135"/>
      <c r="J177" s="135">
        <v>5000</v>
      </c>
      <c r="K177" s="135">
        <v>5000</v>
      </c>
      <c r="L177" s="135">
        <v>39770</v>
      </c>
      <c r="M177" s="90"/>
    </row>
    <row r="178" spans="1:13" s="62" customFormat="1" ht="18" customHeight="1" x14ac:dyDescent="0.2">
      <c r="A178" s="144" t="s">
        <v>2813</v>
      </c>
      <c r="B178" s="145"/>
      <c r="C178" s="96" t="s">
        <v>2814</v>
      </c>
      <c r="D178" s="103">
        <v>4500</v>
      </c>
      <c r="E178" s="103">
        <v>6013</v>
      </c>
      <c r="F178" s="103"/>
      <c r="G178" s="103"/>
      <c r="H178" s="103"/>
      <c r="I178" s="103"/>
      <c r="J178" s="103"/>
      <c r="K178" s="103"/>
      <c r="L178" s="84">
        <v>10513</v>
      </c>
      <c r="M178" s="144" t="s">
        <v>2813</v>
      </c>
    </row>
    <row r="179" spans="1:13" s="62" customFormat="1" ht="18" customHeight="1" x14ac:dyDescent="0.2">
      <c r="A179" s="144" t="s">
        <v>2813</v>
      </c>
      <c r="B179" s="145"/>
      <c r="C179" s="96" t="s">
        <v>1987</v>
      </c>
      <c r="D179" s="103"/>
      <c r="E179" s="103">
        <v>3000</v>
      </c>
      <c r="F179" s="103"/>
      <c r="G179" s="103"/>
      <c r="H179" s="103"/>
      <c r="I179" s="103"/>
      <c r="J179" s="103">
        <v>5000</v>
      </c>
      <c r="K179" s="103">
        <v>5000</v>
      </c>
      <c r="L179" s="84">
        <v>13000</v>
      </c>
      <c r="M179" s="144" t="s">
        <v>2813</v>
      </c>
    </row>
    <row r="180" spans="1:13" s="62" customFormat="1" ht="18" customHeight="1" x14ac:dyDescent="0.2">
      <c r="A180" s="144" t="s">
        <v>2813</v>
      </c>
      <c r="B180" s="145"/>
      <c r="C180" s="96" t="s">
        <v>2815</v>
      </c>
      <c r="D180" s="103">
        <v>4357</v>
      </c>
      <c r="E180" s="103">
        <v>2800</v>
      </c>
      <c r="F180" s="103"/>
      <c r="G180" s="103"/>
      <c r="H180" s="103"/>
      <c r="I180" s="103"/>
      <c r="J180" s="103"/>
      <c r="K180" s="103"/>
      <c r="L180" s="84">
        <v>7157</v>
      </c>
      <c r="M180" s="144" t="s">
        <v>2813</v>
      </c>
    </row>
    <row r="181" spans="1:13" s="62" customFormat="1" ht="18" customHeight="1" x14ac:dyDescent="0.2">
      <c r="A181" s="144" t="s">
        <v>2813</v>
      </c>
      <c r="B181" s="145"/>
      <c r="C181" s="96" t="s">
        <v>2816</v>
      </c>
      <c r="D181" s="103"/>
      <c r="E181" s="103">
        <v>1800</v>
      </c>
      <c r="F181" s="103"/>
      <c r="G181" s="146"/>
      <c r="H181" s="103"/>
      <c r="I181" s="103"/>
      <c r="J181" s="103"/>
      <c r="K181" s="103"/>
      <c r="L181" s="84">
        <v>1800</v>
      </c>
      <c r="M181" s="144" t="s">
        <v>2813</v>
      </c>
    </row>
    <row r="182" spans="1:13" s="62" customFormat="1" ht="18" customHeight="1" x14ac:dyDescent="0.2">
      <c r="A182" s="144" t="s">
        <v>2813</v>
      </c>
      <c r="B182" s="145"/>
      <c r="C182" s="96" t="s">
        <v>2817</v>
      </c>
      <c r="D182" s="103"/>
      <c r="E182" s="103">
        <v>1000</v>
      </c>
      <c r="F182" s="103"/>
      <c r="G182" s="103"/>
      <c r="H182" s="103"/>
      <c r="I182" s="103"/>
      <c r="J182" s="103"/>
      <c r="K182" s="103"/>
      <c r="L182" s="84">
        <v>1000</v>
      </c>
      <c r="M182" s="144" t="s">
        <v>2813</v>
      </c>
    </row>
    <row r="183" spans="1:13" s="62" customFormat="1" ht="18" customHeight="1" x14ac:dyDescent="0.2">
      <c r="A183" s="144" t="s">
        <v>2813</v>
      </c>
      <c r="B183" s="145"/>
      <c r="C183" s="96" t="s">
        <v>2101</v>
      </c>
      <c r="D183" s="103">
        <v>3000</v>
      </c>
      <c r="E183" s="103">
        <v>1300</v>
      </c>
      <c r="F183" s="103"/>
      <c r="G183" s="103"/>
      <c r="H183" s="103"/>
      <c r="I183" s="103"/>
      <c r="J183" s="103"/>
      <c r="K183" s="103"/>
      <c r="L183" s="84">
        <v>4300</v>
      </c>
      <c r="M183" s="144" t="s">
        <v>2813</v>
      </c>
    </row>
    <row r="184" spans="1:13" s="62" customFormat="1" ht="18" customHeight="1" x14ac:dyDescent="0.2">
      <c r="A184" s="144" t="s">
        <v>2813</v>
      </c>
      <c r="B184" s="145"/>
      <c r="C184" s="96" t="s">
        <v>2111</v>
      </c>
      <c r="D184" s="103"/>
      <c r="E184" s="103">
        <v>1000</v>
      </c>
      <c r="F184" s="103"/>
      <c r="G184" s="103"/>
      <c r="H184" s="103"/>
      <c r="I184" s="103"/>
      <c r="J184" s="103"/>
      <c r="K184" s="103"/>
      <c r="L184" s="84">
        <v>1000</v>
      </c>
      <c r="M184" s="144" t="s">
        <v>2813</v>
      </c>
    </row>
    <row r="185" spans="1:13" s="62" customFormat="1" ht="18" customHeight="1" x14ac:dyDescent="0.2">
      <c r="A185" s="144" t="s">
        <v>2813</v>
      </c>
      <c r="B185" s="145"/>
      <c r="C185" s="96" t="s">
        <v>2121</v>
      </c>
      <c r="D185" s="103"/>
      <c r="E185" s="103">
        <v>1000</v>
      </c>
      <c r="F185" s="103"/>
      <c r="G185" s="103"/>
      <c r="H185" s="103"/>
      <c r="I185" s="103"/>
      <c r="J185" s="103"/>
      <c r="K185" s="103"/>
      <c r="L185" s="84">
        <v>1000</v>
      </c>
      <c r="M185" s="144" t="s">
        <v>2813</v>
      </c>
    </row>
    <row r="186" spans="1:13" s="62" customFormat="1" ht="18" customHeight="1" x14ac:dyDescent="0.2">
      <c r="A186" s="90"/>
      <c r="B186" s="91"/>
      <c r="C186" s="147" t="s">
        <v>2138</v>
      </c>
      <c r="D186" s="93">
        <v>3267</v>
      </c>
      <c r="E186" s="93">
        <v>1916</v>
      </c>
      <c r="F186" s="93"/>
      <c r="G186" s="93"/>
      <c r="H186" s="93">
        <v>10000</v>
      </c>
      <c r="I186" s="93"/>
      <c r="J186" s="93">
        <v>60000</v>
      </c>
      <c r="K186" s="93">
        <v>20000</v>
      </c>
      <c r="L186" s="93">
        <v>95183</v>
      </c>
      <c r="M186" s="90"/>
    </row>
    <row r="187" spans="1:13" s="62" customFormat="1" ht="18" customHeight="1" x14ac:dyDescent="0.2">
      <c r="A187" s="142" t="s">
        <v>2818</v>
      </c>
      <c r="B187" s="143"/>
      <c r="C187" s="96" t="s">
        <v>2819</v>
      </c>
      <c r="D187" s="113"/>
      <c r="E187" s="103">
        <v>1916</v>
      </c>
      <c r="F187" s="113"/>
      <c r="G187" s="113"/>
      <c r="H187" s="113"/>
      <c r="I187" s="113"/>
      <c r="J187" s="113"/>
      <c r="K187" s="113"/>
      <c r="L187" s="84">
        <v>1916</v>
      </c>
      <c r="M187" s="142" t="s">
        <v>2818</v>
      </c>
    </row>
    <row r="188" spans="1:13" s="62" customFormat="1" ht="18" customHeight="1" x14ac:dyDescent="0.2">
      <c r="A188" s="142" t="s">
        <v>2818</v>
      </c>
      <c r="B188" s="143"/>
      <c r="C188" s="96" t="s">
        <v>2148</v>
      </c>
      <c r="D188" s="113">
        <v>566.5</v>
      </c>
      <c r="E188" s="113"/>
      <c r="F188" s="113"/>
      <c r="G188" s="113"/>
      <c r="H188" s="113"/>
      <c r="I188" s="113"/>
      <c r="J188" s="113"/>
      <c r="K188" s="113"/>
      <c r="L188" s="84">
        <v>566.5</v>
      </c>
      <c r="M188" s="142" t="s">
        <v>2818</v>
      </c>
    </row>
    <row r="189" spans="1:13" s="62" customFormat="1" ht="18" customHeight="1" x14ac:dyDescent="0.2">
      <c r="A189" s="142" t="s">
        <v>2818</v>
      </c>
      <c r="B189" s="143"/>
      <c r="C189" s="96" t="s">
        <v>2157</v>
      </c>
      <c r="D189" s="103">
        <v>1867</v>
      </c>
      <c r="E189" s="113"/>
      <c r="F189" s="113"/>
      <c r="G189" s="113"/>
      <c r="H189" s="113"/>
      <c r="I189" s="113"/>
      <c r="J189" s="113"/>
      <c r="K189" s="113"/>
      <c r="L189" s="84">
        <v>1867</v>
      </c>
      <c r="M189" s="142" t="s">
        <v>2818</v>
      </c>
    </row>
    <row r="190" spans="1:13" s="62" customFormat="1" ht="18" customHeight="1" x14ac:dyDescent="0.2">
      <c r="A190" s="142" t="s">
        <v>2818</v>
      </c>
      <c r="B190" s="143"/>
      <c r="C190" s="96" t="s">
        <v>2174</v>
      </c>
      <c r="D190" s="113">
        <v>566.5</v>
      </c>
      <c r="E190" s="113"/>
      <c r="F190" s="113"/>
      <c r="G190" s="113"/>
      <c r="H190" s="113"/>
      <c r="I190" s="113"/>
      <c r="J190" s="113"/>
      <c r="K190" s="113"/>
      <c r="L190" s="84">
        <v>566.5</v>
      </c>
      <c r="M190" s="142" t="s">
        <v>2818</v>
      </c>
    </row>
    <row r="191" spans="1:13" s="62" customFormat="1" ht="18" customHeight="1" x14ac:dyDescent="0.2">
      <c r="A191" s="142" t="s">
        <v>2818</v>
      </c>
      <c r="B191" s="143"/>
      <c r="C191" s="96" t="s">
        <v>2193</v>
      </c>
      <c r="D191" s="103">
        <v>267</v>
      </c>
      <c r="E191" s="113"/>
      <c r="F191" s="113"/>
      <c r="G191" s="113"/>
      <c r="H191" s="103">
        <v>10000</v>
      </c>
      <c r="I191" s="103"/>
      <c r="J191" s="103">
        <v>60000</v>
      </c>
      <c r="K191" s="103">
        <v>20000</v>
      </c>
      <c r="L191" s="84">
        <v>90267</v>
      </c>
      <c r="M191" s="142" t="s">
        <v>2818</v>
      </c>
    </row>
    <row r="192" spans="1:13" s="62" customFormat="1" ht="18" customHeight="1" x14ac:dyDescent="0.2">
      <c r="A192" s="90"/>
      <c r="B192" s="91"/>
      <c r="C192" s="147" t="s">
        <v>2205</v>
      </c>
      <c r="D192" s="93">
        <v>500</v>
      </c>
      <c r="E192" s="93">
        <v>10000</v>
      </c>
      <c r="F192" s="93"/>
      <c r="G192" s="93"/>
      <c r="H192" s="93"/>
      <c r="I192" s="93"/>
      <c r="J192" s="93"/>
      <c r="K192" s="93"/>
      <c r="L192" s="93">
        <v>10500</v>
      </c>
      <c r="M192" s="90"/>
    </row>
    <row r="193" spans="1:13" s="62" customFormat="1" ht="18" customHeight="1" x14ac:dyDescent="0.2">
      <c r="A193" s="142" t="s">
        <v>2818</v>
      </c>
      <c r="B193" s="143"/>
      <c r="C193" s="96" t="s">
        <v>2206</v>
      </c>
      <c r="D193" s="102">
        <v>500</v>
      </c>
      <c r="E193" s="103">
        <v>10000</v>
      </c>
      <c r="F193" s="103"/>
      <c r="G193" s="103"/>
      <c r="H193" s="103"/>
      <c r="I193" s="103"/>
      <c r="J193" s="103"/>
      <c r="K193" s="103"/>
      <c r="L193" s="84">
        <v>10500</v>
      </c>
      <c r="M193" s="142" t="s">
        <v>2818</v>
      </c>
    </row>
    <row r="194" spans="1:13" s="62" customFormat="1" ht="18" customHeight="1" x14ac:dyDescent="0.2">
      <c r="A194" s="90"/>
      <c r="B194" s="91"/>
      <c r="C194" s="147" t="s">
        <v>2224</v>
      </c>
      <c r="D194" s="93">
        <v>500</v>
      </c>
      <c r="E194" s="93"/>
      <c r="F194" s="93"/>
      <c r="G194" s="93"/>
      <c r="H194" s="93"/>
      <c r="I194" s="93">
        <v>2000</v>
      </c>
      <c r="J194" s="93"/>
      <c r="K194" s="93"/>
      <c r="L194" s="93">
        <v>2500</v>
      </c>
      <c r="M194" s="90"/>
    </row>
    <row r="195" spans="1:13" s="62" customFormat="1" ht="18" customHeight="1" x14ac:dyDescent="0.2">
      <c r="A195" s="142" t="s">
        <v>2818</v>
      </c>
      <c r="B195" s="143"/>
      <c r="C195" s="96" t="s">
        <v>2225</v>
      </c>
      <c r="D195" s="102">
        <v>500</v>
      </c>
      <c r="E195" s="103"/>
      <c r="F195" s="103"/>
      <c r="G195" s="103"/>
      <c r="H195" s="103"/>
      <c r="I195" s="103">
        <v>2000</v>
      </c>
      <c r="J195" s="103"/>
      <c r="K195" s="103"/>
      <c r="L195" s="84">
        <v>2500</v>
      </c>
      <c r="M195" s="142" t="s">
        <v>2818</v>
      </c>
    </row>
    <row r="196" spans="1:13" s="62" customFormat="1" ht="18" customHeight="1" x14ac:dyDescent="0.2">
      <c r="A196" s="90"/>
      <c r="B196" s="91"/>
      <c r="C196" s="147" t="s">
        <v>2820</v>
      </c>
      <c r="D196" s="93">
        <v>80000</v>
      </c>
      <c r="E196" s="93">
        <v>79490</v>
      </c>
      <c r="F196" s="93"/>
      <c r="G196" s="93"/>
      <c r="H196" s="93">
        <v>20000</v>
      </c>
      <c r="I196" s="93"/>
      <c r="J196" s="93">
        <v>105100</v>
      </c>
      <c r="K196" s="93">
        <v>3000</v>
      </c>
      <c r="L196" s="93">
        <v>287590</v>
      </c>
      <c r="M196" s="90"/>
    </row>
    <row r="197" spans="1:13" s="62" customFormat="1" ht="18" customHeight="1" x14ac:dyDescent="0.2">
      <c r="A197" s="144" t="s">
        <v>2821</v>
      </c>
      <c r="B197" s="145"/>
      <c r="C197" s="96" t="s">
        <v>2822</v>
      </c>
      <c r="D197" s="148">
        <v>1200</v>
      </c>
      <c r="E197" s="148">
        <v>397</v>
      </c>
      <c r="F197" s="148"/>
      <c r="G197" s="148"/>
      <c r="H197" s="148"/>
      <c r="I197" s="148"/>
      <c r="J197" s="148">
        <v>100</v>
      </c>
      <c r="K197" s="148">
        <v>0</v>
      </c>
      <c r="L197" s="84">
        <v>1697</v>
      </c>
      <c r="M197" s="144" t="s">
        <v>2821</v>
      </c>
    </row>
    <row r="198" spans="1:13" s="62" customFormat="1" ht="18" customHeight="1" x14ac:dyDescent="0.2">
      <c r="A198" s="144" t="s">
        <v>2821</v>
      </c>
      <c r="B198" s="145"/>
      <c r="C198" s="96" t="s">
        <v>2823</v>
      </c>
      <c r="D198" s="148">
        <v>19000</v>
      </c>
      <c r="E198" s="148">
        <v>15898</v>
      </c>
      <c r="F198" s="148"/>
      <c r="G198" s="148"/>
      <c r="H198" s="148"/>
      <c r="I198" s="148"/>
      <c r="J198" s="148">
        <v>5000</v>
      </c>
      <c r="K198" s="148"/>
      <c r="L198" s="84">
        <v>39898</v>
      </c>
      <c r="M198" s="144" t="s">
        <v>2821</v>
      </c>
    </row>
    <row r="199" spans="1:13" s="62" customFormat="1" ht="18" customHeight="1" x14ac:dyDescent="0.2">
      <c r="A199" s="144" t="s">
        <v>2821</v>
      </c>
      <c r="B199" s="145"/>
      <c r="C199" s="96" t="s">
        <v>2824</v>
      </c>
      <c r="D199" s="148">
        <v>27000</v>
      </c>
      <c r="E199" s="148">
        <v>19873</v>
      </c>
      <c r="F199" s="148"/>
      <c r="G199" s="148"/>
      <c r="H199" s="105">
        <v>13000</v>
      </c>
      <c r="I199" s="148"/>
      <c r="J199" s="148">
        <v>50000</v>
      </c>
      <c r="K199" s="148">
        <v>3000</v>
      </c>
      <c r="L199" s="84">
        <v>112873</v>
      </c>
      <c r="M199" s="144" t="s">
        <v>2821</v>
      </c>
    </row>
    <row r="200" spans="1:13" s="62" customFormat="1" ht="18" customHeight="1" x14ac:dyDescent="0.2">
      <c r="A200" s="149" t="s">
        <v>2821</v>
      </c>
      <c r="B200" s="145"/>
      <c r="C200" s="96" t="s">
        <v>2825</v>
      </c>
      <c r="D200" s="148">
        <v>32800</v>
      </c>
      <c r="E200" s="148">
        <v>43322</v>
      </c>
      <c r="F200" s="148"/>
      <c r="G200" s="150"/>
      <c r="H200" s="105">
        <v>7000</v>
      </c>
      <c r="I200" s="148"/>
      <c r="J200" s="148">
        <v>50000</v>
      </c>
      <c r="K200" s="148"/>
      <c r="L200" s="84">
        <v>133122</v>
      </c>
      <c r="M200" s="149" t="s">
        <v>2821</v>
      </c>
    </row>
    <row r="201" spans="1:13" s="62" customFormat="1" ht="18" customHeight="1" x14ac:dyDescent="0.2">
      <c r="A201" s="63"/>
      <c r="B201" s="139">
        <v>4</v>
      </c>
      <c r="C201" s="80" t="s">
        <v>2826</v>
      </c>
      <c r="D201" s="81">
        <v>148928</v>
      </c>
      <c r="E201" s="81">
        <v>10000</v>
      </c>
      <c r="F201" s="81">
        <v>0</v>
      </c>
      <c r="G201" s="81">
        <v>0</v>
      </c>
      <c r="H201" s="81">
        <v>15000</v>
      </c>
      <c r="I201" s="81">
        <v>0</v>
      </c>
      <c r="J201" s="81">
        <v>0</v>
      </c>
      <c r="K201" s="81">
        <v>0</v>
      </c>
      <c r="L201" s="81">
        <v>223928</v>
      </c>
      <c r="M201" s="63"/>
    </row>
    <row r="202" spans="1:13" s="62" customFormat="1" ht="18" customHeight="1" x14ac:dyDescent="0.2">
      <c r="A202" s="90"/>
      <c r="B202" s="91"/>
      <c r="C202" s="147" t="s">
        <v>2827</v>
      </c>
      <c r="D202" s="93">
        <v>5590</v>
      </c>
      <c r="E202" s="93"/>
      <c r="F202" s="93"/>
      <c r="G202" s="93"/>
      <c r="H202" s="93"/>
      <c r="I202" s="93"/>
      <c r="J202" s="93"/>
      <c r="K202" s="93"/>
      <c r="L202" s="93">
        <v>5590</v>
      </c>
      <c r="M202" s="90"/>
    </row>
    <row r="203" spans="1:13" s="62" customFormat="1" ht="18" customHeight="1" x14ac:dyDescent="0.2">
      <c r="A203" s="151" t="s">
        <v>2828</v>
      </c>
      <c r="B203" s="152"/>
      <c r="C203" s="96" t="s">
        <v>2829</v>
      </c>
      <c r="D203" s="103">
        <v>2600</v>
      </c>
      <c r="E203" s="103"/>
      <c r="F203" s="103"/>
      <c r="G203" s="103"/>
      <c r="H203" s="103"/>
      <c r="I203" s="103"/>
      <c r="J203" s="103"/>
      <c r="K203" s="103"/>
      <c r="L203" s="84">
        <v>2600</v>
      </c>
      <c r="M203" s="151" t="s">
        <v>2828</v>
      </c>
    </row>
    <row r="204" spans="1:13" s="62" customFormat="1" ht="18" customHeight="1" x14ac:dyDescent="0.2">
      <c r="A204" s="151" t="s">
        <v>2828</v>
      </c>
      <c r="B204" s="152"/>
      <c r="C204" s="96" t="s">
        <v>2830</v>
      </c>
      <c r="D204" s="103">
        <v>200</v>
      </c>
      <c r="E204" s="103"/>
      <c r="F204" s="103"/>
      <c r="G204" s="103"/>
      <c r="H204" s="103"/>
      <c r="I204" s="103"/>
      <c r="J204" s="103"/>
      <c r="K204" s="103"/>
      <c r="L204" s="84">
        <v>200</v>
      </c>
      <c r="M204" s="151" t="s">
        <v>2828</v>
      </c>
    </row>
    <row r="205" spans="1:13" s="62" customFormat="1" ht="18" customHeight="1" x14ac:dyDescent="0.2">
      <c r="A205" s="151" t="s">
        <v>2828</v>
      </c>
      <c r="B205" s="152"/>
      <c r="C205" s="96" t="s">
        <v>2831</v>
      </c>
      <c r="D205" s="103">
        <v>390</v>
      </c>
      <c r="E205" s="103"/>
      <c r="F205" s="103"/>
      <c r="G205" s="103"/>
      <c r="H205" s="103"/>
      <c r="I205" s="103"/>
      <c r="J205" s="103"/>
      <c r="K205" s="103"/>
      <c r="L205" s="84">
        <v>390</v>
      </c>
      <c r="M205" s="151" t="s">
        <v>2828</v>
      </c>
    </row>
    <row r="206" spans="1:13" s="62" customFormat="1" ht="18" customHeight="1" x14ac:dyDescent="0.2">
      <c r="A206" s="151" t="s">
        <v>2828</v>
      </c>
      <c r="B206" s="152"/>
      <c r="C206" s="96" t="s">
        <v>2832</v>
      </c>
      <c r="D206" s="102">
        <v>2400</v>
      </c>
      <c r="E206" s="103"/>
      <c r="F206" s="103"/>
      <c r="G206" s="103"/>
      <c r="H206" s="103"/>
      <c r="I206" s="103"/>
      <c r="J206" s="103"/>
      <c r="K206" s="103"/>
      <c r="L206" s="84">
        <v>2400</v>
      </c>
      <c r="M206" s="151" t="s">
        <v>2828</v>
      </c>
    </row>
    <row r="207" spans="1:13" s="62" customFormat="1" ht="19.899999999999999" customHeight="1" x14ac:dyDescent="0.2">
      <c r="A207" s="107"/>
      <c r="B207" s="108"/>
      <c r="C207" s="147" t="s">
        <v>2833</v>
      </c>
      <c r="D207" s="93">
        <v>9450</v>
      </c>
      <c r="E207" s="93"/>
      <c r="F207" s="93"/>
      <c r="G207" s="93"/>
      <c r="H207" s="93"/>
      <c r="I207" s="93"/>
      <c r="J207" s="93"/>
      <c r="K207" s="93"/>
      <c r="L207" s="93">
        <v>9450</v>
      </c>
      <c r="M207" s="107"/>
    </row>
    <row r="208" spans="1:13" s="62" customFormat="1" ht="19.899999999999999" customHeight="1" x14ac:dyDescent="0.2">
      <c r="A208" s="151" t="s">
        <v>2828</v>
      </c>
      <c r="B208" s="152"/>
      <c r="C208" s="96" t="s">
        <v>2834</v>
      </c>
      <c r="D208" s="103">
        <v>6400</v>
      </c>
      <c r="E208" s="103"/>
      <c r="F208" s="103"/>
      <c r="G208" s="103"/>
      <c r="H208" s="103"/>
      <c r="I208" s="103"/>
      <c r="J208" s="103"/>
      <c r="K208" s="103"/>
      <c r="L208" s="84">
        <v>6400</v>
      </c>
      <c r="M208" s="151" t="s">
        <v>2828</v>
      </c>
    </row>
    <row r="209" spans="1:13" s="62" customFormat="1" ht="19.899999999999999" customHeight="1" x14ac:dyDescent="0.2">
      <c r="A209" s="151" t="s">
        <v>2828</v>
      </c>
      <c r="B209" s="152"/>
      <c r="C209" s="96" t="s">
        <v>2835</v>
      </c>
      <c r="D209" s="103">
        <v>200</v>
      </c>
      <c r="E209" s="103"/>
      <c r="F209" s="103"/>
      <c r="G209" s="103"/>
      <c r="H209" s="103"/>
      <c r="I209" s="103"/>
      <c r="J209" s="103"/>
      <c r="K209" s="103"/>
      <c r="L209" s="84">
        <v>200</v>
      </c>
      <c r="M209" s="151" t="s">
        <v>2828</v>
      </c>
    </row>
    <row r="210" spans="1:13" s="62" customFormat="1" ht="19.899999999999999" customHeight="1" x14ac:dyDescent="0.2">
      <c r="A210" s="151" t="s">
        <v>2828</v>
      </c>
      <c r="B210" s="152"/>
      <c r="C210" s="96" t="s">
        <v>2836</v>
      </c>
      <c r="D210" s="103">
        <v>450</v>
      </c>
      <c r="E210" s="103"/>
      <c r="F210" s="103"/>
      <c r="G210" s="103"/>
      <c r="H210" s="103"/>
      <c r="I210" s="103"/>
      <c r="J210" s="103"/>
      <c r="K210" s="103"/>
      <c r="L210" s="84">
        <v>450</v>
      </c>
      <c r="M210" s="151" t="s">
        <v>2828</v>
      </c>
    </row>
    <row r="211" spans="1:13" s="62" customFormat="1" ht="19.899999999999999" customHeight="1" x14ac:dyDescent="0.2">
      <c r="A211" s="151" t="s">
        <v>2828</v>
      </c>
      <c r="B211" s="152"/>
      <c r="C211" s="96" t="s">
        <v>2357</v>
      </c>
      <c r="D211" s="103">
        <v>2400</v>
      </c>
      <c r="E211" s="103"/>
      <c r="F211" s="103"/>
      <c r="G211" s="103"/>
      <c r="H211" s="103"/>
      <c r="I211" s="103"/>
      <c r="J211" s="103"/>
      <c r="K211" s="103"/>
      <c r="L211" s="84">
        <v>2400</v>
      </c>
      <c r="M211" s="151" t="s">
        <v>2828</v>
      </c>
    </row>
    <row r="212" spans="1:13" s="62" customFormat="1" ht="19.899999999999999" customHeight="1" x14ac:dyDescent="0.2">
      <c r="A212" s="107"/>
      <c r="B212" s="108"/>
      <c r="C212" s="147" t="s">
        <v>2386</v>
      </c>
      <c r="D212" s="93">
        <v>80000</v>
      </c>
      <c r="E212" s="93"/>
      <c r="F212" s="93"/>
      <c r="G212" s="93"/>
      <c r="H212" s="93"/>
      <c r="I212" s="93"/>
      <c r="J212" s="93"/>
      <c r="K212" s="93"/>
      <c r="L212" s="93">
        <v>80000</v>
      </c>
      <c r="M212" s="107"/>
    </row>
    <row r="213" spans="1:13" s="62" customFormat="1" ht="19.899999999999999" customHeight="1" x14ac:dyDescent="0.2">
      <c r="A213" s="153" t="s">
        <v>2837</v>
      </c>
      <c r="B213" s="154"/>
      <c r="C213" s="96" t="s">
        <v>2838</v>
      </c>
      <c r="D213" s="103">
        <v>55000</v>
      </c>
      <c r="E213" s="103"/>
      <c r="F213" s="103"/>
      <c r="G213" s="103"/>
      <c r="H213" s="103"/>
      <c r="I213" s="103"/>
      <c r="J213" s="103"/>
      <c r="K213" s="103"/>
      <c r="L213" s="84">
        <v>55000</v>
      </c>
      <c r="M213" s="153" t="s">
        <v>2837</v>
      </c>
    </row>
    <row r="214" spans="1:13" s="62" customFormat="1" ht="19.899999999999999" customHeight="1" x14ac:dyDescent="0.2">
      <c r="A214" s="153" t="s">
        <v>2837</v>
      </c>
      <c r="B214" s="154"/>
      <c r="C214" s="96" t="s">
        <v>2839</v>
      </c>
      <c r="D214" s="103">
        <v>20000</v>
      </c>
      <c r="E214" s="103"/>
      <c r="F214" s="103"/>
      <c r="G214" s="103"/>
      <c r="H214" s="103"/>
      <c r="I214" s="103"/>
      <c r="J214" s="103"/>
      <c r="K214" s="103"/>
      <c r="L214" s="84">
        <v>20000</v>
      </c>
      <c r="M214" s="153" t="s">
        <v>2837</v>
      </c>
    </row>
    <row r="215" spans="1:13" s="62" customFormat="1" ht="19.899999999999999" customHeight="1" x14ac:dyDescent="0.2">
      <c r="A215" s="153" t="s">
        <v>2837</v>
      </c>
      <c r="B215" s="154"/>
      <c r="C215" s="96" t="s">
        <v>2840</v>
      </c>
      <c r="D215" s="105">
        <v>5000</v>
      </c>
      <c r="E215" s="102"/>
      <c r="F215" s="103"/>
      <c r="G215" s="103"/>
      <c r="H215" s="103"/>
      <c r="I215" s="103"/>
      <c r="J215" s="103"/>
      <c r="K215" s="103"/>
      <c r="L215" s="84">
        <v>5000</v>
      </c>
      <c r="M215" s="153" t="s">
        <v>2837</v>
      </c>
    </row>
    <row r="216" spans="1:13" s="62" customFormat="1" ht="19.899999999999999" customHeight="1" x14ac:dyDescent="0.2">
      <c r="A216" s="107"/>
      <c r="B216" s="108"/>
      <c r="C216" s="147" t="s">
        <v>2841</v>
      </c>
      <c r="D216" s="93">
        <v>53888</v>
      </c>
      <c r="E216" s="93">
        <v>10000</v>
      </c>
      <c r="F216" s="93"/>
      <c r="G216" s="93"/>
      <c r="H216" s="93">
        <v>15000</v>
      </c>
      <c r="I216" s="93"/>
      <c r="J216" s="93">
        <v>50000</v>
      </c>
      <c r="K216" s="93"/>
      <c r="L216" s="93">
        <v>128888</v>
      </c>
      <c r="M216" s="107"/>
    </row>
    <row r="217" spans="1:13" s="62" customFormat="1" ht="19.899999999999999" customHeight="1" x14ac:dyDescent="0.2">
      <c r="A217" s="155" t="s">
        <v>2842</v>
      </c>
      <c r="B217" s="156"/>
      <c r="C217" s="96" t="s">
        <v>2497</v>
      </c>
      <c r="D217" s="105">
        <v>35888</v>
      </c>
      <c r="E217" s="105">
        <v>10000</v>
      </c>
      <c r="F217" s="105"/>
      <c r="G217" s="105"/>
      <c r="H217" s="105"/>
      <c r="I217" s="105"/>
      <c r="J217" s="105"/>
      <c r="K217" s="105"/>
      <c r="L217" s="84">
        <v>45888</v>
      </c>
      <c r="M217" s="155" t="s">
        <v>2842</v>
      </c>
    </row>
    <row r="218" spans="1:13" ht="19.899999999999999" customHeight="1" x14ac:dyDescent="0.2">
      <c r="A218" s="155" t="s">
        <v>2842</v>
      </c>
      <c r="B218" s="156"/>
      <c r="C218" s="96" t="s">
        <v>2498</v>
      </c>
      <c r="D218" s="105">
        <v>2000</v>
      </c>
      <c r="E218" s="105"/>
      <c r="F218" s="105"/>
      <c r="G218" s="105"/>
      <c r="H218" s="105"/>
      <c r="I218" s="105"/>
      <c r="J218" s="105"/>
      <c r="K218" s="105"/>
      <c r="L218" s="84">
        <v>2000</v>
      </c>
      <c r="M218" s="155" t="s">
        <v>2842</v>
      </c>
    </row>
    <row r="219" spans="1:13" ht="19.899999999999999" customHeight="1" x14ac:dyDescent="0.2">
      <c r="A219" s="157" t="s">
        <v>2843</v>
      </c>
      <c r="B219" s="152"/>
      <c r="C219" s="96" t="s">
        <v>2844</v>
      </c>
      <c r="D219" s="105">
        <v>1000</v>
      </c>
      <c r="E219" s="105"/>
      <c r="F219" s="105"/>
      <c r="G219" s="105"/>
      <c r="H219" s="105"/>
      <c r="I219" s="105"/>
      <c r="J219" s="105"/>
      <c r="K219" s="105"/>
      <c r="L219" s="84">
        <v>1000</v>
      </c>
      <c r="M219" s="157" t="s">
        <v>2843</v>
      </c>
    </row>
    <row r="220" spans="1:13" ht="19.899999999999999" customHeight="1" x14ac:dyDescent="0.2">
      <c r="A220" s="157" t="s">
        <v>2843</v>
      </c>
      <c r="B220" s="152"/>
      <c r="C220" s="96" t="s">
        <v>2845</v>
      </c>
      <c r="D220" s="105">
        <v>1000</v>
      </c>
      <c r="E220" s="105"/>
      <c r="F220" s="105"/>
      <c r="G220" s="105"/>
      <c r="H220" s="105"/>
      <c r="I220" s="105"/>
      <c r="J220" s="105"/>
      <c r="K220" s="105"/>
      <c r="L220" s="84">
        <v>1000</v>
      </c>
      <c r="M220" s="157" t="s">
        <v>2843</v>
      </c>
    </row>
    <row r="221" spans="1:13" ht="19.899999999999999" customHeight="1" x14ac:dyDescent="0.2">
      <c r="A221" s="158" t="s">
        <v>2846</v>
      </c>
      <c r="B221" s="154"/>
      <c r="C221" s="134" t="s">
        <v>2501</v>
      </c>
      <c r="D221" s="105">
        <v>14000</v>
      </c>
      <c r="E221" s="105"/>
      <c r="F221" s="105"/>
      <c r="G221" s="105"/>
      <c r="H221" s="105">
        <v>15000</v>
      </c>
      <c r="I221" s="105"/>
      <c r="J221" s="105">
        <v>50000</v>
      </c>
      <c r="K221" s="105"/>
      <c r="L221" s="84">
        <v>79000</v>
      </c>
      <c r="M221" s="158" t="s">
        <v>2846</v>
      </c>
    </row>
  </sheetData>
  <conditionalFormatting sqref="D5:L5">
    <cfRule type="expression" dxfId="538" priority="1">
      <formula>D5=0</formula>
    </cfRule>
    <cfRule type="expression" dxfId="537" priority="2">
      <formula>D4&lt;D6</formula>
    </cfRule>
    <cfRule type="expression" dxfId="536" priority="3">
      <formula>D4&gt;D6</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W1200"/>
  <sheetViews>
    <sheetView zoomScale="90" zoomScaleNormal="90" zoomScaleSheetLayoutView="70" workbookViewId="0">
      <pane ySplit="2" topLeftCell="A967" activePane="bottomLeft" state="frozen"/>
      <selection activeCell="O1" sqref="O1"/>
      <selection pane="bottomLeft" activeCell="P971" sqref="P971"/>
    </sheetView>
  </sheetViews>
  <sheetFormatPr baseColWidth="10" defaultColWidth="11.5703125" defaultRowHeight="30" customHeight="1" x14ac:dyDescent="0.3"/>
  <cols>
    <col min="1" max="1" width="5.28515625" style="240" customWidth="1"/>
    <col min="2" max="3" width="3.7109375" style="240" customWidth="1"/>
    <col min="4" max="7" width="3.7109375" style="66" customWidth="1"/>
    <col min="8" max="14" width="3.7109375" style="238" customWidth="1"/>
    <col min="15" max="15" width="8.5703125" style="221" customWidth="1"/>
    <col min="16" max="16" width="90.7109375" style="222" customWidth="1"/>
    <col min="17" max="17" width="6.42578125" style="223" customWidth="1"/>
    <col min="18" max="18" width="90.7109375" style="224" customWidth="1"/>
    <col min="19" max="19" width="9.85546875" style="225" customWidth="1"/>
    <col min="20" max="23" width="11.5703125" customWidth="1"/>
    <col min="24" max="25" width="11.42578125" customWidth="1"/>
  </cols>
  <sheetData>
    <row r="1" spans="1:20" ht="76.900000000000006" customHeight="1" x14ac:dyDescent="0.25">
      <c r="A1" s="245" t="s">
        <v>2935</v>
      </c>
      <c r="B1" s="1028" t="s">
        <v>2937</v>
      </c>
      <c r="C1" s="1028"/>
      <c r="D1" s="1029" t="s">
        <v>2936</v>
      </c>
      <c r="E1" s="1029"/>
      <c r="F1" s="1029"/>
      <c r="G1" s="1030" t="s">
        <v>2938</v>
      </c>
      <c r="H1" s="1030"/>
      <c r="I1" s="1030"/>
      <c r="J1" s="1030"/>
      <c r="K1" s="1031" t="s">
        <v>2939</v>
      </c>
      <c r="L1" s="1031"/>
      <c r="M1" s="1031"/>
      <c r="N1" s="1031"/>
      <c r="O1" s="1027" t="s">
        <v>2940</v>
      </c>
      <c r="P1" s="1027"/>
      <c r="Q1" s="1027"/>
      <c r="R1" s="1027"/>
      <c r="S1" s="1027"/>
      <c r="T1" s="1027"/>
    </row>
    <row r="2" spans="1:20" ht="30" customHeight="1" x14ac:dyDescent="0.25">
      <c r="A2" s="241">
        <v>4</v>
      </c>
      <c r="B2" s="242">
        <f>SUM(C3:C1091)</f>
        <v>36</v>
      </c>
      <c r="C2" s="242"/>
      <c r="D2" s="229">
        <f>SUM(E3:E1091)</f>
        <v>162</v>
      </c>
      <c r="E2" s="229"/>
      <c r="F2" s="229"/>
      <c r="G2" s="230">
        <f>SUM(H3:H1091)</f>
        <v>817</v>
      </c>
      <c r="H2" s="230"/>
      <c r="I2" s="230"/>
      <c r="J2" s="230"/>
      <c r="K2" s="231">
        <f>SUM(L3:L1091)</f>
        <v>949</v>
      </c>
      <c r="L2" s="231"/>
      <c r="M2" s="231"/>
      <c r="N2" s="231"/>
      <c r="O2" s="27"/>
      <c r="P2" s="243" t="s">
        <v>2849</v>
      </c>
      <c r="Q2" s="243" t="s">
        <v>2860</v>
      </c>
      <c r="R2" s="243" t="s">
        <v>2950</v>
      </c>
      <c r="S2" s="244" t="s">
        <v>245</v>
      </c>
      <c r="T2" s="243" t="s">
        <v>2918</v>
      </c>
    </row>
    <row r="3" spans="1:20" ht="30" customHeight="1" x14ac:dyDescent="0.25">
      <c r="C3" s="239">
        <v>12</v>
      </c>
      <c r="E3" s="228">
        <f>SUM(F4:F240)</f>
        <v>42</v>
      </c>
      <c r="F3" s="227"/>
      <c r="G3" s="227"/>
      <c r="H3" s="236">
        <f>SUM(I4:I226)</f>
        <v>157</v>
      </c>
      <c r="I3" s="227"/>
      <c r="J3" s="227"/>
      <c r="K3" s="227"/>
      <c r="L3" s="237">
        <f>SUM(M4:M226)</f>
        <v>183</v>
      </c>
      <c r="M3" s="227"/>
      <c r="N3" s="227"/>
      <c r="O3" s="190" t="s">
        <v>275</v>
      </c>
      <c r="P3" s="191" t="s">
        <v>246</v>
      </c>
      <c r="Q3" s="190"/>
      <c r="R3" s="192"/>
      <c r="S3" s="193"/>
      <c r="T3" s="190"/>
    </row>
    <row r="4" spans="1:20" ht="30" customHeight="1" x14ac:dyDescent="0.25">
      <c r="D4" s="227"/>
      <c r="E4" s="227"/>
      <c r="F4" s="228">
        <v>4</v>
      </c>
      <c r="G4" s="227"/>
      <c r="I4" s="236">
        <f>SUM(J5:J25)</f>
        <v>20</v>
      </c>
      <c r="J4" s="227"/>
      <c r="K4" s="227"/>
      <c r="L4" s="227"/>
      <c r="M4" s="237">
        <f>SUM(N5:N25)</f>
        <v>20</v>
      </c>
      <c r="N4" s="227"/>
      <c r="O4" s="194" t="s">
        <v>107</v>
      </c>
      <c r="P4" s="195" t="s">
        <v>247</v>
      </c>
      <c r="Q4" s="194" t="s">
        <v>243</v>
      </c>
      <c r="R4" s="194" t="s">
        <v>244</v>
      </c>
      <c r="S4" s="196" t="s">
        <v>245</v>
      </c>
      <c r="T4" s="194" t="s">
        <v>2918</v>
      </c>
    </row>
    <row r="5" spans="1:20" ht="30" customHeight="1" x14ac:dyDescent="0.25">
      <c r="D5" s="227"/>
      <c r="E5" s="227"/>
      <c r="F5" s="227"/>
      <c r="G5" s="227"/>
      <c r="H5" s="227"/>
      <c r="I5" s="227"/>
      <c r="J5" s="236">
        <v>5</v>
      </c>
      <c r="K5" s="227"/>
      <c r="L5" s="227"/>
      <c r="M5" s="227"/>
      <c r="N5" s="237">
        <v>5</v>
      </c>
      <c r="O5" s="197" t="s">
        <v>133</v>
      </c>
      <c r="P5" s="198" t="s">
        <v>248</v>
      </c>
      <c r="Q5" s="199"/>
      <c r="R5" s="199"/>
      <c r="S5" s="200"/>
      <c r="T5" s="199"/>
    </row>
    <row r="6" spans="1:20" ht="30" customHeight="1" x14ac:dyDescent="0.25">
      <c r="D6" s="227"/>
      <c r="E6" s="227"/>
      <c r="F6" s="227"/>
      <c r="G6" s="227"/>
      <c r="H6" s="227"/>
      <c r="I6" s="227"/>
      <c r="J6" s="227"/>
      <c r="K6" s="227"/>
      <c r="L6" s="227"/>
      <c r="M6" s="227"/>
      <c r="N6" s="227"/>
      <c r="O6" s="232" t="s">
        <v>108</v>
      </c>
      <c r="P6" s="9" t="s">
        <v>234</v>
      </c>
      <c r="Q6" s="234">
        <v>1</v>
      </c>
      <c r="R6" s="11" t="s">
        <v>238</v>
      </c>
      <c r="S6" s="17">
        <v>2</v>
      </c>
      <c r="T6" s="11"/>
    </row>
    <row r="7" spans="1:20" ht="30" customHeight="1" x14ac:dyDescent="0.25">
      <c r="D7" s="227"/>
      <c r="E7" s="227"/>
      <c r="F7" s="227"/>
      <c r="G7" s="227"/>
      <c r="H7" s="227"/>
      <c r="I7" s="227"/>
      <c r="J7" s="227"/>
      <c r="K7" s="227"/>
      <c r="L7" s="227"/>
      <c r="M7" s="227"/>
      <c r="N7" s="227"/>
      <c r="O7" s="232" t="s">
        <v>109</v>
      </c>
      <c r="P7" s="9" t="s">
        <v>235</v>
      </c>
      <c r="Q7" s="234">
        <v>2</v>
      </c>
      <c r="R7" s="11" t="s">
        <v>239</v>
      </c>
      <c r="S7" s="17">
        <v>6</v>
      </c>
      <c r="T7" s="11"/>
    </row>
    <row r="8" spans="1:20" ht="30" customHeight="1" x14ac:dyDescent="0.25">
      <c r="D8" s="227"/>
      <c r="E8" s="227"/>
      <c r="F8" s="227"/>
      <c r="G8" s="227"/>
      <c r="H8" s="227"/>
      <c r="I8" s="227"/>
      <c r="J8" s="227"/>
      <c r="K8" s="227"/>
      <c r="L8" s="227"/>
      <c r="M8" s="227"/>
      <c r="N8" s="227"/>
      <c r="O8" s="232" t="s">
        <v>110</v>
      </c>
      <c r="P8" s="9" t="s">
        <v>236</v>
      </c>
      <c r="Q8" s="234">
        <v>3</v>
      </c>
      <c r="R8" s="11" t="s">
        <v>240</v>
      </c>
      <c r="S8" s="17">
        <v>1</v>
      </c>
      <c r="T8" s="11"/>
    </row>
    <row r="9" spans="1:20" ht="30" customHeight="1" x14ac:dyDescent="0.25">
      <c r="D9" s="227"/>
      <c r="E9" s="227"/>
      <c r="F9" s="227"/>
      <c r="G9" s="227"/>
      <c r="H9" s="227"/>
      <c r="I9" s="227"/>
      <c r="J9" s="227"/>
      <c r="K9" s="227"/>
      <c r="L9" s="227"/>
      <c r="M9" s="227"/>
      <c r="N9" s="227"/>
      <c r="O9" s="232" t="s">
        <v>134</v>
      </c>
      <c r="P9" s="9" t="s">
        <v>237</v>
      </c>
      <c r="Q9" s="234">
        <v>4</v>
      </c>
      <c r="R9" s="11" t="s">
        <v>241</v>
      </c>
      <c r="S9" s="17">
        <v>2</v>
      </c>
      <c r="T9" s="11"/>
    </row>
    <row r="10" spans="1:20" ht="30" customHeight="1" x14ac:dyDescent="0.25">
      <c r="D10" s="227"/>
      <c r="E10" s="227"/>
      <c r="F10" s="227"/>
      <c r="G10" s="227"/>
      <c r="H10" s="227"/>
      <c r="I10" s="227"/>
      <c r="J10" s="227"/>
      <c r="K10" s="227"/>
      <c r="L10" s="227"/>
      <c r="M10" s="227"/>
      <c r="N10" s="227"/>
      <c r="O10" s="232" t="s">
        <v>249</v>
      </c>
      <c r="P10" s="9" t="s">
        <v>271</v>
      </c>
      <c r="Q10" s="234">
        <v>5</v>
      </c>
      <c r="R10" s="11" t="s">
        <v>242</v>
      </c>
      <c r="S10" s="17">
        <v>3</v>
      </c>
      <c r="T10" s="11"/>
    </row>
    <row r="11" spans="1:20" ht="30" customHeight="1" x14ac:dyDescent="0.25">
      <c r="D11" s="227"/>
      <c r="E11" s="227"/>
      <c r="F11" s="227"/>
      <c r="G11" s="227"/>
      <c r="H11" s="227"/>
      <c r="I11" s="227"/>
      <c r="J11" s="236">
        <v>4</v>
      </c>
      <c r="K11" s="227"/>
      <c r="L11" s="227"/>
      <c r="M11" s="227"/>
      <c r="N11" s="237">
        <v>4</v>
      </c>
      <c r="O11" s="197" t="s">
        <v>111</v>
      </c>
      <c r="P11" s="198" t="s">
        <v>272</v>
      </c>
      <c r="Q11" s="199"/>
      <c r="R11" s="199"/>
      <c r="S11" s="200"/>
      <c r="T11" s="199"/>
    </row>
    <row r="12" spans="1:20" ht="30" customHeight="1" x14ac:dyDescent="0.25">
      <c r="D12" s="227"/>
      <c r="E12" s="227"/>
      <c r="F12" s="227"/>
      <c r="G12" s="227"/>
      <c r="H12" s="227"/>
      <c r="I12" s="227"/>
      <c r="J12" s="227"/>
      <c r="K12" s="227"/>
      <c r="L12" s="227"/>
      <c r="M12" s="227"/>
      <c r="N12" s="227"/>
      <c r="O12" s="232" t="s">
        <v>112</v>
      </c>
      <c r="P12" s="9" t="s">
        <v>273</v>
      </c>
      <c r="Q12" s="234">
        <v>6</v>
      </c>
      <c r="R12" s="11" t="s">
        <v>250</v>
      </c>
      <c r="S12" s="17">
        <v>200</v>
      </c>
      <c r="T12" s="11"/>
    </row>
    <row r="13" spans="1:20" ht="30" customHeight="1" x14ac:dyDescent="0.25">
      <c r="D13" s="227"/>
      <c r="E13" s="227"/>
      <c r="F13" s="227"/>
      <c r="G13" s="227"/>
      <c r="H13" s="227"/>
      <c r="I13" s="227"/>
      <c r="J13" s="227"/>
      <c r="K13" s="227"/>
      <c r="L13" s="227"/>
      <c r="M13" s="227"/>
      <c r="N13" s="227"/>
      <c r="O13" s="232" t="s">
        <v>113</v>
      </c>
      <c r="P13" s="9" t="s">
        <v>251</v>
      </c>
      <c r="Q13" s="234">
        <v>7</v>
      </c>
      <c r="R13" s="11" t="s">
        <v>252</v>
      </c>
      <c r="S13" s="17">
        <v>100</v>
      </c>
      <c r="T13" s="11"/>
    </row>
    <row r="14" spans="1:20" ht="30" customHeight="1" x14ac:dyDescent="0.25">
      <c r="D14" s="227"/>
      <c r="E14" s="227"/>
      <c r="F14" s="227"/>
      <c r="G14" s="227"/>
      <c r="H14" s="227"/>
      <c r="I14" s="227"/>
      <c r="J14" s="227"/>
      <c r="K14" s="227"/>
      <c r="L14" s="227"/>
      <c r="M14" s="227"/>
      <c r="N14" s="227"/>
      <c r="O14" s="232" t="s">
        <v>114</v>
      </c>
      <c r="P14" s="9" t="s">
        <v>253</v>
      </c>
      <c r="Q14" s="234">
        <v>8</v>
      </c>
      <c r="R14" s="11" t="s">
        <v>254</v>
      </c>
      <c r="S14" s="17">
        <v>200</v>
      </c>
      <c r="T14" s="11"/>
    </row>
    <row r="15" spans="1:20" ht="30" customHeight="1" x14ac:dyDescent="0.25">
      <c r="D15" s="227"/>
      <c r="E15" s="227"/>
      <c r="F15" s="227"/>
      <c r="G15" s="227"/>
      <c r="H15" s="227"/>
      <c r="I15" s="227"/>
      <c r="J15" s="227"/>
      <c r="K15" s="227"/>
      <c r="L15" s="227"/>
      <c r="M15" s="227"/>
      <c r="N15" s="227"/>
      <c r="O15" s="232" t="s">
        <v>115</v>
      </c>
      <c r="P15" s="9" t="s">
        <v>255</v>
      </c>
      <c r="Q15" s="234">
        <v>9</v>
      </c>
      <c r="R15" s="11" t="s">
        <v>250</v>
      </c>
      <c r="S15" s="17">
        <v>1</v>
      </c>
      <c r="T15" s="11"/>
    </row>
    <row r="16" spans="1:20" ht="30" customHeight="1" x14ac:dyDescent="0.25">
      <c r="D16" s="227"/>
      <c r="E16" s="227"/>
      <c r="F16" s="227"/>
      <c r="G16" s="227"/>
      <c r="H16" s="227"/>
      <c r="I16" s="227"/>
      <c r="J16" s="236">
        <v>8</v>
      </c>
      <c r="K16" s="227"/>
      <c r="L16" s="227"/>
      <c r="M16" s="227"/>
      <c r="N16" s="237">
        <v>8</v>
      </c>
      <c r="O16" s="197" t="s">
        <v>116</v>
      </c>
      <c r="P16" s="198" t="s">
        <v>274</v>
      </c>
      <c r="Q16" s="199"/>
      <c r="R16" s="199"/>
      <c r="S16" s="200"/>
      <c r="T16" s="199"/>
    </row>
    <row r="17" spans="4:20" ht="30" customHeight="1" x14ac:dyDescent="0.25">
      <c r="D17" s="227"/>
      <c r="E17" s="227"/>
      <c r="F17" s="227"/>
      <c r="G17" s="227"/>
      <c r="H17" s="227"/>
      <c r="I17" s="227"/>
      <c r="J17" s="227"/>
      <c r="K17" s="227"/>
      <c r="L17" s="227"/>
      <c r="M17" s="227"/>
      <c r="N17" s="227"/>
      <c r="O17" s="232" t="s">
        <v>117</v>
      </c>
      <c r="P17" s="9" t="s">
        <v>256</v>
      </c>
      <c r="Q17" s="234">
        <v>10</v>
      </c>
      <c r="R17" s="11" t="s">
        <v>257</v>
      </c>
      <c r="S17" s="17">
        <v>1</v>
      </c>
      <c r="T17" s="11"/>
    </row>
    <row r="18" spans="4:20" ht="30" customHeight="1" x14ac:dyDescent="0.25">
      <c r="D18" s="227"/>
      <c r="E18" s="227"/>
      <c r="F18" s="227"/>
      <c r="G18" s="227"/>
      <c r="H18" s="227"/>
      <c r="I18" s="227"/>
      <c r="J18" s="227"/>
      <c r="K18" s="227"/>
      <c r="L18" s="227"/>
      <c r="M18" s="227"/>
      <c r="N18" s="227"/>
      <c r="O18" s="232" t="s">
        <v>118</v>
      </c>
      <c r="P18" s="9" t="s">
        <v>258</v>
      </c>
      <c r="Q18" s="234">
        <v>11</v>
      </c>
      <c r="R18" s="11" t="s">
        <v>259</v>
      </c>
      <c r="S18" s="17">
        <v>1</v>
      </c>
      <c r="T18" s="11"/>
    </row>
    <row r="19" spans="4:20" ht="30" customHeight="1" x14ac:dyDescent="0.25">
      <c r="D19" s="227"/>
      <c r="E19" s="227"/>
      <c r="F19" s="227"/>
      <c r="G19" s="227"/>
      <c r="H19" s="227"/>
      <c r="I19" s="227"/>
      <c r="J19" s="227"/>
      <c r="K19" s="227"/>
      <c r="L19" s="227"/>
      <c r="M19" s="227"/>
      <c r="N19" s="227"/>
      <c r="O19" s="232" t="s">
        <v>119</v>
      </c>
      <c r="P19" s="9" t="s">
        <v>260</v>
      </c>
      <c r="Q19" s="234">
        <v>12</v>
      </c>
      <c r="R19" s="11" t="s">
        <v>261</v>
      </c>
      <c r="S19" s="17">
        <v>1</v>
      </c>
      <c r="T19" s="11"/>
    </row>
    <row r="20" spans="4:20" ht="30" customHeight="1" x14ac:dyDescent="0.25">
      <c r="D20" s="227"/>
      <c r="E20" s="227"/>
      <c r="F20" s="227"/>
      <c r="G20" s="227"/>
      <c r="H20" s="227"/>
      <c r="I20" s="227"/>
      <c r="J20" s="227"/>
      <c r="K20" s="227"/>
      <c r="L20" s="227"/>
      <c r="M20" s="227"/>
      <c r="N20" s="227"/>
      <c r="O20" s="232" t="s">
        <v>120</v>
      </c>
      <c r="P20" s="9" t="s">
        <v>262</v>
      </c>
      <c r="Q20" s="234">
        <v>13</v>
      </c>
      <c r="R20" s="11" t="s">
        <v>263</v>
      </c>
      <c r="S20" s="17">
        <v>1</v>
      </c>
      <c r="T20" s="11"/>
    </row>
    <row r="21" spans="4:20" ht="30" customHeight="1" x14ac:dyDescent="0.25">
      <c r="D21" s="227"/>
      <c r="E21" s="227"/>
      <c r="F21" s="227"/>
      <c r="G21" s="227"/>
      <c r="H21" s="227"/>
      <c r="I21" s="227"/>
      <c r="J21" s="227"/>
      <c r="K21" s="227"/>
      <c r="L21" s="227"/>
      <c r="M21" s="227"/>
      <c r="N21" s="227"/>
      <c r="O21" s="232" t="s">
        <v>121</v>
      </c>
      <c r="P21" s="9" t="s">
        <v>264</v>
      </c>
      <c r="Q21" s="234">
        <v>14</v>
      </c>
      <c r="R21" s="11" t="s">
        <v>265</v>
      </c>
      <c r="S21" s="17">
        <v>250</v>
      </c>
      <c r="T21" s="11"/>
    </row>
    <row r="22" spans="4:20" ht="30" customHeight="1" x14ac:dyDescent="0.25">
      <c r="D22" s="227"/>
      <c r="E22" s="227"/>
      <c r="F22" s="227"/>
      <c r="G22" s="227"/>
      <c r="H22" s="227"/>
      <c r="I22" s="227"/>
      <c r="J22" s="227"/>
      <c r="K22" s="227"/>
      <c r="L22" s="227"/>
      <c r="M22" s="227"/>
      <c r="N22" s="227"/>
      <c r="O22" s="232" t="s">
        <v>122</v>
      </c>
      <c r="P22" s="9" t="s">
        <v>266</v>
      </c>
      <c r="Q22" s="234">
        <v>15</v>
      </c>
      <c r="R22" s="11" t="s">
        <v>267</v>
      </c>
      <c r="S22" s="17">
        <v>8</v>
      </c>
      <c r="T22" s="11"/>
    </row>
    <row r="23" spans="4:20" ht="30" customHeight="1" x14ac:dyDescent="0.25">
      <c r="D23" s="227"/>
      <c r="E23" s="227"/>
      <c r="F23" s="227"/>
      <c r="G23" s="227"/>
      <c r="H23" s="227"/>
      <c r="I23" s="227"/>
      <c r="J23" s="227"/>
      <c r="K23" s="227"/>
      <c r="L23" s="227"/>
      <c r="M23" s="227"/>
      <c r="N23" s="227"/>
      <c r="O23" s="232" t="s">
        <v>123</v>
      </c>
      <c r="P23" s="9" t="s">
        <v>268</v>
      </c>
      <c r="Q23" s="234">
        <v>16</v>
      </c>
      <c r="R23" s="11" t="s">
        <v>269</v>
      </c>
      <c r="S23" s="17">
        <v>1</v>
      </c>
      <c r="T23" s="11"/>
    </row>
    <row r="24" spans="4:20" ht="30" customHeight="1" x14ac:dyDescent="0.25">
      <c r="D24" s="227"/>
      <c r="E24" s="227"/>
      <c r="F24" s="227"/>
      <c r="G24" s="227"/>
      <c r="H24" s="227"/>
      <c r="I24" s="227"/>
      <c r="J24" s="227"/>
      <c r="K24" s="227"/>
      <c r="L24" s="227"/>
      <c r="M24" s="227"/>
      <c r="N24" s="227"/>
      <c r="O24" s="232" t="s">
        <v>124</v>
      </c>
      <c r="P24" s="9" t="s">
        <v>270</v>
      </c>
      <c r="Q24" s="234">
        <v>17</v>
      </c>
      <c r="R24" s="11" t="s">
        <v>240</v>
      </c>
      <c r="S24" s="17">
        <v>1</v>
      </c>
      <c r="T24" s="11"/>
    </row>
    <row r="25" spans="4:20" ht="30" customHeight="1" x14ac:dyDescent="0.25">
      <c r="D25" s="227"/>
      <c r="E25" s="227"/>
      <c r="F25" s="227"/>
      <c r="G25" s="227"/>
      <c r="H25" s="227"/>
      <c r="I25" s="227"/>
      <c r="J25" s="236">
        <v>3</v>
      </c>
      <c r="K25" s="227"/>
      <c r="L25" s="227"/>
      <c r="M25" s="227"/>
      <c r="N25" s="237">
        <v>3</v>
      </c>
      <c r="O25" s="201" t="s">
        <v>125</v>
      </c>
      <c r="P25" s="198" t="s">
        <v>282</v>
      </c>
      <c r="Q25" s="199"/>
      <c r="R25" s="199"/>
      <c r="S25" s="200"/>
      <c r="T25" s="199"/>
    </row>
    <row r="26" spans="4:20" ht="30" customHeight="1" x14ac:dyDescent="0.25">
      <c r="D26" s="227"/>
      <c r="E26" s="227"/>
      <c r="F26" s="227"/>
      <c r="G26" s="227"/>
      <c r="H26" s="227"/>
      <c r="I26" s="227"/>
      <c r="J26" s="227"/>
      <c r="K26" s="227"/>
      <c r="L26" s="227"/>
      <c r="M26" s="227"/>
      <c r="N26" s="227"/>
      <c r="O26" s="232" t="s">
        <v>126</v>
      </c>
      <c r="P26" s="9" t="s">
        <v>276</v>
      </c>
      <c r="Q26" s="234">
        <v>18</v>
      </c>
      <c r="R26" s="11" t="s">
        <v>252</v>
      </c>
      <c r="S26" s="17">
        <v>1000</v>
      </c>
      <c r="T26" s="11"/>
    </row>
    <row r="27" spans="4:20" ht="30" customHeight="1" x14ac:dyDescent="0.25">
      <c r="D27" s="227"/>
      <c r="E27" s="227"/>
      <c r="F27" s="227"/>
      <c r="G27" s="227"/>
      <c r="H27" s="227"/>
      <c r="I27" s="227"/>
      <c r="J27" s="227"/>
      <c r="K27" s="227"/>
      <c r="L27" s="227"/>
      <c r="M27" s="227"/>
      <c r="N27" s="227"/>
      <c r="O27" s="232" t="s">
        <v>127</v>
      </c>
      <c r="P27" s="9" t="s">
        <v>277</v>
      </c>
      <c r="Q27" s="234">
        <v>19</v>
      </c>
      <c r="R27" s="11" t="s">
        <v>278</v>
      </c>
      <c r="S27" s="17">
        <v>2500</v>
      </c>
      <c r="T27" s="11"/>
    </row>
    <row r="28" spans="4:20" ht="30" customHeight="1" x14ac:dyDescent="0.25">
      <c r="D28" s="227"/>
      <c r="E28" s="227"/>
      <c r="F28" s="227"/>
      <c r="G28" s="227"/>
      <c r="H28" s="227"/>
      <c r="I28" s="227"/>
      <c r="J28" s="227"/>
      <c r="K28" s="227"/>
      <c r="L28" s="227"/>
      <c r="M28" s="227"/>
      <c r="N28" s="227"/>
      <c r="O28" s="232" t="s">
        <v>128</v>
      </c>
      <c r="P28" s="9" t="s">
        <v>279</v>
      </c>
      <c r="Q28" s="234">
        <v>20</v>
      </c>
      <c r="R28" s="11" t="s">
        <v>280</v>
      </c>
      <c r="S28" s="17">
        <v>200</v>
      </c>
      <c r="T28" s="11"/>
    </row>
    <row r="29" spans="4:20" ht="30" customHeight="1" x14ac:dyDescent="0.25">
      <c r="D29" s="227"/>
      <c r="E29" s="227"/>
      <c r="F29" s="228">
        <v>8</v>
      </c>
      <c r="G29" s="227"/>
      <c r="H29" s="227"/>
      <c r="I29" s="236">
        <f>SUM(J30:J70)</f>
        <v>37</v>
      </c>
      <c r="J29" s="227"/>
      <c r="K29" s="227"/>
      <c r="L29" s="227"/>
      <c r="M29" s="237">
        <f>SUM(N30:N70)</f>
        <v>37</v>
      </c>
      <c r="N29" s="227"/>
      <c r="O29" s="194">
        <v>1.2</v>
      </c>
      <c r="P29" s="195" t="s">
        <v>232</v>
      </c>
      <c r="Q29" s="194" t="s">
        <v>243</v>
      </c>
      <c r="R29" s="194" t="s">
        <v>244</v>
      </c>
      <c r="S29" s="196" t="s">
        <v>245</v>
      </c>
      <c r="T29" s="194"/>
    </row>
    <row r="30" spans="4:20" ht="30" customHeight="1" x14ac:dyDescent="0.25">
      <c r="D30" s="227"/>
      <c r="E30" s="227"/>
      <c r="F30" s="227"/>
      <c r="G30" s="227"/>
      <c r="H30" s="227"/>
      <c r="I30" s="227"/>
      <c r="J30" s="236">
        <v>8</v>
      </c>
      <c r="K30" s="227"/>
      <c r="L30" s="227"/>
      <c r="M30" s="227"/>
      <c r="N30" s="237">
        <v>8</v>
      </c>
      <c r="O30" s="201" t="s">
        <v>135</v>
      </c>
      <c r="P30" s="198" t="s">
        <v>281</v>
      </c>
      <c r="Q30" s="199"/>
      <c r="R30" s="199"/>
      <c r="S30" s="200"/>
      <c r="T30" s="199"/>
    </row>
    <row r="31" spans="4:20" ht="30" customHeight="1" x14ac:dyDescent="0.25">
      <c r="D31" s="227"/>
      <c r="E31" s="227"/>
      <c r="F31" s="227"/>
      <c r="G31" s="227"/>
      <c r="H31" s="227"/>
      <c r="I31" s="227"/>
      <c r="J31" s="227"/>
      <c r="K31" s="227"/>
      <c r="L31" s="227"/>
      <c r="M31" s="227"/>
      <c r="N31" s="227"/>
      <c r="O31" s="232" t="s">
        <v>136</v>
      </c>
      <c r="P31" s="9" t="s">
        <v>283</v>
      </c>
      <c r="Q31" s="234">
        <v>21</v>
      </c>
      <c r="R31" s="11" t="s">
        <v>284</v>
      </c>
      <c r="S31" s="17">
        <v>2</v>
      </c>
      <c r="T31" s="11"/>
    </row>
    <row r="32" spans="4:20" ht="30" customHeight="1" x14ac:dyDescent="0.25">
      <c r="D32" s="227"/>
      <c r="E32" s="227"/>
      <c r="F32" s="227"/>
      <c r="G32" s="227"/>
      <c r="H32" s="227"/>
      <c r="I32" s="227"/>
      <c r="J32" s="227"/>
      <c r="K32" s="227"/>
      <c r="L32" s="227"/>
      <c r="M32" s="227"/>
      <c r="N32" s="227"/>
      <c r="O32" s="232" t="s">
        <v>137</v>
      </c>
      <c r="P32" s="9" t="s">
        <v>285</v>
      </c>
      <c r="Q32" s="234">
        <v>22</v>
      </c>
      <c r="R32" s="11" t="s">
        <v>286</v>
      </c>
      <c r="S32" s="17">
        <v>8</v>
      </c>
      <c r="T32" s="11"/>
    </row>
    <row r="33" spans="4:20" ht="30" customHeight="1" x14ac:dyDescent="0.25">
      <c r="D33" s="227"/>
      <c r="E33" s="227"/>
      <c r="F33" s="227"/>
      <c r="G33" s="227"/>
      <c r="H33" s="227"/>
      <c r="I33" s="227"/>
      <c r="J33" s="227"/>
      <c r="K33" s="227"/>
      <c r="L33" s="227"/>
      <c r="M33" s="227"/>
      <c r="N33" s="227"/>
      <c r="O33" s="232" t="s">
        <v>298</v>
      </c>
      <c r="P33" s="9" t="s">
        <v>287</v>
      </c>
      <c r="Q33" s="234">
        <v>23</v>
      </c>
      <c r="R33" s="11" t="s">
        <v>288</v>
      </c>
      <c r="S33" s="17">
        <v>1</v>
      </c>
      <c r="T33" s="11"/>
    </row>
    <row r="34" spans="4:20" ht="30" customHeight="1" x14ac:dyDescent="0.25">
      <c r="D34" s="227"/>
      <c r="E34" s="227"/>
      <c r="F34" s="227"/>
      <c r="G34" s="227"/>
      <c r="H34" s="227"/>
      <c r="I34" s="227"/>
      <c r="J34" s="227"/>
      <c r="K34" s="227"/>
      <c r="L34" s="227"/>
      <c r="M34" s="227"/>
      <c r="N34" s="227"/>
      <c r="O34" s="232" t="s">
        <v>299</v>
      </c>
      <c r="P34" s="9" t="s">
        <v>289</v>
      </c>
      <c r="Q34" s="234">
        <v>24</v>
      </c>
      <c r="R34" s="11" t="s">
        <v>286</v>
      </c>
      <c r="S34" s="17">
        <v>20</v>
      </c>
      <c r="T34" s="11"/>
    </row>
    <row r="35" spans="4:20" ht="30" customHeight="1" x14ac:dyDescent="0.25">
      <c r="D35" s="227"/>
      <c r="E35" s="227"/>
      <c r="F35" s="227"/>
      <c r="G35" s="227"/>
      <c r="H35" s="227"/>
      <c r="I35" s="227"/>
      <c r="J35" s="227"/>
      <c r="K35" s="227"/>
      <c r="L35" s="227"/>
      <c r="M35" s="227"/>
      <c r="N35" s="227"/>
      <c r="O35" s="232" t="s">
        <v>300</v>
      </c>
      <c r="P35" s="9" t="s">
        <v>290</v>
      </c>
      <c r="Q35" s="234">
        <v>25</v>
      </c>
      <c r="R35" s="11" t="s">
        <v>291</v>
      </c>
      <c r="S35" s="17">
        <v>8</v>
      </c>
      <c r="T35" s="11"/>
    </row>
    <row r="36" spans="4:20" ht="30" customHeight="1" x14ac:dyDescent="0.25">
      <c r="D36" s="227"/>
      <c r="E36" s="227"/>
      <c r="F36" s="227"/>
      <c r="G36" s="227"/>
      <c r="H36" s="227"/>
      <c r="I36" s="227"/>
      <c r="J36" s="227"/>
      <c r="K36" s="227"/>
      <c r="L36" s="227"/>
      <c r="M36" s="227"/>
      <c r="N36" s="227"/>
      <c r="O36" s="232" t="s">
        <v>301</v>
      </c>
      <c r="P36" s="9" t="s">
        <v>292</v>
      </c>
      <c r="Q36" s="234">
        <v>26</v>
      </c>
      <c r="R36" s="11" t="s">
        <v>293</v>
      </c>
      <c r="S36" s="17">
        <v>20</v>
      </c>
      <c r="T36" s="11"/>
    </row>
    <row r="37" spans="4:20" ht="30" customHeight="1" x14ac:dyDescent="0.25">
      <c r="D37" s="227"/>
      <c r="E37" s="227"/>
      <c r="F37" s="227"/>
      <c r="G37" s="227"/>
      <c r="H37" s="227"/>
      <c r="I37" s="227"/>
      <c r="J37" s="227"/>
      <c r="K37" s="227"/>
      <c r="L37" s="227"/>
      <c r="M37" s="227"/>
      <c r="N37" s="227"/>
      <c r="O37" s="232" t="s">
        <v>302</v>
      </c>
      <c r="P37" s="9" t="s">
        <v>294</v>
      </c>
      <c r="Q37" s="234">
        <v>27</v>
      </c>
      <c r="R37" s="11" t="s">
        <v>295</v>
      </c>
      <c r="S37" s="17">
        <v>12</v>
      </c>
      <c r="T37" s="11"/>
    </row>
    <row r="38" spans="4:20" ht="30" customHeight="1" x14ac:dyDescent="0.25">
      <c r="D38" s="227"/>
      <c r="E38" s="227"/>
      <c r="F38" s="227"/>
      <c r="G38" s="227"/>
      <c r="H38" s="227"/>
      <c r="I38" s="227"/>
      <c r="J38" s="227"/>
      <c r="K38" s="227"/>
      <c r="L38" s="227"/>
      <c r="M38" s="227"/>
      <c r="N38" s="227"/>
      <c r="O38" s="232" t="s">
        <v>303</v>
      </c>
      <c r="P38" s="9" t="s">
        <v>296</v>
      </c>
      <c r="Q38" s="234">
        <v>28</v>
      </c>
      <c r="R38" s="11" t="s">
        <v>297</v>
      </c>
      <c r="S38" s="17">
        <v>5000</v>
      </c>
      <c r="T38" s="11"/>
    </row>
    <row r="39" spans="4:20" ht="30" customHeight="1" x14ac:dyDescent="0.25">
      <c r="D39" s="227"/>
      <c r="E39" s="227"/>
      <c r="F39" s="227"/>
      <c r="G39" s="227"/>
      <c r="H39" s="227"/>
      <c r="I39" s="227"/>
      <c r="J39" s="236">
        <v>3</v>
      </c>
      <c r="K39" s="227"/>
      <c r="L39" s="227"/>
      <c r="M39" s="227"/>
      <c r="N39" s="237">
        <v>3</v>
      </c>
      <c r="O39" s="201" t="s">
        <v>138</v>
      </c>
      <c r="P39" s="198" t="s">
        <v>2920</v>
      </c>
      <c r="Q39" s="199"/>
      <c r="R39" s="199"/>
      <c r="S39" s="200"/>
      <c r="T39" s="199"/>
    </row>
    <row r="40" spans="4:20" ht="30" customHeight="1" x14ac:dyDescent="0.25">
      <c r="D40" s="227"/>
      <c r="E40" s="227"/>
      <c r="F40" s="227"/>
      <c r="G40" s="227"/>
      <c r="H40" s="227"/>
      <c r="I40" s="227"/>
      <c r="J40" s="227"/>
      <c r="K40" s="227"/>
      <c r="L40" s="227"/>
      <c r="M40" s="227"/>
      <c r="N40" s="227"/>
      <c r="O40" s="232" t="s">
        <v>139</v>
      </c>
      <c r="P40" s="9" t="s">
        <v>304</v>
      </c>
      <c r="Q40" s="234">
        <v>29</v>
      </c>
      <c r="R40" s="11" t="s">
        <v>305</v>
      </c>
      <c r="S40" s="17">
        <v>4</v>
      </c>
      <c r="T40" s="11"/>
    </row>
    <row r="41" spans="4:20" ht="30" customHeight="1" x14ac:dyDescent="0.25">
      <c r="D41" s="227"/>
      <c r="E41" s="227"/>
      <c r="F41" s="227"/>
      <c r="G41" s="227"/>
      <c r="H41" s="227"/>
      <c r="I41" s="227"/>
      <c r="J41" s="227"/>
      <c r="K41" s="227"/>
      <c r="L41" s="227"/>
      <c r="M41" s="227"/>
      <c r="N41" s="227"/>
      <c r="O41" s="232" t="s">
        <v>140</v>
      </c>
      <c r="P41" s="9" t="s">
        <v>306</v>
      </c>
      <c r="Q41" s="234">
        <v>30</v>
      </c>
      <c r="R41" s="11" t="s">
        <v>307</v>
      </c>
      <c r="S41" s="17">
        <v>20</v>
      </c>
      <c r="T41" s="11"/>
    </row>
    <row r="42" spans="4:20" ht="30" customHeight="1" x14ac:dyDescent="0.25">
      <c r="D42" s="227"/>
      <c r="E42" s="227"/>
      <c r="F42" s="227"/>
      <c r="G42" s="227"/>
      <c r="H42" s="227"/>
      <c r="I42" s="227"/>
      <c r="J42" s="227"/>
      <c r="K42" s="227"/>
      <c r="L42" s="227"/>
      <c r="M42" s="227"/>
      <c r="N42" s="227"/>
      <c r="O42" s="232" t="s">
        <v>309</v>
      </c>
      <c r="P42" s="9" t="s">
        <v>308</v>
      </c>
      <c r="Q42" s="234">
        <v>31</v>
      </c>
      <c r="R42" s="11" t="s">
        <v>305</v>
      </c>
      <c r="S42" s="17">
        <v>20</v>
      </c>
      <c r="T42" s="11"/>
    </row>
    <row r="43" spans="4:20" ht="30" customHeight="1" x14ac:dyDescent="0.25">
      <c r="D43" s="227"/>
      <c r="E43" s="227"/>
      <c r="F43" s="227"/>
      <c r="G43" s="227"/>
      <c r="H43" s="227"/>
      <c r="I43" s="227"/>
      <c r="J43" s="236">
        <v>8</v>
      </c>
      <c r="K43" s="227"/>
      <c r="L43" s="227"/>
      <c r="M43" s="227"/>
      <c r="N43" s="237">
        <v>8</v>
      </c>
      <c r="O43" s="201" t="s">
        <v>141</v>
      </c>
      <c r="P43" s="198" t="s">
        <v>310</v>
      </c>
      <c r="Q43" s="199"/>
      <c r="R43" s="199"/>
      <c r="S43" s="200"/>
      <c r="T43" s="199"/>
    </row>
    <row r="44" spans="4:20" ht="30" customHeight="1" x14ac:dyDescent="0.25">
      <c r="D44" s="227"/>
      <c r="E44" s="227"/>
      <c r="F44" s="227"/>
      <c r="G44" s="227"/>
      <c r="H44" s="227"/>
      <c r="I44" s="227"/>
      <c r="J44" s="227"/>
      <c r="K44" s="227"/>
      <c r="L44" s="227"/>
      <c r="M44" s="227"/>
      <c r="N44" s="227"/>
      <c r="O44" s="232" t="s">
        <v>142</v>
      </c>
      <c r="P44" s="9" t="s">
        <v>311</v>
      </c>
      <c r="Q44" s="234">
        <v>32</v>
      </c>
      <c r="R44" s="11" t="s">
        <v>312</v>
      </c>
      <c r="S44" s="17">
        <v>1</v>
      </c>
      <c r="T44" s="11"/>
    </row>
    <row r="45" spans="4:20" ht="30" customHeight="1" x14ac:dyDescent="0.25">
      <c r="D45" s="227"/>
      <c r="E45" s="227"/>
      <c r="F45" s="227"/>
      <c r="G45" s="227"/>
      <c r="H45" s="227"/>
      <c r="I45" s="227"/>
      <c r="J45" s="227"/>
      <c r="K45" s="227"/>
      <c r="L45" s="227"/>
      <c r="M45" s="227"/>
      <c r="N45" s="227"/>
      <c r="O45" s="232" t="s">
        <v>143</v>
      </c>
      <c r="P45" s="9" t="s">
        <v>313</v>
      </c>
      <c r="Q45" s="234">
        <v>33</v>
      </c>
      <c r="R45" s="11" t="s">
        <v>314</v>
      </c>
      <c r="S45" s="17">
        <v>800</v>
      </c>
      <c r="T45" s="11"/>
    </row>
    <row r="46" spans="4:20" ht="30" customHeight="1" x14ac:dyDescent="0.25">
      <c r="D46" s="227"/>
      <c r="E46" s="227"/>
      <c r="F46" s="227"/>
      <c r="G46" s="227"/>
      <c r="H46" s="227"/>
      <c r="I46" s="227"/>
      <c r="J46" s="227"/>
      <c r="K46" s="227"/>
      <c r="L46" s="227"/>
      <c r="M46" s="227"/>
      <c r="N46" s="227"/>
      <c r="O46" s="232" t="s">
        <v>324</v>
      </c>
      <c r="P46" s="9" t="s">
        <v>315</v>
      </c>
      <c r="Q46" s="234">
        <v>34</v>
      </c>
      <c r="R46" s="11" t="s">
        <v>295</v>
      </c>
      <c r="S46" s="17">
        <v>30</v>
      </c>
      <c r="T46" s="11"/>
    </row>
    <row r="47" spans="4:20" ht="30" customHeight="1" x14ac:dyDescent="0.25">
      <c r="D47" s="227"/>
      <c r="E47" s="227"/>
      <c r="F47" s="227"/>
      <c r="G47" s="227"/>
      <c r="H47" s="227"/>
      <c r="I47" s="227"/>
      <c r="J47" s="227"/>
      <c r="K47" s="227"/>
      <c r="L47" s="227"/>
      <c r="M47" s="227"/>
      <c r="N47" s="227"/>
      <c r="O47" s="232" t="s">
        <v>325</v>
      </c>
      <c r="P47" s="9" t="s">
        <v>316</v>
      </c>
      <c r="Q47" s="234">
        <v>35</v>
      </c>
      <c r="R47" s="11" t="s">
        <v>317</v>
      </c>
      <c r="S47" s="17">
        <v>800</v>
      </c>
      <c r="T47" s="11"/>
    </row>
    <row r="48" spans="4:20" ht="30" customHeight="1" x14ac:dyDescent="0.25">
      <c r="D48" s="227"/>
      <c r="E48" s="227"/>
      <c r="F48" s="227"/>
      <c r="G48" s="227"/>
      <c r="H48" s="227"/>
      <c r="I48" s="227"/>
      <c r="J48" s="227"/>
      <c r="K48" s="227"/>
      <c r="L48" s="227"/>
      <c r="M48" s="227"/>
      <c r="N48" s="227"/>
      <c r="O48" s="232" t="s">
        <v>326</v>
      </c>
      <c r="P48" s="9" t="s">
        <v>318</v>
      </c>
      <c r="Q48" s="234">
        <v>36</v>
      </c>
      <c r="R48" s="11" t="s">
        <v>319</v>
      </c>
      <c r="S48" s="17">
        <v>4</v>
      </c>
      <c r="T48" s="11"/>
    </row>
    <row r="49" spans="4:20" ht="30" customHeight="1" x14ac:dyDescent="0.25">
      <c r="D49" s="227"/>
      <c r="E49" s="227"/>
      <c r="F49" s="227"/>
      <c r="G49" s="227"/>
      <c r="H49" s="227"/>
      <c r="I49" s="227"/>
      <c r="J49" s="227"/>
      <c r="K49" s="227"/>
      <c r="L49" s="227"/>
      <c r="M49" s="227"/>
      <c r="N49" s="227"/>
      <c r="O49" s="232" t="s">
        <v>327</v>
      </c>
      <c r="P49" s="9" t="s">
        <v>320</v>
      </c>
      <c r="Q49" s="234">
        <v>37</v>
      </c>
      <c r="R49" s="11" t="s">
        <v>321</v>
      </c>
      <c r="S49" s="17">
        <v>20</v>
      </c>
      <c r="T49" s="11"/>
    </row>
    <row r="50" spans="4:20" ht="30" customHeight="1" x14ac:dyDescent="0.25">
      <c r="D50" s="227"/>
      <c r="E50" s="227"/>
      <c r="F50" s="227"/>
      <c r="G50" s="227"/>
      <c r="H50" s="227"/>
      <c r="I50" s="227"/>
      <c r="J50" s="227"/>
      <c r="K50" s="227"/>
      <c r="L50" s="227"/>
      <c r="M50" s="227"/>
      <c r="N50" s="227"/>
      <c r="O50" s="232" t="s">
        <v>328</v>
      </c>
      <c r="P50" s="9" t="s">
        <v>322</v>
      </c>
      <c r="Q50" s="234">
        <v>38</v>
      </c>
      <c r="R50" s="11" t="s">
        <v>293</v>
      </c>
      <c r="S50" s="17">
        <v>40</v>
      </c>
      <c r="T50" s="11"/>
    </row>
    <row r="51" spans="4:20" ht="30" customHeight="1" x14ac:dyDescent="0.25">
      <c r="D51" s="227"/>
      <c r="E51" s="227"/>
      <c r="F51" s="227"/>
      <c r="G51" s="227"/>
      <c r="H51" s="227"/>
      <c r="I51" s="227"/>
      <c r="J51" s="227"/>
      <c r="K51" s="227"/>
      <c r="L51" s="227"/>
      <c r="M51" s="227"/>
      <c r="N51" s="227"/>
      <c r="O51" s="232" t="s">
        <v>329</v>
      </c>
      <c r="P51" s="9" t="s">
        <v>323</v>
      </c>
      <c r="Q51" s="234">
        <v>39</v>
      </c>
      <c r="R51" s="11" t="s">
        <v>293</v>
      </c>
      <c r="S51" s="17">
        <v>8</v>
      </c>
      <c r="T51" s="11"/>
    </row>
    <row r="52" spans="4:20" ht="30" customHeight="1" x14ac:dyDescent="0.25">
      <c r="D52" s="227"/>
      <c r="E52" s="227"/>
      <c r="F52" s="227"/>
      <c r="G52" s="227"/>
      <c r="H52" s="227"/>
      <c r="I52" s="227"/>
      <c r="J52" s="236">
        <v>3</v>
      </c>
      <c r="K52" s="227"/>
      <c r="L52" s="227"/>
      <c r="M52" s="227"/>
      <c r="N52" s="237">
        <v>3</v>
      </c>
      <c r="O52" s="201" t="s">
        <v>144</v>
      </c>
      <c r="P52" s="198" t="s">
        <v>330</v>
      </c>
      <c r="Q52" s="199"/>
      <c r="R52" s="199"/>
      <c r="S52" s="200"/>
      <c r="T52" s="199"/>
    </row>
    <row r="53" spans="4:20" ht="30" customHeight="1" x14ac:dyDescent="0.25">
      <c r="D53" s="227"/>
      <c r="E53" s="227"/>
      <c r="F53" s="227"/>
      <c r="G53" s="227"/>
      <c r="H53" s="227"/>
      <c r="I53" s="227"/>
      <c r="J53" s="227"/>
      <c r="K53" s="227"/>
      <c r="L53" s="227"/>
      <c r="M53" s="227"/>
      <c r="N53" s="227"/>
      <c r="O53" s="232" t="s">
        <v>145</v>
      </c>
      <c r="P53" s="9" t="s">
        <v>331</v>
      </c>
      <c r="Q53" s="234">
        <v>40</v>
      </c>
      <c r="R53" s="11" t="s">
        <v>332</v>
      </c>
      <c r="S53" s="17">
        <v>6</v>
      </c>
      <c r="T53" s="11"/>
    </row>
    <row r="54" spans="4:20" ht="30" customHeight="1" x14ac:dyDescent="0.25">
      <c r="D54" s="227"/>
      <c r="E54" s="227"/>
      <c r="F54" s="227"/>
      <c r="G54" s="227"/>
      <c r="H54" s="227"/>
      <c r="I54" s="227"/>
      <c r="J54" s="227"/>
      <c r="K54" s="227"/>
      <c r="L54" s="227"/>
      <c r="M54" s="227"/>
      <c r="N54" s="227"/>
      <c r="O54" s="232" t="s">
        <v>146</v>
      </c>
      <c r="P54" s="9" t="s">
        <v>333</v>
      </c>
      <c r="Q54" s="234">
        <v>41</v>
      </c>
      <c r="R54" s="11" t="s">
        <v>284</v>
      </c>
      <c r="S54" s="17">
        <v>12</v>
      </c>
      <c r="T54" s="11"/>
    </row>
    <row r="55" spans="4:20" ht="30" customHeight="1" x14ac:dyDescent="0.25">
      <c r="D55" s="227"/>
      <c r="E55" s="227"/>
      <c r="F55" s="227"/>
      <c r="G55" s="227"/>
      <c r="H55" s="227"/>
      <c r="I55" s="227"/>
      <c r="J55" s="227"/>
      <c r="K55" s="227"/>
      <c r="L55" s="227"/>
      <c r="M55" s="227"/>
      <c r="N55" s="227"/>
      <c r="O55" s="232" t="s">
        <v>335</v>
      </c>
      <c r="P55" s="9" t="s">
        <v>334</v>
      </c>
      <c r="Q55" s="234">
        <v>42</v>
      </c>
      <c r="R55" s="11" t="s">
        <v>284</v>
      </c>
      <c r="S55" s="17">
        <v>4</v>
      </c>
      <c r="T55" s="11"/>
    </row>
    <row r="56" spans="4:20" ht="30" customHeight="1" x14ac:dyDescent="0.25">
      <c r="D56" s="227"/>
      <c r="E56" s="227"/>
      <c r="F56" s="227"/>
      <c r="G56" s="227"/>
      <c r="H56" s="227"/>
      <c r="I56" s="227"/>
      <c r="J56" s="236">
        <v>3</v>
      </c>
      <c r="K56" s="227"/>
      <c r="L56" s="227"/>
      <c r="M56" s="227"/>
      <c r="N56" s="237">
        <v>3</v>
      </c>
      <c r="O56" s="201" t="s">
        <v>147</v>
      </c>
      <c r="P56" s="198" t="s">
        <v>336</v>
      </c>
      <c r="Q56" s="199"/>
      <c r="R56" s="199"/>
      <c r="S56" s="200"/>
      <c r="T56" s="199"/>
    </row>
    <row r="57" spans="4:20" ht="30" customHeight="1" x14ac:dyDescent="0.25">
      <c r="D57" s="227"/>
      <c r="E57" s="227"/>
      <c r="F57" s="227"/>
      <c r="G57" s="227"/>
      <c r="H57" s="227"/>
      <c r="I57" s="227"/>
      <c r="J57" s="227"/>
      <c r="K57" s="227"/>
      <c r="L57" s="227"/>
      <c r="M57" s="227"/>
      <c r="N57" s="227"/>
      <c r="O57" s="232" t="s">
        <v>148</v>
      </c>
      <c r="P57" s="9" t="s">
        <v>337</v>
      </c>
      <c r="Q57" s="234">
        <v>43</v>
      </c>
      <c r="R57" s="11" t="s">
        <v>284</v>
      </c>
      <c r="S57" s="17">
        <v>6</v>
      </c>
      <c r="T57" s="11"/>
    </row>
    <row r="58" spans="4:20" ht="30" customHeight="1" x14ac:dyDescent="0.25">
      <c r="D58" s="227"/>
      <c r="E58" s="227"/>
      <c r="F58" s="227"/>
      <c r="G58" s="227"/>
      <c r="H58" s="227"/>
      <c r="I58" s="227"/>
      <c r="J58" s="227"/>
      <c r="K58" s="227"/>
      <c r="L58" s="227"/>
      <c r="M58" s="227"/>
      <c r="N58" s="227"/>
      <c r="O58" s="232" t="s">
        <v>149</v>
      </c>
      <c r="P58" s="9" t="s">
        <v>338</v>
      </c>
      <c r="Q58" s="234">
        <v>44</v>
      </c>
      <c r="R58" s="11" t="s">
        <v>339</v>
      </c>
      <c r="S58" s="17">
        <v>12</v>
      </c>
      <c r="T58" s="11"/>
    </row>
    <row r="59" spans="4:20" ht="30" customHeight="1" x14ac:dyDescent="0.25">
      <c r="D59" s="227"/>
      <c r="E59" s="227"/>
      <c r="F59" s="227"/>
      <c r="G59" s="227"/>
      <c r="H59" s="227"/>
      <c r="I59" s="227"/>
      <c r="J59" s="227"/>
      <c r="K59" s="227"/>
      <c r="L59" s="227"/>
      <c r="M59" s="227"/>
      <c r="N59" s="227"/>
      <c r="O59" s="232" t="s">
        <v>341</v>
      </c>
      <c r="P59" s="9" t="s">
        <v>340</v>
      </c>
      <c r="Q59" s="10">
        <v>45</v>
      </c>
      <c r="R59" s="11" t="s">
        <v>284</v>
      </c>
      <c r="S59" s="17">
        <v>12</v>
      </c>
      <c r="T59" s="11"/>
    </row>
    <row r="60" spans="4:20" ht="30" customHeight="1" x14ac:dyDescent="0.25">
      <c r="D60" s="227"/>
      <c r="E60" s="227"/>
      <c r="F60" s="227"/>
      <c r="G60" s="227"/>
      <c r="H60" s="227"/>
      <c r="I60" s="227"/>
      <c r="J60" s="236">
        <v>5</v>
      </c>
      <c r="K60" s="227"/>
      <c r="L60" s="227"/>
      <c r="M60" s="227"/>
      <c r="N60" s="237">
        <v>5</v>
      </c>
      <c r="O60" s="201" t="s">
        <v>150</v>
      </c>
      <c r="P60" s="198" t="s">
        <v>342</v>
      </c>
      <c r="Q60" s="199"/>
      <c r="R60" s="199"/>
      <c r="S60" s="200"/>
      <c r="T60" s="199"/>
    </row>
    <row r="61" spans="4:20" ht="30" customHeight="1" x14ac:dyDescent="0.25">
      <c r="D61" s="227"/>
      <c r="E61" s="227"/>
      <c r="F61" s="227"/>
      <c r="G61" s="227"/>
      <c r="H61" s="227"/>
      <c r="I61" s="227"/>
      <c r="J61" s="227"/>
      <c r="K61" s="227"/>
      <c r="L61" s="227"/>
      <c r="M61" s="227"/>
      <c r="N61" s="227"/>
      <c r="O61" s="232" t="s">
        <v>151</v>
      </c>
      <c r="P61" s="9" t="s">
        <v>343</v>
      </c>
      <c r="Q61" s="234">
        <v>46</v>
      </c>
      <c r="R61" s="11" t="s">
        <v>344</v>
      </c>
      <c r="S61" s="17">
        <v>1</v>
      </c>
      <c r="T61" s="11"/>
    </row>
    <row r="62" spans="4:20" ht="30" customHeight="1" x14ac:dyDescent="0.25">
      <c r="D62" s="227"/>
      <c r="E62" s="227"/>
      <c r="F62" s="227"/>
      <c r="G62" s="227"/>
      <c r="H62" s="227"/>
      <c r="I62" s="227"/>
      <c r="J62" s="227"/>
      <c r="K62" s="227"/>
      <c r="L62" s="227"/>
      <c r="M62" s="227"/>
      <c r="N62" s="227"/>
      <c r="O62" s="232" t="s">
        <v>152</v>
      </c>
      <c r="P62" s="9" t="s">
        <v>345</v>
      </c>
      <c r="Q62" s="234">
        <v>47</v>
      </c>
      <c r="R62" s="11" t="s">
        <v>346</v>
      </c>
      <c r="S62" s="17">
        <v>12</v>
      </c>
      <c r="T62" s="11"/>
    </row>
    <row r="63" spans="4:20" ht="30" customHeight="1" x14ac:dyDescent="0.25">
      <c r="D63" s="227"/>
      <c r="E63" s="227"/>
      <c r="F63" s="227"/>
      <c r="G63" s="227"/>
      <c r="H63" s="227"/>
      <c r="I63" s="227"/>
      <c r="J63" s="227"/>
      <c r="K63" s="227"/>
      <c r="L63" s="227"/>
      <c r="M63" s="227"/>
      <c r="N63" s="227"/>
      <c r="O63" s="232" t="s">
        <v>351</v>
      </c>
      <c r="P63" s="9" t="s">
        <v>347</v>
      </c>
      <c r="Q63" s="234">
        <v>48</v>
      </c>
      <c r="R63" s="11" t="s">
        <v>348</v>
      </c>
      <c r="S63" s="17">
        <v>1</v>
      </c>
      <c r="T63" s="11"/>
    </row>
    <row r="64" spans="4:20" ht="30" customHeight="1" x14ac:dyDescent="0.25">
      <c r="D64" s="227"/>
      <c r="E64" s="227"/>
      <c r="F64" s="227"/>
      <c r="G64" s="227"/>
      <c r="H64" s="227"/>
      <c r="I64" s="227"/>
      <c r="J64" s="227"/>
      <c r="K64" s="227"/>
      <c r="L64" s="227"/>
      <c r="M64" s="227"/>
      <c r="N64" s="227"/>
      <c r="O64" s="232" t="s">
        <v>352</v>
      </c>
      <c r="P64" s="9" t="s">
        <v>349</v>
      </c>
      <c r="Q64" s="234">
        <v>49</v>
      </c>
      <c r="R64" s="11" t="s">
        <v>344</v>
      </c>
      <c r="S64" s="17">
        <v>6</v>
      </c>
      <c r="T64" s="11"/>
    </row>
    <row r="65" spans="4:20" ht="30" customHeight="1" x14ac:dyDescent="0.25">
      <c r="D65" s="227"/>
      <c r="E65" s="227"/>
      <c r="F65" s="227"/>
      <c r="G65" s="227"/>
      <c r="H65" s="227"/>
      <c r="I65" s="227"/>
      <c r="J65" s="227"/>
      <c r="K65" s="227"/>
      <c r="L65" s="227"/>
      <c r="M65" s="227"/>
      <c r="N65" s="227"/>
      <c r="O65" s="232" t="s">
        <v>353</v>
      </c>
      <c r="P65" s="9" t="s">
        <v>350</v>
      </c>
      <c r="Q65" s="246">
        <v>50</v>
      </c>
      <c r="R65" s="11" t="s">
        <v>346</v>
      </c>
      <c r="S65" s="17">
        <v>24</v>
      </c>
      <c r="T65" s="11"/>
    </row>
    <row r="66" spans="4:20" ht="30" customHeight="1" x14ac:dyDescent="0.25">
      <c r="D66" s="227"/>
      <c r="E66" s="227"/>
      <c r="F66" s="227"/>
      <c r="G66" s="227"/>
      <c r="H66" s="227"/>
      <c r="I66" s="227"/>
      <c r="J66" s="236">
        <v>3</v>
      </c>
      <c r="K66" s="227"/>
      <c r="L66" s="227"/>
      <c r="M66" s="227"/>
      <c r="N66" s="237">
        <v>3</v>
      </c>
      <c r="O66" s="201" t="s">
        <v>153</v>
      </c>
      <c r="P66" s="198" t="s">
        <v>354</v>
      </c>
      <c r="Q66" s="199"/>
      <c r="R66" s="199"/>
      <c r="S66" s="200"/>
      <c r="T66" s="199"/>
    </row>
    <row r="67" spans="4:20" ht="30" customHeight="1" x14ac:dyDescent="0.25">
      <c r="D67" s="227"/>
      <c r="E67" s="227"/>
      <c r="F67" s="227"/>
      <c r="G67" s="227"/>
      <c r="H67" s="227"/>
      <c r="I67" s="227"/>
      <c r="J67" s="227"/>
      <c r="K67" s="227"/>
      <c r="L67" s="227"/>
      <c r="M67" s="227"/>
      <c r="N67" s="227"/>
      <c r="O67" s="232" t="s">
        <v>154</v>
      </c>
      <c r="P67" s="9" t="s">
        <v>355</v>
      </c>
      <c r="Q67" s="234">
        <v>51</v>
      </c>
      <c r="R67" s="11" t="s">
        <v>348</v>
      </c>
      <c r="S67" s="17">
        <v>40</v>
      </c>
      <c r="T67" s="11"/>
    </row>
    <row r="68" spans="4:20" ht="30" customHeight="1" x14ac:dyDescent="0.25">
      <c r="D68" s="227"/>
      <c r="E68" s="227"/>
      <c r="F68" s="227"/>
      <c r="G68" s="227"/>
      <c r="H68" s="227"/>
      <c r="I68" s="227"/>
      <c r="J68" s="227"/>
      <c r="K68" s="227"/>
      <c r="L68" s="227"/>
      <c r="M68" s="227"/>
      <c r="N68" s="227"/>
      <c r="O68" s="232" t="s">
        <v>155</v>
      </c>
      <c r="P68" s="9" t="s">
        <v>356</v>
      </c>
      <c r="Q68" s="234">
        <v>52</v>
      </c>
      <c r="R68" s="11" t="s">
        <v>357</v>
      </c>
      <c r="S68" s="17">
        <v>6</v>
      </c>
      <c r="T68" s="11"/>
    </row>
    <row r="69" spans="4:20" ht="30" customHeight="1" x14ac:dyDescent="0.25">
      <c r="D69" s="227"/>
      <c r="E69" s="227"/>
      <c r="F69" s="227"/>
      <c r="G69" s="227"/>
      <c r="H69" s="227"/>
      <c r="I69" s="227"/>
      <c r="J69" s="227"/>
      <c r="K69" s="227"/>
      <c r="L69" s="227"/>
      <c r="M69" s="227"/>
      <c r="N69" s="227"/>
      <c r="O69" s="232" t="s">
        <v>360</v>
      </c>
      <c r="P69" s="9" t="s">
        <v>358</v>
      </c>
      <c r="Q69" s="234">
        <v>53</v>
      </c>
      <c r="R69" s="11" t="s">
        <v>359</v>
      </c>
      <c r="S69" s="17">
        <v>1500</v>
      </c>
      <c r="T69" s="11"/>
    </row>
    <row r="70" spans="4:20" ht="30" customHeight="1" x14ac:dyDescent="0.25">
      <c r="D70" s="227"/>
      <c r="E70" s="227"/>
      <c r="F70" s="227"/>
      <c r="G70" s="227"/>
      <c r="H70" s="227"/>
      <c r="I70" s="227"/>
      <c r="J70" s="236">
        <v>4</v>
      </c>
      <c r="K70" s="227"/>
      <c r="L70" s="227"/>
      <c r="M70" s="227"/>
      <c r="N70" s="237">
        <v>4</v>
      </c>
      <c r="O70" s="201" t="s">
        <v>156</v>
      </c>
      <c r="P70" s="198" t="s">
        <v>361</v>
      </c>
      <c r="Q70" s="199"/>
      <c r="R70" s="199"/>
      <c r="S70" s="200"/>
      <c r="T70" s="199"/>
    </row>
    <row r="71" spans="4:20" ht="30" customHeight="1" x14ac:dyDescent="0.25">
      <c r="D71" s="227"/>
      <c r="E71" s="227"/>
      <c r="F71" s="227"/>
      <c r="G71" s="227"/>
      <c r="H71" s="227"/>
      <c r="I71" s="227"/>
      <c r="J71" s="227"/>
      <c r="K71" s="227"/>
      <c r="L71" s="227"/>
      <c r="M71" s="227"/>
      <c r="N71" s="227"/>
      <c r="O71" s="232" t="s">
        <v>157</v>
      </c>
      <c r="P71" s="9" t="s">
        <v>362</v>
      </c>
      <c r="Q71" s="234">
        <v>54</v>
      </c>
      <c r="R71" s="11" t="s">
        <v>363</v>
      </c>
      <c r="S71" s="17">
        <v>1</v>
      </c>
      <c r="T71" s="11"/>
    </row>
    <row r="72" spans="4:20" ht="30" customHeight="1" x14ac:dyDescent="0.25">
      <c r="D72" s="227"/>
      <c r="E72" s="227"/>
      <c r="F72" s="227"/>
      <c r="G72" s="227"/>
      <c r="H72" s="227"/>
      <c r="I72" s="227"/>
      <c r="J72" s="227"/>
      <c r="K72" s="227"/>
      <c r="L72" s="227"/>
      <c r="M72" s="227"/>
      <c r="N72" s="227"/>
      <c r="O72" s="232" t="s">
        <v>158</v>
      </c>
      <c r="P72" s="9" t="s">
        <v>364</v>
      </c>
      <c r="Q72" s="234">
        <v>55</v>
      </c>
      <c r="R72" s="11" t="s">
        <v>365</v>
      </c>
      <c r="S72" s="17">
        <v>20</v>
      </c>
      <c r="T72" s="11"/>
    </row>
    <row r="73" spans="4:20" ht="30" customHeight="1" x14ac:dyDescent="0.25">
      <c r="D73" s="227"/>
      <c r="E73" s="227"/>
      <c r="F73" s="227"/>
      <c r="G73" s="227"/>
      <c r="H73" s="227"/>
      <c r="I73" s="227"/>
      <c r="J73" s="227"/>
      <c r="K73" s="227"/>
      <c r="L73" s="227"/>
      <c r="M73" s="227"/>
      <c r="N73" s="227"/>
      <c r="O73" s="232" t="s">
        <v>370</v>
      </c>
      <c r="P73" s="9" t="s">
        <v>366</v>
      </c>
      <c r="Q73" s="234">
        <v>56</v>
      </c>
      <c r="R73" s="11" t="s">
        <v>367</v>
      </c>
      <c r="S73" s="17">
        <v>6</v>
      </c>
      <c r="T73" s="11"/>
    </row>
    <row r="74" spans="4:20" ht="30" customHeight="1" x14ac:dyDescent="0.25">
      <c r="D74" s="227"/>
      <c r="E74" s="227"/>
      <c r="F74" s="227"/>
      <c r="G74" s="227"/>
      <c r="H74" s="227"/>
      <c r="I74" s="227"/>
      <c r="J74" s="227"/>
      <c r="K74" s="227"/>
      <c r="L74" s="227"/>
      <c r="M74" s="227"/>
      <c r="N74" s="227"/>
      <c r="O74" s="232" t="s">
        <v>371</v>
      </c>
      <c r="P74" s="9" t="s">
        <v>368</v>
      </c>
      <c r="Q74" s="234">
        <v>57</v>
      </c>
      <c r="R74" s="11" t="s">
        <v>369</v>
      </c>
      <c r="S74" s="17">
        <v>1</v>
      </c>
      <c r="T74" s="11"/>
    </row>
    <row r="75" spans="4:20" ht="30" customHeight="1" x14ac:dyDescent="0.25">
      <c r="D75" s="227"/>
      <c r="E75" s="227"/>
      <c r="F75" s="228">
        <v>2</v>
      </c>
      <c r="G75" s="227"/>
      <c r="H75" s="227"/>
      <c r="I75" s="236">
        <f>SUM(J76:J79)</f>
        <v>3</v>
      </c>
      <c r="J75" s="227"/>
      <c r="K75" s="227"/>
      <c r="L75" s="227"/>
      <c r="M75" s="237">
        <f>SUM(N76:N79)</f>
        <v>3</v>
      </c>
      <c r="N75" s="227"/>
      <c r="O75" s="194">
        <v>1.3</v>
      </c>
      <c r="P75" s="195" t="s">
        <v>372</v>
      </c>
      <c r="Q75" s="194" t="s">
        <v>243</v>
      </c>
      <c r="R75" s="194" t="s">
        <v>244</v>
      </c>
      <c r="S75" s="196" t="s">
        <v>245</v>
      </c>
      <c r="T75" s="194"/>
    </row>
    <row r="76" spans="4:20" ht="30" customHeight="1" x14ac:dyDescent="0.25">
      <c r="D76" s="227"/>
      <c r="E76" s="227"/>
      <c r="F76" s="227"/>
      <c r="G76" s="227"/>
      <c r="H76" s="227"/>
      <c r="I76" s="227"/>
      <c r="J76" s="236">
        <v>2</v>
      </c>
      <c r="K76" s="227"/>
      <c r="L76" s="227"/>
      <c r="M76" s="227"/>
      <c r="N76" s="237">
        <v>2</v>
      </c>
      <c r="O76" s="201" t="s">
        <v>20</v>
      </c>
      <c r="P76" s="198" t="s">
        <v>373</v>
      </c>
      <c r="Q76" s="199"/>
      <c r="R76" s="199"/>
      <c r="S76" s="200"/>
      <c r="T76" s="199"/>
    </row>
    <row r="77" spans="4:20" ht="30" customHeight="1" x14ac:dyDescent="0.25">
      <c r="D77" s="227"/>
      <c r="E77" s="227"/>
      <c r="F77" s="227"/>
      <c r="G77" s="227"/>
      <c r="H77" s="227"/>
      <c r="I77" s="227"/>
      <c r="J77" s="227"/>
      <c r="K77" s="227"/>
      <c r="L77" s="227"/>
      <c r="M77" s="227"/>
      <c r="N77" s="227"/>
      <c r="O77" s="232" t="s">
        <v>21</v>
      </c>
      <c r="P77" s="9" t="s">
        <v>374</v>
      </c>
      <c r="Q77" s="234">
        <v>58</v>
      </c>
      <c r="R77" s="11" t="s">
        <v>375</v>
      </c>
      <c r="S77" s="17">
        <v>15</v>
      </c>
      <c r="T77" s="11"/>
    </row>
    <row r="78" spans="4:20" ht="30" customHeight="1" x14ac:dyDescent="0.25">
      <c r="D78" s="227"/>
      <c r="E78" s="227"/>
      <c r="F78" s="227"/>
      <c r="G78" s="227"/>
      <c r="H78" s="227"/>
      <c r="I78" s="227"/>
      <c r="J78" s="227"/>
      <c r="K78" s="227"/>
      <c r="L78" s="227"/>
      <c r="M78" s="227"/>
      <c r="N78" s="227"/>
      <c r="O78" s="232" t="s">
        <v>22</v>
      </c>
      <c r="P78" s="9" t="s">
        <v>376</v>
      </c>
      <c r="Q78" s="234">
        <v>59</v>
      </c>
      <c r="R78" s="11" t="s">
        <v>377</v>
      </c>
      <c r="S78" s="17">
        <v>80</v>
      </c>
      <c r="T78" s="11"/>
    </row>
    <row r="79" spans="4:20" ht="30" customHeight="1" x14ac:dyDescent="0.25">
      <c r="D79" s="227"/>
      <c r="E79" s="227"/>
      <c r="F79" s="227"/>
      <c r="G79" s="227"/>
      <c r="H79" s="227"/>
      <c r="I79" s="227"/>
      <c r="J79" s="236">
        <v>1</v>
      </c>
      <c r="K79" s="227"/>
      <c r="L79" s="227"/>
      <c r="M79" s="227"/>
      <c r="N79" s="237">
        <v>1</v>
      </c>
      <c r="O79" s="201" t="s">
        <v>23</v>
      </c>
      <c r="P79" s="198" t="s">
        <v>378</v>
      </c>
      <c r="Q79" s="199"/>
      <c r="R79" s="199"/>
      <c r="S79" s="200"/>
      <c r="T79" s="199"/>
    </row>
    <row r="80" spans="4:20" ht="30" customHeight="1" x14ac:dyDescent="0.25">
      <c r="D80" s="227"/>
      <c r="E80" s="227"/>
      <c r="F80" s="227"/>
      <c r="G80" s="227"/>
      <c r="H80" s="227"/>
      <c r="I80" s="227"/>
      <c r="J80" s="227"/>
      <c r="K80" s="227"/>
      <c r="L80" s="227"/>
      <c r="M80" s="227"/>
      <c r="N80" s="227"/>
      <c r="O80" s="232" t="s">
        <v>24</v>
      </c>
      <c r="P80" s="9" t="s">
        <v>379</v>
      </c>
      <c r="Q80" s="234">
        <v>60</v>
      </c>
      <c r="R80" s="11" t="s">
        <v>375</v>
      </c>
      <c r="S80" s="17">
        <v>12</v>
      </c>
      <c r="T80" s="11"/>
    </row>
    <row r="81" spans="4:20" ht="30" customHeight="1" x14ac:dyDescent="0.25">
      <c r="D81" s="227"/>
      <c r="E81" s="227"/>
      <c r="F81" s="228">
        <v>9</v>
      </c>
      <c r="G81" s="227"/>
      <c r="H81" s="227"/>
      <c r="I81" s="236">
        <f>SUM(J82:J115)</f>
        <v>22</v>
      </c>
      <c r="J81" s="227"/>
      <c r="K81" s="227"/>
      <c r="L81" s="227"/>
      <c r="M81" s="237">
        <f>SUM(N82:N115)</f>
        <v>26</v>
      </c>
      <c r="N81" s="227"/>
      <c r="O81" s="194">
        <v>1.4</v>
      </c>
      <c r="P81" s="195" t="s">
        <v>380</v>
      </c>
      <c r="Q81" s="194" t="s">
        <v>243</v>
      </c>
      <c r="R81" s="194" t="s">
        <v>244</v>
      </c>
      <c r="S81" s="196" t="s">
        <v>245</v>
      </c>
      <c r="T81" s="194"/>
    </row>
    <row r="82" spans="4:20" ht="30" customHeight="1" x14ac:dyDescent="0.25">
      <c r="D82" s="227"/>
      <c r="E82" s="227"/>
      <c r="F82" s="227"/>
      <c r="G82" s="227"/>
      <c r="H82" s="227"/>
      <c r="I82" s="227"/>
      <c r="J82" s="236">
        <v>5</v>
      </c>
      <c r="K82" s="227"/>
      <c r="L82" s="227"/>
      <c r="M82" s="227"/>
      <c r="N82" s="237">
        <v>5</v>
      </c>
      <c r="O82" s="201" t="s">
        <v>74</v>
      </c>
      <c r="P82" s="198" t="s">
        <v>381</v>
      </c>
      <c r="Q82" s="199"/>
      <c r="R82" s="199"/>
      <c r="S82" s="200"/>
      <c r="T82" s="199"/>
    </row>
    <row r="83" spans="4:20" ht="30" customHeight="1" x14ac:dyDescent="0.25">
      <c r="D83" s="227"/>
      <c r="E83" s="227"/>
      <c r="F83" s="227"/>
      <c r="G83" s="227"/>
      <c r="H83" s="227"/>
      <c r="I83" s="227"/>
      <c r="J83" s="227"/>
      <c r="K83" s="227"/>
      <c r="L83" s="227"/>
      <c r="M83" s="227"/>
      <c r="N83" s="227"/>
      <c r="O83" s="232" t="s">
        <v>75</v>
      </c>
      <c r="P83" s="9" t="s">
        <v>382</v>
      </c>
      <c r="Q83" s="234">
        <v>61</v>
      </c>
      <c r="R83" s="11" t="s">
        <v>383</v>
      </c>
      <c r="S83" s="17">
        <v>2</v>
      </c>
      <c r="T83" s="11"/>
    </row>
    <row r="84" spans="4:20" ht="30" customHeight="1" x14ac:dyDescent="0.25">
      <c r="D84" s="227"/>
      <c r="E84" s="227"/>
      <c r="F84" s="227"/>
      <c r="G84" s="227"/>
      <c r="H84" s="227"/>
      <c r="I84" s="227"/>
      <c r="J84" s="227"/>
      <c r="K84" s="227"/>
      <c r="L84" s="227"/>
      <c r="M84" s="227"/>
      <c r="N84" s="227"/>
      <c r="O84" s="232" t="s">
        <v>76</v>
      </c>
      <c r="P84" s="9" t="s">
        <v>384</v>
      </c>
      <c r="Q84" s="234">
        <v>62</v>
      </c>
      <c r="R84" s="11" t="s">
        <v>385</v>
      </c>
      <c r="S84" s="17">
        <v>300</v>
      </c>
      <c r="T84" s="11"/>
    </row>
    <row r="85" spans="4:20" ht="30" customHeight="1" x14ac:dyDescent="0.25">
      <c r="D85" s="227"/>
      <c r="E85" s="227"/>
      <c r="F85" s="227"/>
      <c r="G85" s="227"/>
      <c r="H85" s="227"/>
      <c r="I85" s="227"/>
      <c r="J85" s="227"/>
      <c r="K85" s="227"/>
      <c r="L85" s="227"/>
      <c r="M85" s="227"/>
      <c r="N85" s="227"/>
      <c r="O85" s="232" t="s">
        <v>77</v>
      </c>
      <c r="P85" s="9" t="s">
        <v>386</v>
      </c>
      <c r="Q85" s="234">
        <v>63</v>
      </c>
      <c r="R85" s="11" t="s">
        <v>387</v>
      </c>
      <c r="S85" s="17">
        <v>1</v>
      </c>
      <c r="T85" s="11"/>
    </row>
    <row r="86" spans="4:20" ht="30" customHeight="1" x14ac:dyDescent="0.25">
      <c r="D86" s="227"/>
      <c r="E86" s="227"/>
      <c r="F86" s="227"/>
      <c r="G86" s="227"/>
      <c r="H86" s="227"/>
      <c r="I86" s="227"/>
      <c r="J86" s="227"/>
      <c r="K86" s="227"/>
      <c r="L86" s="227"/>
      <c r="M86" s="227"/>
      <c r="N86" s="227"/>
      <c r="O86" s="232" t="s">
        <v>392</v>
      </c>
      <c r="P86" s="9" t="s">
        <v>388</v>
      </c>
      <c r="Q86" s="234">
        <v>64</v>
      </c>
      <c r="R86" s="24" t="s">
        <v>389</v>
      </c>
      <c r="S86" s="17">
        <v>5000</v>
      </c>
      <c r="T86" s="24"/>
    </row>
    <row r="87" spans="4:20" ht="30" customHeight="1" x14ac:dyDescent="0.25">
      <c r="D87" s="227"/>
      <c r="E87" s="227"/>
      <c r="F87" s="227"/>
      <c r="G87" s="227"/>
      <c r="H87" s="227"/>
      <c r="I87" s="227"/>
      <c r="J87" s="227"/>
      <c r="K87" s="227"/>
      <c r="L87" s="227"/>
      <c r="M87" s="227"/>
      <c r="N87" s="227"/>
      <c r="O87" s="232" t="s">
        <v>393</v>
      </c>
      <c r="P87" s="9" t="s">
        <v>390</v>
      </c>
      <c r="Q87" s="234">
        <v>65</v>
      </c>
      <c r="R87" s="24" t="s">
        <v>391</v>
      </c>
      <c r="S87" s="17">
        <v>2</v>
      </c>
      <c r="T87" s="24"/>
    </row>
    <row r="88" spans="4:20" ht="30" customHeight="1" x14ac:dyDescent="0.25">
      <c r="D88" s="227"/>
      <c r="E88" s="227"/>
      <c r="F88" s="227"/>
      <c r="G88" s="227"/>
      <c r="H88" s="227"/>
      <c r="I88" s="227"/>
      <c r="J88" s="236">
        <v>4</v>
      </c>
      <c r="K88" s="227"/>
      <c r="L88" s="227"/>
      <c r="M88" s="227"/>
      <c r="N88" s="237">
        <v>4</v>
      </c>
      <c r="O88" s="201" t="s">
        <v>161</v>
      </c>
      <c r="P88" s="198" t="s">
        <v>394</v>
      </c>
      <c r="Q88" s="199"/>
      <c r="R88" s="199"/>
      <c r="S88" s="200"/>
      <c r="T88" s="199"/>
    </row>
    <row r="89" spans="4:20" ht="30" customHeight="1" x14ac:dyDescent="0.25">
      <c r="D89" s="227"/>
      <c r="E89" s="227"/>
      <c r="F89" s="227"/>
      <c r="G89" s="227"/>
      <c r="H89" s="227"/>
      <c r="I89" s="227"/>
      <c r="J89" s="227"/>
      <c r="K89" s="227"/>
      <c r="L89" s="227"/>
      <c r="M89" s="227"/>
      <c r="N89" s="227"/>
      <c r="O89" s="232" t="s">
        <v>162</v>
      </c>
      <c r="P89" s="9" t="s">
        <v>395</v>
      </c>
      <c r="Q89" s="234">
        <v>66</v>
      </c>
      <c r="R89" s="11" t="s">
        <v>396</v>
      </c>
      <c r="S89" s="29">
        <v>400</v>
      </c>
      <c r="T89" s="11"/>
    </row>
    <row r="90" spans="4:20" ht="30" customHeight="1" x14ac:dyDescent="0.25">
      <c r="D90" s="227"/>
      <c r="E90" s="227"/>
      <c r="F90" s="227"/>
      <c r="G90" s="227"/>
      <c r="H90" s="227"/>
      <c r="I90" s="227"/>
      <c r="J90" s="227"/>
      <c r="K90" s="227"/>
      <c r="L90" s="227"/>
      <c r="M90" s="227"/>
      <c r="N90" s="227"/>
      <c r="O90" s="232" t="s">
        <v>163</v>
      </c>
      <c r="P90" s="9" t="s">
        <v>397</v>
      </c>
      <c r="Q90" s="234">
        <v>67</v>
      </c>
      <c r="R90" s="24" t="s">
        <v>398</v>
      </c>
      <c r="S90" s="29">
        <v>500</v>
      </c>
      <c r="T90" s="24"/>
    </row>
    <row r="91" spans="4:20" ht="30" customHeight="1" x14ac:dyDescent="0.25">
      <c r="D91" s="227"/>
      <c r="E91" s="227"/>
      <c r="F91" s="227"/>
      <c r="G91" s="227"/>
      <c r="H91" s="227"/>
      <c r="I91" s="227"/>
      <c r="J91" s="227"/>
      <c r="K91" s="227"/>
      <c r="L91" s="227"/>
      <c r="M91" s="227"/>
      <c r="N91" s="227"/>
      <c r="O91" s="232" t="s">
        <v>164</v>
      </c>
      <c r="P91" s="9" t="s">
        <v>399</v>
      </c>
      <c r="Q91" s="234">
        <v>68</v>
      </c>
      <c r="R91" s="24" t="s">
        <v>400</v>
      </c>
      <c r="S91" s="29">
        <v>300</v>
      </c>
      <c r="T91" s="24"/>
    </row>
    <row r="92" spans="4:20" ht="30" customHeight="1" x14ac:dyDescent="0.25">
      <c r="D92" s="227"/>
      <c r="E92" s="227"/>
      <c r="F92" s="227"/>
      <c r="G92" s="227"/>
      <c r="H92" s="227"/>
      <c r="I92" s="227"/>
      <c r="J92" s="227"/>
      <c r="K92" s="227"/>
      <c r="L92" s="227"/>
      <c r="M92" s="227"/>
      <c r="N92" s="227"/>
      <c r="O92" s="232" t="s">
        <v>165</v>
      </c>
      <c r="P92" s="9" t="s">
        <v>401</v>
      </c>
      <c r="Q92" s="234">
        <v>69</v>
      </c>
      <c r="R92" s="24" t="s">
        <v>402</v>
      </c>
      <c r="S92" s="29">
        <v>100</v>
      </c>
      <c r="T92" s="24"/>
    </row>
    <row r="93" spans="4:20" ht="30" customHeight="1" x14ac:dyDescent="0.25">
      <c r="D93" s="227"/>
      <c r="E93" s="227"/>
      <c r="F93" s="227"/>
      <c r="G93" s="227"/>
      <c r="H93" s="227"/>
      <c r="I93" s="227"/>
      <c r="J93" s="236">
        <v>7</v>
      </c>
      <c r="K93" s="227"/>
      <c r="L93" s="227"/>
      <c r="M93" s="227"/>
      <c r="N93" s="237">
        <v>9</v>
      </c>
      <c r="O93" s="201" t="s">
        <v>166</v>
      </c>
      <c r="P93" s="198" t="s">
        <v>403</v>
      </c>
      <c r="Q93" s="199"/>
      <c r="R93" s="199"/>
      <c r="S93" s="200"/>
      <c r="T93" s="199"/>
    </row>
    <row r="94" spans="4:20" ht="30" customHeight="1" x14ac:dyDescent="0.25">
      <c r="D94" s="227"/>
      <c r="E94" s="227"/>
      <c r="F94" s="227"/>
      <c r="G94" s="227"/>
      <c r="H94" s="227"/>
      <c r="I94" s="227"/>
      <c r="J94" s="227"/>
      <c r="K94" s="227"/>
      <c r="L94" s="227"/>
      <c r="M94" s="227"/>
      <c r="N94" s="227"/>
      <c r="O94" s="1036" t="s">
        <v>167</v>
      </c>
      <c r="P94" s="1038" t="s">
        <v>404</v>
      </c>
      <c r="Q94" s="234">
        <v>70</v>
      </c>
      <c r="R94" s="24" t="s">
        <v>405</v>
      </c>
      <c r="S94" s="17">
        <v>3</v>
      </c>
      <c r="T94" s="24"/>
    </row>
    <row r="95" spans="4:20" ht="30" customHeight="1" x14ac:dyDescent="0.25">
      <c r="D95" s="227"/>
      <c r="E95" s="227"/>
      <c r="F95" s="227"/>
      <c r="G95" s="227"/>
      <c r="H95" s="227"/>
      <c r="I95" s="227"/>
      <c r="J95" s="227"/>
      <c r="K95" s="227"/>
      <c r="L95" s="227"/>
      <c r="M95" s="227"/>
      <c r="N95" s="227"/>
      <c r="O95" s="1036"/>
      <c r="P95" s="1038"/>
      <c r="Q95" s="234">
        <v>71</v>
      </c>
      <c r="R95" s="24" t="s">
        <v>406</v>
      </c>
      <c r="S95" s="17">
        <v>3</v>
      </c>
      <c r="T95" s="24"/>
    </row>
    <row r="96" spans="4:20" ht="30" customHeight="1" x14ac:dyDescent="0.25">
      <c r="D96" s="227"/>
      <c r="E96" s="227"/>
      <c r="F96" s="227"/>
      <c r="G96" s="227"/>
      <c r="H96" s="227"/>
      <c r="I96" s="227"/>
      <c r="J96" s="227"/>
      <c r="K96" s="227"/>
      <c r="L96" s="227"/>
      <c r="M96" s="227"/>
      <c r="N96" s="227"/>
      <c r="O96" s="1036" t="s">
        <v>168</v>
      </c>
      <c r="P96" s="1038" t="s">
        <v>407</v>
      </c>
      <c r="Q96" s="234">
        <v>72</v>
      </c>
      <c r="R96" s="24" t="s">
        <v>408</v>
      </c>
      <c r="S96" s="17">
        <v>100</v>
      </c>
      <c r="T96" s="24"/>
    </row>
    <row r="97" spans="4:20" ht="30" customHeight="1" x14ac:dyDescent="0.25">
      <c r="D97" s="227"/>
      <c r="E97" s="227"/>
      <c r="F97" s="227"/>
      <c r="G97" s="227"/>
      <c r="H97" s="227"/>
      <c r="I97" s="227"/>
      <c r="J97" s="227"/>
      <c r="K97" s="227"/>
      <c r="L97" s="227"/>
      <c r="M97" s="227"/>
      <c r="N97" s="227"/>
      <c r="O97" s="1036"/>
      <c r="P97" s="1038"/>
      <c r="Q97" s="234">
        <v>73</v>
      </c>
      <c r="R97" s="24" t="s">
        <v>409</v>
      </c>
      <c r="S97" s="17">
        <v>100</v>
      </c>
      <c r="T97" s="24"/>
    </row>
    <row r="98" spans="4:20" ht="30" customHeight="1" x14ac:dyDescent="0.25">
      <c r="D98" s="227"/>
      <c r="E98" s="227"/>
      <c r="F98" s="227"/>
      <c r="G98" s="227"/>
      <c r="H98" s="227"/>
      <c r="I98" s="227"/>
      <c r="J98" s="227"/>
      <c r="K98" s="227"/>
      <c r="L98" s="227"/>
      <c r="M98" s="227"/>
      <c r="N98" s="227"/>
      <c r="O98" s="232" t="s">
        <v>418</v>
      </c>
      <c r="P98" s="9" t="s">
        <v>410</v>
      </c>
      <c r="Q98" s="234">
        <v>74</v>
      </c>
      <c r="R98" s="24" t="s">
        <v>411</v>
      </c>
      <c r="S98" s="17">
        <v>2</v>
      </c>
      <c r="T98" s="24"/>
    </row>
    <row r="99" spans="4:20" ht="30" customHeight="1" x14ac:dyDescent="0.25">
      <c r="D99" s="227"/>
      <c r="E99" s="227"/>
      <c r="F99" s="227"/>
      <c r="G99" s="227"/>
      <c r="H99" s="227"/>
      <c r="I99" s="227"/>
      <c r="J99" s="227"/>
      <c r="K99" s="227"/>
      <c r="L99" s="227"/>
      <c r="M99" s="227"/>
      <c r="N99" s="227"/>
      <c r="O99" s="232" t="s">
        <v>420</v>
      </c>
      <c r="P99" s="9" t="s">
        <v>412</v>
      </c>
      <c r="Q99" s="234">
        <v>75</v>
      </c>
      <c r="R99" s="11" t="s">
        <v>406</v>
      </c>
      <c r="S99" s="17">
        <v>2</v>
      </c>
      <c r="T99" s="11"/>
    </row>
    <row r="100" spans="4:20" ht="30" customHeight="1" x14ac:dyDescent="0.25">
      <c r="D100" s="227"/>
      <c r="E100" s="227"/>
      <c r="F100" s="227"/>
      <c r="G100" s="227"/>
      <c r="H100" s="227"/>
      <c r="I100" s="227"/>
      <c r="J100" s="227"/>
      <c r="K100" s="227"/>
      <c r="L100" s="227"/>
      <c r="M100" s="227"/>
      <c r="N100" s="227"/>
      <c r="O100" s="232" t="s">
        <v>421</v>
      </c>
      <c r="P100" s="9" t="s">
        <v>413</v>
      </c>
      <c r="Q100" s="234">
        <v>76</v>
      </c>
      <c r="R100" s="24" t="s">
        <v>414</v>
      </c>
      <c r="S100" s="17">
        <v>8</v>
      </c>
      <c r="T100" s="24"/>
    </row>
    <row r="101" spans="4:20" ht="30" customHeight="1" x14ac:dyDescent="0.25">
      <c r="D101" s="227"/>
      <c r="E101" s="227"/>
      <c r="F101" s="227"/>
      <c r="G101" s="227"/>
      <c r="H101" s="227"/>
      <c r="I101" s="227"/>
      <c r="J101" s="227"/>
      <c r="K101" s="227"/>
      <c r="L101" s="227"/>
      <c r="M101" s="227"/>
      <c r="N101" s="227"/>
      <c r="O101" s="232" t="s">
        <v>422</v>
      </c>
      <c r="P101" s="9" t="s">
        <v>415</v>
      </c>
      <c r="Q101" s="234">
        <v>77</v>
      </c>
      <c r="R101" s="24" t="s">
        <v>416</v>
      </c>
      <c r="S101" s="17">
        <v>1</v>
      </c>
      <c r="T101" s="24"/>
    </row>
    <row r="102" spans="4:20" ht="30" customHeight="1" x14ac:dyDescent="0.25">
      <c r="D102" s="227"/>
      <c r="E102" s="227"/>
      <c r="F102" s="227"/>
      <c r="G102" s="227"/>
      <c r="H102" s="227"/>
      <c r="I102" s="227"/>
      <c r="J102" s="227"/>
      <c r="K102" s="227"/>
      <c r="L102" s="227"/>
      <c r="M102" s="227"/>
      <c r="N102" s="227"/>
      <c r="O102" s="232" t="s">
        <v>423</v>
      </c>
      <c r="P102" s="9" t="s">
        <v>417</v>
      </c>
      <c r="Q102" s="234">
        <v>78</v>
      </c>
      <c r="R102" s="24" t="s">
        <v>414</v>
      </c>
      <c r="S102" s="17">
        <v>2</v>
      </c>
      <c r="T102" s="24"/>
    </row>
    <row r="103" spans="4:20" ht="30" customHeight="1" x14ac:dyDescent="0.25">
      <c r="D103" s="227"/>
      <c r="E103" s="227"/>
      <c r="F103" s="227"/>
      <c r="G103" s="227"/>
      <c r="H103" s="227"/>
      <c r="I103" s="227"/>
      <c r="J103" s="236">
        <v>1</v>
      </c>
      <c r="K103" s="227"/>
      <c r="L103" s="227"/>
      <c r="M103" s="227"/>
      <c r="N103" s="237">
        <v>1</v>
      </c>
      <c r="O103" s="201" t="s">
        <v>169</v>
      </c>
      <c r="P103" s="198" t="s">
        <v>424</v>
      </c>
      <c r="Q103" s="199"/>
      <c r="R103" s="199"/>
      <c r="S103" s="200"/>
      <c r="T103" s="199"/>
    </row>
    <row r="104" spans="4:20" ht="30" customHeight="1" x14ac:dyDescent="0.25">
      <c r="D104" s="227"/>
      <c r="E104" s="227"/>
      <c r="F104" s="227"/>
      <c r="G104" s="227"/>
      <c r="H104" s="227"/>
      <c r="I104" s="227"/>
      <c r="J104" s="227"/>
      <c r="K104" s="227"/>
      <c r="L104" s="227"/>
      <c r="M104" s="227"/>
      <c r="N104" s="227"/>
      <c r="O104" s="232" t="s">
        <v>170</v>
      </c>
      <c r="P104" s="9" t="s">
        <v>425</v>
      </c>
      <c r="Q104" s="234">
        <v>79</v>
      </c>
      <c r="R104" s="11" t="s">
        <v>426</v>
      </c>
      <c r="S104" s="17" t="s">
        <v>427</v>
      </c>
      <c r="T104" s="11"/>
    </row>
    <row r="105" spans="4:20" ht="30" customHeight="1" x14ac:dyDescent="0.25">
      <c r="D105" s="227"/>
      <c r="E105" s="227"/>
      <c r="F105" s="227"/>
      <c r="G105" s="227"/>
      <c r="H105" s="227"/>
      <c r="I105" s="227"/>
      <c r="J105" s="236">
        <v>1</v>
      </c>
      <c r="K105" s="227"/>
      <c r="L105" s="227"/>
      <c r="M105" s="227"/>
      <c r="N105" s="237">
        <v>3</v>
      </c>
      <c r="O105" s="201" t="s">
        <v>171</v>
      </c>
      <c r="P105" s="198" t="s">
        <v>428</v>
      </c>
      <c r="Q105" s="199"/>
      <c r="R105" s="199"/>
      <c r="S105" s="200"/>
      <c r="T105" s="199"/>
    </row>
    <row r="106" spans="4:20" ht="30" customHeight="1" x14ac:dyDescent="0.25">
      <c r="D106" s="227"/>
      <c r="E106" s="227"/>
      <c r="F106" s="227"/>
      <c r="G106" s="227"/>
      <c r="H106" s="227"/>
      <c r="I106" s="227"/>
      <c r="J106" s="227"/>
      <c r="K106" s="227"/>
      <c r="L106" s="227"/>
      <c r="M106" s="227"/>
      <c r="N106" s="227"/>
      <c r="O106" s="1036" t="s">
        <v>172</v>
      </c>
      <c r="P106" s="1038" t="s">
        <v>429</v>
      </c>
      <c r="Q106" s="234">
        <v>80</v>
      </c>
      <c r="R106" s="24" t="s">
        <v>430</v>
      </c>
      <c r="S106" s="53">
        <v>8</v>
      </c>
      <c r="T106" s="24"/>
    </row>
    <row r="107" spans="4:20" ht="30" customHeight="1" x14ac:dyDescent="0.25">
      <c r="D107" s="227"/>
      <c r="E107" s="227"/>
      <c r="F107" s="227"/>
      <c r="G107" s="227"/>
      <c r="H107" s="227"/>
      <c r="I107" s="227"/>
      <c r="J107" s="227"/>
      <c r="K107" s="227"/>
      <c r="L107" s="227"/>
      <c r="M107" s="227"/>
      <c r="N107" s="227"/>
      <c r="O107" s="1036"/>
      <c r="P107" s="1038"/>
      <c r="Q107" s="234">
        <v>81</v>
      </c>
      <c r="R107" s="24" t="s">
        <v>431</v>
      </c>
      <c r="S107" s="17">
        <v>10</v>
      </c>
      <c r="T107" s="24"/>
    </row>
    <row r="108" spans="4:20" ht="30" customHeight="1" x14ac:dyDescent="0.25">
      <c r="D108" s="227"/>
      <c r="E108" s="227"/>
      <c r="F108" s="227"/>
      <c r="G108" s="227"/>
      <c r="H108" s="227"/>
      <c r="I108" s="227"/>
      <c r="J108" s="227"/>
      <c r="K108" s="227"/>
      <c r="L108" s="227"/>
      <c r="M108" s="227"/>
      <c r="N108" s="227"/>
      <c r="O108" s="1036"/>
      <c r="P108" s="1038"/>
      <c r="Q108" s="234">
        <v>82</v>
      </c>
      <c r="R108" s="24" t="s">
        <v>432</v>
      </c>
      <c r="S108" s="17">
        <v>200</v>
      </c>
      <c r="T108" s="24"/>
    </row>
    <row r="109" spans="4:20" ht="30" customHeight="1" x14ac:dyDescent="0.25">
      <c r="D109" s="227"/>
      <c r="E109" s="227"/>
      <c r="F109" s="227"/>
      <c r="G109" s="227"/>
      <c r="H109" s="227"/>
      <c r="I109" s="227"/>
      <c r="J109" s="236">
        <v>1</v>
      </c>
      <c r="K109" s="227"/>
      <c r="L109" s="227"/>
      <c r="M109" s="227"/>
      <c r="N109" s="237">
        <v>1</v>
      </c>
      <c r="O109" s="201" t="s">
        <v>173</v>
      </c>
      <c r="P109" s="198" t="s">
        <v>433</v>
      </c>
      <c r="Q109" s="199"/>
      <c r="R109" s="199"/>
      <c r="S109" s="200"/>
      <c r="T109" s="199"/>
    </row>
    <row r="110" spans="4:20" ht="30" customHeight="1" x14ac:dyDescent="0.25">
      <c r="D110" s="227"/>
      <c r="E110" s="227"/>
      <c r="F110" s="227"/>
      <c r="G110" s="227"/>
      <c r="H110" s="227"/>
      <c r="I110" s="227"/>
      <c r="J110" s="227"/>
      <c r="K110" s="227"/>
      <c r="L110" s="227"/>
      <c r="M110" s="227"/>
      <c r="N110" s="227"/>
      <c r="O110" s="232" t="s">
        <v>174</v>
      </c>
      <c r="P110" s="9" t="s">
        <v>434</v>
      </c>
      <c r="Q110" s="234">
        <v>83</v>
      </c>
      <c r="R110" s="11" t="s">
        <v>391</v>
      </c>
      <c r="S110" s="17">
        <v>1</v>
      </c>
      <c r="T110" s="11"/>
    </row>
    <row r="111" spans="4:20" ht="30" customHeight="1" x14ac:dyDescent="0.25">
      <c r="D111" s="227"/>
      <c r="E111" s="227"/>
      <c r="F111" s="227"/>
      <c r="G111" s="227"/>
      <c r="H111" s="227"/>
      <c r="I111" s="227"/>
      <c r="J111" s="236">
        <v>1</v>
      </c>
      <c r="K111" s="227"/>
      <c r="L111" s="227"/>
      <c r="M111" s="227"/>
      <c r="N111" s="237">
        <v>1</v>
      </c>
      <c r="O111" s="201" t="s">
        <v>435</v>
      </c>
      <c r="P111" s="198" t="s">
        <v>436</v>
      </c>
      <c r="Q111" s="199"/>
      <c r="R111" s="199"/>
      <c r="S111" s="200"/>
      <c r="T111" s="199"/>
    </row>
    <row r="112" spans="4:20" ht="30" customHeight="1" x14ac:dyDescent="0.25">
      <c r="D112" s="227"/>
      <c r="E112" s="227"/>
      <c r="F112" s="227"/>
      <c r="G112" s="227"/>
      <c r="H112" s="227"/>
      <c r="I112" s="227"/>
      <c r="J112" s="227"/>
      <c r="K112" s="227"/>
      <c r="L112" s="227"/>
      <c r="M112" s="227"/>
      <c r="N112" s="227"/>
      <c r="O112" s="232" t="s">
        <v>440</v>
      </c>
      <c r="P112" s="30" t="s">
        <v>2915</v>
      </c>
      <c r="Q112" s="234">
        <v>84</v>
      </c>
      <c r="R112" s="24" t="s">
        <v>437</v>
      </c>
      <c r="S112" s="17">
        <v>1</v>
      </c>
      <c r="T112" s="24"/>
    </row>
    <row r="113" spans="4:20" ht="30" customHeight="1" x14ac:dyDescent="0.25">
      <c r="D113" s="227"/>
      <c r="E113" s="227"/>
      <c r="F113" s="227"/>
      <c r="G113" s="227"/>
      <c r="H113" s="227"/>
      <c r="I113" s="227"/>
      <c r="J113" s="236">
        <v>1</v>
      </c>
      <c r="K113" s="227"/>
      <c r="L113" s="227"/>
      <c r="M113" s="227"/>
      <c r="N113" s="237">
        <v>1</v>
      </c>
      <c r="O113" s="201" t="s">
        <v>438</v>
      </c>
      <c r="P113" s="198" t="s">
        <v>439</v>
      </c>
      <c r="Q113" s="199"/>
      <c r="R113" s="199"/>
      <c r="S113" s="200"/>
      <c r="T113" s="199"/>
    </row>
    <row r="114" spans="4:20" ht="30" customHeight="1" x14ac:dyDescent="0.25">
      <c r="D114" s="227"/>
      <c r="E114" s="227"/>
      <c r="F114" s="227"/>
      <c r="G114" s="227"/>
      <c r="H114" s="227"/>
      <c r="I114" s="227"/>
      <c r="J114" s="227"/>
      <c r="K114" s="227"/>
      <c r="L114" s="227"/>
      <c r="M114" s="227"/>
      <c r="N114" s="227"/>
      <c r="O114" s="232" t="s">
        <v>441</v>
      </c>
      <c r="P114" s="9" t="s">
        <v>442</v>
      </c>
      <c r="Q114" s="234">
        <v>85</v>
      </c>
      <c r="R114" s="24" t="s">
        <v>391</v>
      </c>
      <c r="S114" s="17">
        <v>1</v>
      </c>
      <c r="T114" s="24"/>
    </row>
    <row r="115" spans="4:20" ht="30" customHeight="1" x14ac:dyDescent="0.25">
      <c r="D115" s="227"/>
      <c r="E115" s="227"/>
      <c r="F115" s="227"/>
      <c r="G115" s="227"/>
      <c r="H115" s="227"/>
      <c r="I115" s="227"/>
      <c r="J115" s="236">
        <v>1</v>
      </c>
      <c r="K115" s="227"/>
      <c r="L115" s="227"/>
      <c r="M115" s="227"/>
      <c r="N115" s="237">
        <v>1</v>
      </c>
      <c r="O115" s="201" t="s">
        <v>444</v>
      </c>
      <c r="P115" s="198" t="s">
        <v>443</v>
      </c>
      <c r="Q115" s="199"/>
      <c r="R115" s="199"/>
      <c r="S115" s="200"/>
      <c r="T115" s="199"/>
    </row>
    <row r="116" spans="4:20" ht="30" customHeight="1" x14ac:dyDescent="0.25">
      <c r="D116" s="227"/>
      <c r="E116" s="227"/>
      <c r="F116" s="227"/>
      <c r="G116" s="227"/>
      <c r="H116" s="227"/>
      <c r="I116" s="227"/>
      <c r="J116" s="227"/>
      <c r="K116" s="227"/>
      <c r="L116" s="227"/>
      <c r="M116" s="227"/>
      <c r="N116" s="227"/>
      <c r="O116" s="232" t="s">
        <v>447</v>
      </c>
      <c r="P116" s="30" t="s">
        <v>445</v>
      </c>
      <c r="Q116" s="234">
        <v>86</v>
      </c>
      <c r="R116" s="24" t="s">
        <v>446</v>
      </c>
      <c r="S116" s="17">
        <v>4</v>
      </c>
      <c r="T116" s="24"/>
    </row>
    <row r="117" spans="4:20" ht="30" customHeight="1" x14ac:dyDescent="0.25">
      <c r="D117" s="227"/>
      <c r="E117" s="227"/>
      <c r="F117" s="227"/>
      <c r="G117" s="227"/>
      <c r="H117" s="227"/>
      <c r="I117" s="227"/>
      <c r="J117" s="227"/>
      <c r="K117" s="227"/>
      <c r="L117" s="227"/>
      <c r="M117" s="227"/>
      <c r="N117" s="227"/>
      <c r="O117" s="202"/>
      <c r="P117" s="203" t="s">
        <v>448</v>
      </c>
      <c r="Q117" s="202"/>
      <c r="R117" s="202"/>
      <c r="S117" s="204"/>
      <c r="T117" s="202"/>
    </row>
    <row r="118" spans="4:20" ht="30" customHeight="1" x14ac:dyDescent="0.25">
      <c r="D118" s="227"/>
      <c r="E118" s="227"/>
      <c r="F118" s="228">
        <v>2</v>
      </c>
      <c r="G118" s="227"/>
      <c r="H118" s="227"/>
      <c r="I118" s="236">
        <f>SUM(J119:J126)</f>
        <v>12</v>
      </c>
      <c r="J118" s="227"/>
      <c r="K118" s="227"/>
      <c r="L118" s="227"/>
      <c r="M118" s="237">
        <f>SUM(N119:N126)</f>
        <v>12</v>
      </c>
      <c r="N118" s="227"/>
      <c r="O118" s="194">
        <v>1.5</v>
      </c>
      <c r="P118" s="195" t="s">
        <v>230</v>
      </c>
      <c r="Q118" s="194" t="s">
        <v>243</v>
      </c>
      <c r="R118" s="194" t="s">
        <v>244</v>
      </c>
      <c r="S118" s="196" t="s">
        <v>245</v>
      </c>
      <c r="T118" s="194"/>
    </row>
    <row r="119" spans="4:20" ht="30" customHeight="1" x14ac:dyDescent="0.25">
      <c r="D119" s="227"/>
      <c r="E119" s="227"/>
      <c r="F119" s="227"/>
      <c r="G119" s="227"/>
      <c r="H119" s="227"/>
      <c r="I119" s="227"/>
      <c r="J119" s="236">
        <v>6</v>
      </c>
      <c r="K119" s="227"/>
      <c r="L119" s="227"/>
      <c r="M119" s="227"/>
      <c r="N119" s="237">
        <v>6</v>
      </c>
      <c r="O119" s="201" t="s">
        <v>25</v>
      </c>
      <c r="P119" s="198" t="s">
        <v>449</v>
      </c>
      <c r="Q119" s="199"/>
      <c r="R119" s="199"/>
      <c r="S119" s="200"/>
      <c r="T119" s="199"/>
    </row>
    <row r="120" spans="4:20" ht="30" customHeight="1" x14ac:dyDescent="0.25">
      <c r="D120" s="227"/>
      <c r="E120" s="227"/>
      <c r="F120" s="227"/>
      <c r="G120" s="227"/>
      <c r="H120" s="227"/>
      <c r="I120" s="227"/>
      <c r="J120" s="227"/>
      <c r="K120" s="227"/>
      <c r="L120" s="227"/>
      <c r="M120" s="227"/>
      <c r="N120" s="227"/>
      <c r="O120" s="232" t="s">
        <v>26</v>
      </c>
      <c r="P120" s="9" t="s">
        <v>450</v>
      </c>
      <c r="Q120" s="234">
        <v>87</v>
      </c>
      <c r="R120" s="11" t="s">
        <v>451</v>
      </c>
      <c r="S120" s="17">
        <v>80</v>
      </c>
      <c r="T120" s="11"/>
    </row>
    <row r="121" spans="4:20" ht="30" customHeight="1" x14ac:dyDescent="0.25">
      <c r="D121" s="227"/>
      <c r="E121" s="227"/>
      <c r="F121" s="227"/>
      <c r="G121" s="227"/>
      <c r="H121" s="227"/>
      <c r="I121" s="227"/>
      <c r="J121" s="227"/>
      <c r="K121" s="227"/>
      <c r="L121" s="227"/>
      <c r="M121" s="227"/>
      <c r="N121" s="227"/>
      <c r="O121" s="232" t="s">
        <v>27</v>
      </c>
      <c r="P121" s="9" t="s">
        <v>452</v>
      </c>
      <c r="Q121" s="234">
        <v>88</v>
      </c>
      <c r="R121" s="11" t="s">
        <v>451</v>
      </c>
      <c r="S121" s="17">
        <v>30</v>
      </c>
      <c r="T121" s="11"/>
    </row>
    <row r="122" spans="4:20" ht="30" customHeight="1" x14ac:dyDescent="0.25">
      <c r="D122" s="227"/>
      <c r="E122" s="227"/>
      <c r="F122" s="227"/>
      <c r="G122" s="227"/>
      <c r="H122" s="227"/>
      <c r="I122" s="227"/>
      <c r="J122" s="227"/>
      <c r="K122" s="227"/>
      <c r="L122" s="227"/>
      <c r="M122" s="227"/>
      <c r="N122" s="227"/>
      <c r="O122" s="232" t="s">
        <v>28</v>
      </c>
      <c r="P122" s="9" t="s">
        <v>453</v>
      </c>
      <c r="Q122" s="234">
        <v>89</v>
      </c>
      <c r="R122" s="11" t="s">
        <v>454</v>
      </c>
      <c r="S122" s="17">
        <v>10</v>
      </c>
      <c r="T122" s="11"/>
    </row>
    <row r="123" spans="4:20" ht="30" customHeight="1" x14ac:dyDescent="0.25">
      <c r="D123" s="227"/>
      <c r="E123" s="227"/>
      <c r="F123" s="227"/>
      <c r="G123" s="227"/>
      <c r="H123" s="227"/>
      <c r="I123" s="227"/>
      <c r="J123" s="227"/>
      <c r="K123" s="227"/>
      <c r="L123" s="227"/>
      <c r="M123" s="227"/>
      <c r="N123" s="227"/>
      <c r="O123" s="232" t="s">
        <v>29</v>
      </c>
      <c r="P123" s="9" t="s">
        <v>455</v>
      </c>
      <c r="Q123" s="234">
        <v>90</v>
      </c>
      <c r="R123" s="11" t="s">
        <v>456</v>
      </c>
      <c r="S123" s="17">
        <v>850</v>
      </c>
      <c r="T123" s="11"/>
    </row>
    <row r="124" spans="4:20" ht="30" customHeight="1" x14ac:dyDescent="0.25">
      <c r="D124" s="227"/>
      <c r="E124" s="227"/>
      <c r="F124" s="227"/>
      <c r="G124" s="227"/>
      <c r="H124" s="227"/>
      <c r="I124" s="227"/>
      <c r="J124" s="227"/>
      <c r="K124" s="227"/>
      <c r="L124" s="227"/>
      <c r="M124" s="227"/>
      <c r="N124" s="227"/>
      <c r="O124" s="232" t="s">
        <v>461</v>
      </c>
      <c r="P124" s="9" t="s">
        <v>457</v>
      </c>
      <c r="Q124" s="234">
        <v>91</v>
      </c>
      <c r="R124" s="11" t="s">
        <v>458</v>
      </c>
      <c r="S124" s="17">
        <v>150</v>
      </c>
      <c r="T124" s="11"/>
    </row>
    <row r="125" spans="4:20" ht="30" customHeight="1" x14ac:dyDescent="0.25">
      <c r="D125" s="227"/>
      <c r="E125" s="227"/>
      <c r="F125" s="227"/>
      <c r="G125" s="227"/>
      <c r="H125" s="227"/>
      <c r="I125" s="227"/>
      <c r="J125" s="227"/>
      <c r="K125" s="227"/>
      <c r="L125" s="227"/>
      <c r="M125" s="227"/>
      <c r="N125" s="227"/>
      <c r="O125" s="232" t="s">
        <v>462</v>
      </c>
      <c r="P125" s="9" t="s">
        <v>459</v>
      </c>
      <c r="Q125" s="234">
        <v>92</v>
      </c>
      <c r="R125" s="11" t="s">
        <v>460</v>
      </c>
      <c r="S125" s="17">
        <v>50</v>
      </c>
      <c r="T125" s="11"/>
    </row>
    <row r="126" spans="4:20" ht="30" customHeight="1" x14ac:dyDescent="0.25">
      <c r="D126" s="227"/>
      <c r="E126" s="227"/>
      <c r="F126" s="227"/>
      <c r="G126" s="227"/>
      <c r="H126" s="227"/>
      <c r="I126" s="227"/>
      <c r="J126" s="236">
        <v>6</v>
      </c>
      <c r="K126" s="227"/>
      <c r="L126" s="227"/>
      <c r="M126" s="227"/>
      <c r="N126" s="237">
        <v>6</v>
      </c>
      <c r="O126" s="201" t="s">
        <v>30</v>
      </c>
      <c r="P126" s="198" t="s">
        <v>463</v>
      </c>
      <c r="Q126" s="199"/>
      <c r="R126" s="199"/>
      <c r="S126" s="200"/>
      <c r="T126" s="199"/>
    </row>
    <row r="127" spans="4:20" ht="30" customHeight="1" x14ac:dyDescent="0.25">
      <c r="D127" s="227"/>
      <c r="E127" s="227"/>
      <c r="F127" s="227"/>
      <c r="G127" s="227"/>
      <c r="H127" s="227"/>
      <c r="I127" s="227"/>
      <c r="J127" s="227"/>
      <c r="K127" s="227"/>
      <c r="L127" s="227"/>
      <c r="M127" s="227"/>
      <c r="N127" s="227"/>
      <c r="O127" s="232" t="s">
        <v>31</v>
      </c>
      <c r="P127" s="9" t="s">
        <v>464</v>
      </c>
      <c r="Q127" s="234">
        <v>93</v>
      </c>
      <c r="R127" s="11" t="s">
        <v>465</v>
      </c>
      <c r="S127" s="17">
        <v>1916</v>
      </c>
      <c r="T127" s="11"/>
    </row>
    <row r="128" spans="4:20" ht="30" customHeight="1" x14ac:dyDescent="0.25">
      <c r="D128" s="227"/>
      <c r="E128" s="227"/>
      <c r="F128" s="227"/>
      <c r="G128" s="227"/>
      <c r="H128" s="227"/>
      <c r="I128" s="227"/>
      <c r="J128" s="227"/>
      <c r="K128" s="227"/>
      <c r="L128" s="227"/>
      <c r="M128" s="227"/>
      <c r="N128" s="227"/>
      <c r="O128" s="232" t="s">
        <v>32</v>
      </c>
      <c r="P128" s="9" t="s">
        <v>466</v>
      </c>
      <c r="Q128" s="234">
        <v>94</v>
      </c>
      <c r="R128" s="11" t="s">
        <v>467</v>
      </c>
      <c r="S128" s="17">
        <v>15</v>
      </c>
      <c r="T128" s="11"/>
    </row>
    <row r="129" spans="4:20" ht="30" customHeight="1" x14ac:dyDescent="0.25">
      <c r="D129" s="227"/>
      <c r="E129" s="227"/>
      <c r="F129" s="227"/>
      <c r="G129" s="227"/>
      <c r="H129" s="227"/>
      <c r="I129" s="227"/>
      <c r="J129" s="227"/>
      <c r="K129" s="227"/>
      <c r="L129" s="227"/>
      <c r="M129" s="227"/>
      <c r="N129" s="227"/>
      <c r="O129" s="232" t="s">
        <v>474</v>
      </c>
      <c r="P129" s="9" t="s">
        <v>468</v>
      </c>
      <c r="Q129" s="234">
        <v>95</v>
      </c>
      <c r="R129" s="11" t="s">
        <v>467</v>
      </c>
      <c r="S129" s="17">
        <v>15</v>
      </c>
      <c r="T129" s="11"/>
    </row>
    <row r="130" spans="4:20" ht="30" customHeight="1" x14ac:dyDescent="0.25">
      <c r="D130" s="227"/>
      <c r="E130" s="227"/>
      <c r="F130" s="227"/>
      <c r="G130" s="227"/>
      <c r="H130" s="227"/>
      <c r="I130" s="227"/>
      <c r="J130" s="227"/>
      <c r="K130" s="227"/>
      <c r="L130" s="227"/>
      <c r="M130" s="227"/>
      <c r="N130" s="227"/>
      <c r="O130" s="232" t="s">
        <v>475</v>
      </c>
      <c r="P130" s="9" t="s">
        <v>469</v>
      </c>
      <c r="Q130" s="234">
        <v>96</v>
      </c>
      <c r="R130" s="11" t="s">
        <v>470</v>
      </c>
      <c r="S130" s="17">
        <v>20</v>
      </c>
      <c r="T130" s="11"/>
    </row>
    <row r="131" spans="4:20" ht="30" customHeight="1" x14ac:dyDescent="0.25">
      <c r="D131" s="227"/>
      <c r="E131" s="227"/>
      <c r="F131" s="227"/>
      <c r="G131" s="227"/>
      <c r="H131" s="227"/>
      <c r="I131" s="227"/>
      <c r="J131" s="227"/>
      <c r="K131" s="227"/>
      <c r="L131" s="227"/>
      <c r="M131" s="227"/>
      <c r="N131" s="227"/>
      <c r="O131" s="232" t="s">
        <v>476</v>
      </c>
      <c r="P131" s="9" t="s">
        <v>471</v>
      </c>
      <c r="Q131" s="234">
        <v>97</v>
      </c>
      <c r="R131" s="11" t="s">
        <v>470</v>
      </c>
      <c r="S131" s="17">
        <v>3</v>
      </c>
      <c r="T131" s="11"/>
    </row>
    <row r="132" spans="4:20" ht="30" customHeight="1" x14ac:dyDescent="0.25">
      <c r="D132" s="227"/>
      <c r="E132" s="227"/>
      <c r="F132" s="227"/>
      <c r="G132" s="227"/>
      <c r="H132" s="227"/>
      <c r="I132" s="227"/>
      <c r="J132" s="227"/>
      <c r="K132" s="227"/>
      <c r="L132" s="227"/>
      <c r="M132" s="227"/>
      <c r="N132" s="227"/>
      <c r="O132" s="232" t="s">
        <v>477</v>
      </c>
      <c r="P132" s="9" t="s">
        <v>472</v>
      </c>
      <c r="Q132" s="234">
        <v>98</v>
      </c>
      <c r="R132" s="11" t="s">
        <v>473</v>
      </c>
      <c r="S132" s="17">
        <v>10</v>
      </c>
      <c r="T132" s="11"/>
    </row>
    <row r="133" spans="4:20" ht="30" customHeight="1" x14ac:dyDescent="0.25">
      <c r="D133" s="227"/>
      <c r="E133" s="227"/>
      <c r="F133" s="228">
        <v>6</v>
      </c>
      <c r="G133" s="227"/>
      <c r="H133" s="227"/>
      <c r="I133" s="236">
        <f>SUM(J134:J155)</f>
        <v>18</v>
      </c>
      <c r="J133" s="227"/>
      <c r="K133" s="227"/>
      <c r="L133" s="227"/>
      <c r="M133" s="237">
        <f>SUM(N134:N155)</f>
        <v>18</v>
      </c>
      <c r="N133" s="227"/>
      <c r="O133" s="194">
        <v>1.6</v>
      </c>
      <c r="P133" s="195" t="s">
        <v>478</v>
      </c>
      <c r="Q133" s="194" t="s">
        <v>243</v>
      </c>
      <c r="R133" s="194" t="s">
        <v>244</v>
      </c>
      <c r="S133" s="196" t="s">
        <v>245</v>
      </c>
      <c r="T133" s="194"/>
    </row>
    <row r="134" spans="4:20" ht="30" customHeight="1" x14ac:dyDescent="0.25">
      <c r="D134" s="227"/>
      <c r="E134" s="227"/>
      <c r="G134" s="227"/>
      <c r="H134" s="227"/>
      <c r="I134" s="227"/>
      <c r="J134" s="236">
        <v>5</v>
      </c>
      <c r="K134" s="227"/>
      <c r="L134" s="227"/>
      <c r="M134" s="227"/>
      <c r="N134" s="237">
        <v>5</v>
      </c>
      <c r="O134" s="201" t="s">
        <v>59</v>
      </c>
      <c r="P134" s="198" t="s">
        <v>479</v>
      </c>
      <c r="Q134" s="199"/>
      <c r="R134" s="199"/>
      <c r="S134" s="200"/>
      <c r="T134" s="199"/>
    </row>
    <row r="135" spans="4:20" ht="30" customHeight="1" x14ac:dyDescent="0.25">
      <c r="D135" s="227"/>
      <c r="E135" s="227"/>
      <c r="F135" s="227"/>
      <c r="G135" s="227"/>
      <c r="H135" s="227"/>
      <c r="I135" s="227"/>
      <c r="J135" s="227"/>
      <c r="K135" s="227"/>
      <c r="L135" s="227"/>
      <c r="M135" s="227"/>
      <c r="N135" s="227"/>
      <c r="O135" s="232" t="s">
        <v>60</v>
      </c>
      <c r="P135" s="12" t="s">
        <v>480</v>
      </c>
      <c r="Q135" s="233">
        <v>99</v>
      </c>
      <c r="R135" s="14" t="s">
        <v>481</v>
      </c>
      <c r="S135" s="17">
        <v>1</v>
      </c>
      <c r="T135" s="14"/>
    </row>
    <row r="136" spans="4:20" ht="30" customHeight="1" x14ac:dyDescent="0.25">
      <c r="D136" s="227"/>
      <c r="E136" s="227"/>
      <c r="F136" s="227"/>
      <c r="G136" s="227"/>
      <c r="H136" s="227"/>
      <c r="I136" s="227"/>
      <c r="J136" s="227"/>
      <c r="K136" s="227"/>
      <c r="L136" s="227"/>
      <c r="M136" s="227"/>
      <c r="N136" s="227"/>
      <c r="O136" s="232" t="s">
        <v>61</v>
      </c>
      <c r="P136" s="12" t="s">
        <v>482</v>
      </c>
      <c r="Q136" s="247">
        <v>100</v>
      </c>
      <c r="R136" s="14" t="s">
        <v>483</v>
      </c>
      <c r="S136" s="17">
        <v>6</v>
      </c>
      <c r="T136" s="14"/>
    </row>
    <row r="137" spans="4:20" ht="30" customHeight="1" x14ac:dyDescent="0.25">
      <c r="D137" s="227"/>
      <c r="E137" s="227"/>
      <c r="F137" s="227"/>
      <c r="G137" s="227"/>
      <c r="H137" s="227"/>
      <c r="I137" s="227"/>
      <c r="J137" s="227"/>
      <c r="K137" s="227"/>
      <c r="L137" s="227"/>
      <c r="M137" s="227"/>
      <c r="N137" s="227"/>
      <c r="O137" s="232" t="s">
        <v>62</v>
      </c>
      <c r="P137" s="12" t="s">
        <v>484</v>
      </c>
      <c r="Q137" s="233">
        <v>101</v>
      </c>
      <c r="R137" s="14" t="s">
        <v>485</v>
      </c>
      <c r="S137" s="17">
        <v>1</v>
      </c>
      <c r="T137" s="14"/>
    </row>
    <row r="138" spans="4:20" ht="30" customHeight="1" x14ac:dyDescent="0.25">
      <c r="D138" s="227"/>
      <c r="E138" s="227"/>
      <c r="F138" s="227"/>
      <c r="G138" s="227"/>
      <c r="H138" s="227"/>
      <c r="I138" s="227"/>
      <c r="J138" s="227"/>
      <c r="K138" s="227"/>
      <c r="L138" s="227"/>
      <c r="M138" s="227"/>
      <c r="N138" s="227"/>
      <c r="O138" s="232" t="s">
        <v>495</v>
      </c>
      <c r="P138" s="12" t="s">
        <v>486</v>
      </c>
      <c r="Q138" s="233">
        <v>102</v>
      </c>
      <c r="R138" s="14" t="s">
        <v>487</v>
      </c>
      <c r="S138" s="17">
        <v>1</v>
      </c>
      <c r="T138" s="14"/>
    </row>
    <row r="139" spans="4:20" ht="30" customHeight="1" x14ac:dyDescent="0.25">
      <c r="D139" s="227"/>
      <c r="E139" s="227"/>
      <c r="F139" s="227"/>
      <c r="G139" s="227"/>
      <c r="H139" s="227"/>
      <c r="I139" s="227"/>
      <c r="J139" s="227"/>
      <c r="K139" s="227"/>
      <c r="L139" s="227"/>
      <c r="M139" s="227"/>
      <c r="N139" s="227"/>
      <c r="O139" s="232" t="s">
        <v>496</v>
      </c>
      <c r="P139" s="12" t="s">
        <v>488</v>
      </c>
      <c r="Q139" s="233">
        <v>103</v>
      </c>
      <c r="R139" s="14" t="s">
        <v>487</v>
      </c>
      <c r="S139" s="17">
        <v>1</v>
      </c>
      <c r="T139" s="14"/>
    </row>
    <row r="140" spans="4:20" ht="30" customHeight="1" x14ac:dyDescent="0.25">
      <c r="D140" s="227"/>
      <c r="E140" s="227"/>
      <c r="F140" s="227"/>
      <c r="G140" s="227"/>
      <c r="H140" s="227"/>
      <c r="I140" s="227"/>
      <c r="J140" s="236">
        <v>3</v>
      </c>
      <c r="K140" s="227"/>
      <c r="L140" s="227"/>
      <c r="M140" s="227"/>
      <c r="N140" s="237">
        <v>3</v>
      </c>
      <c r="O140" s="201" t="s">
        <v>63</v>
      </c>
      <c r="P140" s="198" t="s">
        <v>489</v>
      </c>
      <c r="Q140" s="199"/>
      <c r="R140" s="199"/>
      <c r="S140" s="200"/>
      <c r="T140" s="199"/>
    </row>
    <row r="141" spans="4:20" ht="30" customHeight="1" x14ac:dyDescent="0.25">
      <c r="D141" s="227"/>
      <c r="E141" s="227"/>
      <c r="F141" s="227"/>
      <c r="G141" s="227"/>
      <c r="H141" s="227"/>
      <c r="I141" s="227"/>
      <c r="J141" s="227"/>
      <c r="K141" s="227"/>
      <c r="L141" s="227"/>
      <c r="M141" s="227"/>
      <c r="N141" s="227"/>
      <c r="O141" s="232" t="s">
        <v>64</v>
      </c>
      <c r="P141" s="12" t="s">
        <v>490</v>
      </c>
      <c r="Q141" s="233">
        <v>104</v>
      </c>
      <c r="R141" s="14" t="s">
        <v>491</v>
      </c>
      <c r="S141" s="16">
        <v>12</v>
      </c>
      <c r="T141" s="14"/>
    </row>
    <row r="142" spans="4:20" ht="30" customHeight="1" x14ac:dyDescent="0.25">
      <c r="D142" s="227"/>
      <c r="E142" s="227"/>
      <c r="F142" s="227"/>
      <c r="G142" s="227"/>
      <c r="H142" s="227"/>
      <c r="I142" s="227"/>
      <c r="J142" s="227"/>
      <c r="K142" s="227"/>
      <c r="L142" s="227"/>
      <c r="M142" s="227"/>
      <c r="N142" s="227"/>
      <c r="O142" s="232" t="s">
        <v>65</v>
      </c>
      <c r="P142" s="12" t="s">
        <v>492</v>
      </c>
      <c r="Q142" s="233">
        <v>105</v>
      </c>
      <c r="R142" s="14" t="s">
        <v>493</v>
      </c>
      <c r="S142" s="16">
        <v>40</v>
      </c>
      <c r="T142" s="14"/>
    </row>
    <row r="143" spans="4:20" ht="30" customHeight="1" x14ac:dyDescent="0.25">
      <c r="D143" s="227"/>
      <c r="E143" s="227"/>
      <c r="F143" s="227"/>
      <c r="G143" s="227"/>
      <c r="H143" s="227"/>
      <c r="I143" s="227"/>
      <c r="J143" s="227"/>
      <c r="K143" s="227"/>
      <c r="L143" s="227"/>
      <c r="M143" s="227"/>
      <c r="N143" s="227"/>
      <c r="O143" s="232" t="s">
        <v>66</v>
      </c>
      <c r="P143" s="12" t="s">
        <v>494</v>
      </c>
      <c r="Q143" s="233">
        <v>106</v>
      </c>
      <c r="R143" s="14" t="s">
        <v>487</v>
      </c>
      <c r="S143" s="16">
        <v>1</v>
      </c>
      <c r="T143" s="14"/>
    </row>
    <row r="144" spans="4:20" ht="30" customHeight="1" x14ac:dyDescent="0.25">
      <c r="D144" s="227"/>
      <c r="E144" s="227"/>
      <c r="F144" s="227"/>
      <c r="G144" s="227"/>
      <c r="H144" s="227"/>
      <c r="I144" s="227"/>
      <c r="J144" s="236">
        <v>4</v>
      </c>
      <c r="K144" s="227"/>
      <c r="L144" s="227"/>
      <c r="M144" s="227"/>
      <c r="N144" s="237">
        <v>4</v>
      </c>
      <c r="O144" s="201" t="s">
        <v>67</v>
      </c>
      <c r="P144" s="198" t="s">
        <v>497</v>
      </c>
      <c r="Q144" s="199"/>
      <c r="R144" s="199"/>
      <c r="S144" s="200"/>
      <c r="T144" s="199"/>
    </row>
    <row r="145" spans="4:20" ht="30" customHeight="1" x14ac:dyDescent="0.25">
      <c r="D145" s="227"/>
      <c r="E145" s="227"/>
      <c r="F145" s="227"/>
      <c r="G145" s="227"/>
      <c r="H145" s="227"/>
      <c r="I145" s="227"/>
      <c r="J145" s="227"/>
      <c r="K145" s="227"/>
      <c r="L145" s="227"/>
      <c r="M145" s="227"/>
      <c r="N145" s="227"/>
      <c r="O145" s="232" t="s">
        <v>68</v>
      </c>
      <c r="P145" s="12" t="s">
        <v>498</v>
      </c>
      <c r="Q145" s="234">
        <v>107</v>
      </c>
      <c r="R145" s="14" t="s">
        <v>499</v>
      </c>
      <c r="S145" s="16">
        <v>1</v>
      </c>
      <c r="T145" s="14"/>
    </row>
    <row r="146" spans="4:20" ht="30" customHeight="1" x14ac:dyDescent="0.25">
      <c r="D146" s="227"/>
      <c r="E146" s="227"/>
      <c r="F146" s="227"/>
      <c r="G146" s="227"/>
      <c r="H146" s="227"/>
      <c r="I146" s="227"/>
      <c r="J146" s="227"/>
      <c r="K146" s="227"/>
      <c r="L146" s="227"/>
      <c r="M146" s="227"/>
      <c r="N146" s="227"/>
      <c r="O146" s="232" t="s">
        <v>69</v>
      </c>
      <c r="P146" s="12" t="s">
        <v>500</v>
      </c>
      <c r="Q146" s="234">
        <v>108</v>
      </c>
      <c r="R146" s="14" t="s">
        <v>501</v>
      </c>
      <c r="S146" s="16">
        <v>40</v>
      </c>
      <c r="T146" s="14"/>
    </row>
    <row r="147" spans="4:20" ht="30" customHeight="1" x14ac:dyDescent="0.25">
      <c r="D147" s="227"/>
      <c r="E147" s="227"/>
      <c r="F147" s="227"/>
      <c r="G147" s="227"/>
      <c r="H147" s="227"/>
      <c r="I147" s="227"/>
      <c r="J147" s="227"/>
      <c r="K147" s="227"/>
      <c r="L147" s="227"/>
      <c r="M147" s="227"/>
      <c r="N147" s="227"/>
      <c r="O147" s="232" t="s">
        <v>70</v>
      </c>
      <c r="P147" s="9" t="s">
        <v>502</v>
      </c>
      <c r="Q147" s="234">
        <v>109</v>
      </c>
      <c r="R147" s="11" t="s">
        <v>503</v>
      </c>
      <c r="S147" s="17">
        <v>2</v>
      </c>
      <c r="T147" s="11"/>
    </row>
    <row r="148" spans="4:20" ht="30" customHeight="1" x14ac:dyDescent="0.25">
      <c r="D148" s="227"/>
      <c r="E148" s="227"/>
      <c r="F148" s="227"/>
      <c r="G148" s="227"/>
      <c r="H148" s="227"/>
      <c r="I148" s="227"/>
      <c r="J148" s="227"/>
      <c r="K148" s="227"/>
      <c r="L148" s="227"/>
      <c r="M148" s="227"/>
      <c r="N148" s="227"/>
      <c r="O148" s="232" t="s">
        <v>506</v>
      </c>
      <c r="P148" s="12" t="s">
        <v>504</v>
      </c>
      <c r="Q148" s="234">
        <v>110</v>
      </c>
      <c r="R148" s="14" t="s">
        <v>505</v>
      </c>
      <c r="S148" s="16">
        <v>4</v>
      </c>
      <c r="T148" s="14"/>
    </row>
    <row r="149" spans="4:20" ht="30" customHeight="1" x14ac:dyDescent="0.25">
      <c r="D149" s="227"/>
      <c r="E149" s="227"/>
      <c r="F149" s="227"/>
      <c r="G149" s="227"/>
      <c r="H149" s="227"/>
      <c r="I149" s="227"/>
      <c r="J149" s="236">
        <v>3</v>
      </c>
      <c r="K149" s="227"/>
      <c r="L149" s="227"/>
      <c r="M149" s="227"/>
      <c r="N149" s="237">
        <v>3</v>
      </c>
      <c r="O149" s="201" t="s">
        <v>508</v>
      </c>
      <c r="P149" s="198" t="s">
        <v>507</v>
      </c>
      <c r="Q149" s="199"/>
      <c r="R149" s="199"/>
      <c r="S149" s="200"/>
      <c r="T149" s="199"/>
    </row>
    <row r="150" spans="4:20" ht="30" customHeight="1" x14ac:dyDescent="0.25">
      <c r="D150" s="227"/>
      <c r="E150" s="227"/>
      <c r="F150" s="227"/>
      <c r="G150" s="227"/>
      <c r="H150" s="227"/>
      <c r="I150" s="227"/>
      <c r="J150" s="227"/>
      <c r="K150" s="227"/>
      <c r="L150" s="227"/>
      <c r="M150" s="227"/>
      <c r="N150" s="227"/>
      <c r="O150" s="232" t="s">
        <v>514</v>
      </c>
      <c r="P150" s="9" t="s">
        <v>509</v>
      </c>
      <c r="Q150" s="234">
        <v>111</v>
      </c>
      <c r="R150" s="11" t="s">
        <v>510</v>
      </c>
      <c r="S150" s="17">
        <v>1</v>
      </c>
      <c r="T150" s="11"/>
    </row>
    <row r="151" spans="4:20" ht="30" customHeight="1" x14ac:dyDescent="0.25">
      <c r="D151" s="227"/>
      <c r="E151" s="227"/>
      <c r="F151" s="227"/>
      <c r="G151" s="227"/>
      <c r="H151" s="227"/>
      <c r="I151" s="227"/>
      <c r="J151" s="227"/>
      <c r="K151" s="227"/>
      <c r="L151" s="227"/>
      <c r="M151" s="227"/>
      <c r="N151" s="227"/>
      <c r="O151" s="232" t="s">
        <v>515</v>
      </c>
      <c r="P151" s="9" t="s">
        <v>511</v>
      </c>
      <c r="Q151" s="234">
        <v>112</v>
      </c>
      <c r="R151" s="11" t="s">
        <v>512</v>
      </c>
      <c r="S151" s="17">
        <v>600</v>
      </c>
      <c r="T151" s="11"/>
    </row>
    <row r="152" spans="4:20" ht="30" customHeight="1" x14ac:dyDescent="0.25">
      <c r="D152" s="227"/>
      <c r="E152" s="227"/>
      <c r="F152" s="227"/>
      <c r="G152" s="227"/>
      <c r="H152" s="227"/>
      <c r="I152" s="227"/>
      <c r="J152" s="227"/>
      <c r="K152" s="227"/>
      <c r="L152" s="227"/>
      <c r="M152" s="227"/>
      <c r="N152" s="227"/>
      <c r="O152" s="232" t="s">
        <v>516</v>
      </c>
      <c r="P152" s="9" t="s">
        <v>513</v>
      </c>
      <c r="Q152" s="234">
        <v>113</v>
      </c>
      <c r="R152" s="11" t="s">
        <v>512</v>
      </c>
      <c r="S152" s="17">
        <v>300</v>
      </c>
      <c r="T152" s="11"/>
    </row>
    <row r="153" spans="4:20" ht="30" customHeight="1" x14ac:dyDescent="0.25">
      <c r="D153" s="227"/>
      <c r="E153" s="227"/>
      <c r="F153" s="227"/>
      <c r="G153" s="227"/>
      <c r="H153" s="227"/>
      <c r="I153" s="227"/>
      <c r="J153" s="236">
        <v>1</v>
      </c>
      <c r="K153" s="227"/>
      <c r="L153" s="227"/>
      <c r="M153" s="227"/>
      <c r="N153" s="237">
        <v>1</v>
      </c>
      <c r="O153" s="201" t="s">
        <v>518</v>
      </c>
      <c r="P153" s="198" t="s">
        <v>517</v>
      </c>
      <c r="Q153" s="199"/>
      <c r="R153" s="199"/>
      <c r="S153" s="200"/>
      <c r="T153" s="199"/>
    </row>
    <row r="154" spans="4:20" ht="30" customHeight="1" x14ac:dyDescent="0.25">
      <c r="D154" s="227"/>
      <c r="E154" s="227"/>
      <c r="F154" s="227"/>
      <c r="G154" s="227"/>
      <c r="H154" s="227"/>
      <c r="I154" s="227"/>
      <c r="J154" s="227"/>
      <c r="K154" s="227"/>
      <c r="L154" s="227"/>
      <c r="M154" s="227"/>
      <c r="N154" s="227"/>
      <c r="O154" s="232" t="s">
        <v>521</v>
      </c>
      <c r="P154" s="12" t="s">
        <v>519</v>
      </c>
      <c r="Q154" s="233">
        <v>114</v>
      </c>
      <c r="R154" s="14" t="s">
        <v>520</v>
      </c>
      <c r="S154" s="16">
        <v>4</v>
      </c>
      <c r="T154" s="14"/>
    </row>
    <row r="155" spans="4:20" ht="30" customHeight="1" x14ac:dyDescent="0.25">
      <c r="D155" s="227"/>
      <c r="E155" s="227"/>
      <c r="F155" s="227"/>
      <c r="G155" s="227"/>
      <c r="H155" s="227"/>
      <c r="I155" s="227"/>
      <c r="J155" s="236">
        <v>2</v>
      </c>
      <c r="K155" s="227"/>
      <c r="L155" s="227"/>
      <c r="M155" s="227"/>
      <c r="N155" s="237">
        <v>2</v>
      </c>
      <c r="O155" s="201" t="s">
        <v>523</v>
      </c>
      <c r="P155" s="198" t="s">
        <v>522</v>
      </c>
      <c r="Q155" s="199"/>
      <c r="R155" s="199"/>
      <c r="S155" s="200"/>
      <c r="T155" s="199"/>
    </row>
    <row r="156" spans="4:20" ht="30" customHeight="1" x14ac:dyDescent="0.25">
      <c r="D156" s="227"/>
      <c r="E156" s="227"/>
      <c r="F156" s="227"/>
      <c r="G156" s="227"/>
      <c r="H156" s="227"/>
      <c r="I156" s="227"/>
      <c r="J156" s="227"/>
      <c r="K156" s="227"/>
      <c r="L156" s="227"/>
      <c r="M156" s="227"/>
      <c r="N156" s="227"/>
      <c r="O156" s="232" t="s">
        <v>528</v>
      </c>
      <c r="P156" s="12" t="s">
        <v>524</v>
      </c>
      <c r="Q156" s="234">
        <v>115</v>
      </c>
      <c r="R156" s="14" t="s">
        <v>525</v>
      </c>
      <c r="S156" s="17">
        <v>1</v>
      </c>
      <c r="T156" s="14"/>
    </row>
    <row r="157" spans="4:20" ht="30" customHeight="1" x14ac:dyDescent="0.25">
      <c r="D157" s="227"/>
      <c r="E157" s="227"/>
      <c r="F157" s="227"/>
      <c r="G157" s="227"/>
      <c r="H157" s="227"/>
      <c r="I157" s="227"/>
      <c r="J157" s="227"/>
      <c r="K157" s="227"/>
      <c r="L157" s="227"/>
      <c r="M157" s="227"/>
      <c r="N157" s="227"/>
      <c r="O157" s="232" t="s">
        <v>529</v>
      </c>
      <c r="P157" s="12" t="s">
        <v>526</v>
      </c>
      <c r="Q157" s="234">
        <v>116</v>
      </c>
      <c r="R157" s="14" t="s">
        <v>527</v>
      </c>
      <c r="S157" s="17">
        <v>4000</v>
      </c>
      <c r="T157" s="14"/>
    </row>
    <row r="158" spans="4:20" ht="30" customHeight="1" x14ac:dyDescent="0.25">
      <c r="D158" s="227"/>
      <c r="E158" s="227"/>
      <c r="F158" s="228">
        <v>4</v>
      </c>
      <c r="G158" s="227"/>
      <c r="H158" s="227"/>
      <c r="I158" s="236">
        <f>SUM(J159:J194)</f>
        <v>15</v>
      </c>
      <c r="J158" s="227"/>
      <c r="K158" s="227"/>
      <c r="L158" s="227"/>
      <c r="M158" s="237">
        <f>SUM(N159:N194)</f>
        <v>35</v>
      </c>
      <c r="N158" s="227"/>
      <c r="O158" s="194">
        <v>1.7</v>
      </c>
      <c r="P158" s="195" t="s">
        <v>530</v>
      </c>
      <c r="Q158" s="194"/>
      <c r="R158" s="194"/>
      <c r="S158" s="196"/>
      <c r="T158" s="194"/>
    </row>
    <row r="159" spans="4:20" ht="30" customHeight="1" x14ac:dyDescent="0.25">
      <c r="D159" s="227"/>
      <c r="E159" s="227"/>
      <c r="F159" s="227"/>
      <c r="G159" s="227"/>
      <c r="H159" s="227"/>
      <c r="I159" s="227"/>
      <c r="J159" s="236">
        <v>5</v>
      </c>
      <c r="K159" s="227"/>
      <c r="L159" s="227"/>
      <c r="M159" s="227"/>
      <c r="N159" s="237">
        <v>9</v>
      </c>
      <c r="O159" s="201" t="s">
        <v>85</v>
      </c>
      <c r="P159" s="198" t="s">
        <v>531</v>
      </c>
      <c r="Q159" s="199"/>
      <c r="R159" s="199"/>
      <c r="S159" s="200"/>
      <c r="T159" s="199"/>
    </row>
    <row r="160" spans="4:20" ht="30" customHeight="1" x14ac:dyDescent="0.25">
      <c r="D160" s="227"/>
      <c r="E160" s="227"/>
      <c r="F160" s="227"/>
      <c r="G160" s="227"/>
      <c r="H160" s="227"/>
      <c r="I160" s="227"/>
      <c r="J160" s="227"/>
      <c r="K160" s="227"/>
      <c r="L160" s="227"/>
      <c r="M160" s="227"/>
      <c r="N160" s="227"/>
      <c r="O160" s="1036" t="s">
        <v>86</v>
      </c>
      <c r="P160" s="1048" t="s">
        <v>532</v>
      </c>
      <c r="Q160" s="248">
        <v>117</v>
      </c>
      <c r="R160" s="206" t="s">
        <v>533</v>
      </c>
      <c r="S160" s="273">
        <v>10</v>
      </c>
      <c r="T160" s="206"/>
    </row>
    <row r="161" spans="4:20" ht="30" customHeight="1" x14ac:dyDescent="0.25">
      <c r="D161" s="227"/>
      <c r="E161" s="227"/>
      <c r="F161" s="227"/>
      <c r="G161" s="227"/>
      <c r="H161" s="227"/>
      <c r="I161" s="227"/>
      <c r="J161" s="227"/>
      <c r="K161" s="227"/>
      <c r="L161" s="227"/>
      <c r="M161" s="227"/>
      <c r="N161" s="227"/>
      <c r="O161" s="1036"/>
      <c r="P161" s="1048"/>
      <c r="Q161" s="248">
        <v>118</v>
      </c>
      <c r="R161" s="206" t="s">
        <v>534</v>
      </c>
      <c r="S161" s="273">
        <v>150</v>
      </c>
      <c r="T161" s="206"/>
    </row>
    <row r="162" spans="4:20" ht="30" customHeight="1" x14ac:dyDescent="0.25">
      <c r="D162" s="227"/>
      <c r="E162" s="227"/>
      <c r="F162" s="227"/>
      <c r="G162" s="227"/>
      <c r="H162" s="227"/>
      <c r="I162" s="227"/>
      <c r="J162" s="227"/>
      <c r="K162" s="227"/>
      <c r="L162" s="227"/>
      <c r="M162" s="227"/>
      <c r="N162" s="227"/>
      <c r="O162" s="1036"/>
      <c r="P162" s="1048"/>
      <c r="Q162" s="248">
        <v>119</v>
      </c>
      <c r="R162" s="206" t="s">
        <v>535</v>
      </c>
      <c r="S162" s="273">
        <v>700</v>
      </c>
      <c r="T162" s="206"/>
    </row>
    <row r="163" spans="4:20" ht="30" customHeight="1" x14ac:dyDescent="0.25">
      <c r="D163" s="227"/>
      <c r="E163" s="227"/>
      <c r="F163" s="227"/>
      <c r="G163" s="227"/>
      <c r="H163" s="227"/>
      <c r="I163" s="227"/>
      <c r="J163" s="227"/>
      <c r="K163" s="227"/>
      <c r="L163" s="227"/>
      <c r="M163" s="227"/>
      <c r="N163" s="227"/>
      <c r="O163" s="1036"/>
      <c r="P163" s="1048"/>
      <c r="Q163" s="248">
        <v>120</v>
      </c>
      <c r="R163" s="206" t="s">
        <v>536</v>
      </c>
      <c r="S163" s="273">
        <v>2</v>
      </c>
      <c r="T163" s="206"/>
    </row>
    <row r="164" spans="4:20" ht="30" customHeight="1" x14ac:dyDescent="0.25">
      <c r="D164" s="227"/>
      <c r="E164" s="227"/>
      <c r="F164" s="227"/>
      <c r="G164" s="227"/>
      <c r="H164" s="227"/>
      <c r="I164" s="227"/>
      <c r="J164" s="227"/>
      <c r="K164" s="227"/>
      <c r="L164" s="227"/>
      <c r="M164" s="227"/>
      <c r="N164" s="227"/>
      <c r="O164" s="1036"/>
      <c r="P164" s="1048"/>
      <c r="Q164" s="248">
        <v>121</v>
      </c>
      <c r="R164" s="206" t="s">
        <v>537</v>
      </c>
      <c r="S164" s="273">
        <v>10</v>
      </c>
      <c r="T164" s="206"/>
    </row>
    <row r="165" spans="4:20" ht="30" customHeight="1" x14ac:dyDescent="0.25">
      <c r="D165" s="227"/>
      <c r="E165" s="227"/>
      <c r="F165" s="227"/>
      <c r="G165" s="227"/>
      <c r="H165" s="227"/>
      <c r="I165" s="227"/>
      <c r="J165" s="227"/>
      <c r="K165" s="227"/>
      <c r="L165" s="227"/>
      <c r="M165" s="227"/>
      <c r="N165" s="227"/>
      <c r="O165" s="232" t="s">
        <v>87</v>
      </c>
      <c r="P165" s="205" t="s">
        <v>538</v>
      </c>
      <c r="Q165" s="248">
        <v>122</v>
      </c>
      <c r="R165" s="206" t="s">
        <v>539</v>
      </c>
      <c r="S165" s="273">
        <v>80</v>
      </c>
      <c r="T165" s="206"/>
    </row>
    <row r="166" spans="4:20" ht="30" customHeight="1" x14ac:dyDescent="0.25">
      <c r="D166" s="227"/>
      <c r="E166" s="227"/>
      <c r="F166" s="227"/>
      <c r="G166" s="227"/>
      <c r="H166" s="227"/>
      <c r="I166" s="227"/>
      <c r="J166" s="227"/>
      <c r="K166" s="227"/>
      <c r="L166" s="227"/>
      <c r="M166" s="227"/>
      <c r="N166" s="227"/>
      <c r="O166" s="232" t="s">
        <v>546</v>
      </c>
      <c r="P166" s="205" t="s">
        <v>540</v>
      </c>
      <c r="Q166" s="248">
        <v>123</v>
      </c>
      <c r="R166" s="206" t="s">
        <v>541</v>
      </c>
      <c r="S166" s="273">
        <v>4</v>
      </c>
      <c r="T166" s="206"/>
    </row>
    <row r="167" spans="4:20" ht="30" customHeight="1" x14ac:dyDescent="0.25">
      <c r="D167" s="227"/>
      <c r="E167" s="227"/>
      <c r="F167" s="227"/>
      <c r="G167" s="227"/>
      <c r="H167" s="227"/>
      <c r="I167" s="227"/>
      <c r="J167" s="227"/>
      <c r="K167" s="227"/>
      <c r="L167" s="227"/>
      <c r="M167" s="227"/>
      <c r="N167" s="227"/>
      <c r="O167" s="232" t="s">
        <v>547</v>
      </c>
      <c r="P167" s="205" t="s">
        <v>542</v>
      </c>
      <c r="Q167" s="248">
        <v>124</v>
      </c>
      <c r="R167" s="206" t="s">
        <v>543</v>
      </c>
      <c r="S167" s="273">
        <v>4</v>
      </c>
      <c r="T167" s="206"/>
    </row>
    <row r="168" spans="4:20" ht="30" customHeight="1" x14ac:dyDescent="0.25">
      <c r="D168" s="227"/>
      <c r="E168" s="227"/>
      <c r="F168" s="227"/>
      <c r="G168" s="227"/>
      <c r="H168" s="227"/>
      <c r="I168" s="227"/>
      <c r="J168" s="227"/>
      <c r="K168" s="227"/>
      <c r="L168" s="227"/>
      <c r="M168" s="227"/>
      <c r="N168" s="227"/>
      <c r="O168" s="232" t="s">
        <v>548</v>
      </c>
      <c r="P168" s="205" t="s">
        <v>544</v>
      </c>
      <c r="Q168" s="248">
        <v>125</v>
      </c>
      <c r="R168" s="274" t="s">
        <v>545</v>
      </c>
      <c r="S168" s="273">
        <v>2</v>
      </c>
      <c r="T168" s="274"/>
    </row>
    <row r="169" spans="4:20" ht="30" customHeight="1" x14ac:dyDescent="0.25">
      <c r="D169" s="227"/>
      <c r="E169" s="227"/>
      <c r="F169" s="227"/>
      <c r="G169" s="227"/>
      <c r="H169" s="227"/>
      <c r="I169" s="227"/>
      <c r="J169" s="236">
        <v>3</v>
      </c>
      <c r="K169" s="227"/>
      <c r="L169" s="227"/>
      <c r="M169" s="227"/>
      <c r="N169" s="237">
        <v>9</v>
      </c>
      <c r="O169" s="201" t="s">
        <v>88</v>
      </c>
      <c r="P169" s="198" t="s">
        <v>549</v>
      </c>
      <c r="Q169" s="199"/>
      <c r="R169" s="199"/>
      <c r="S169" s="200"/>
      <c r="T169" s="199"/>
    </row>
    <row r="170" spans="4:20" ht="30" customHeight="1" x14ac:dyDescent="0.25">
      <c r="D170" s="227"/>
      <c r="E170" s="227"/>
      <c r="F170" s="227"/>
      <c r="G170" s="227"/>
      <c r="H170" s="227"/>
      <c r="I170" s="227"/>
      <c r="J170" s="227"/>
      <c r="K170" s="227"/>
      <c r="L170" s="227"/>
      <c r="M170" s="227"/>
      <c r="N170" s="227"/>
      <c r="O170" s="1036" t="s">
        <v>89</v>
      </c>
      <c r="P170" s="1043" t="s">
        <v>550</v>
      </c>
      <c r="Q170" s="234">
        <v>126</v>
      </c>
      <c r="R170" s="11" t="s">
        <v>551</v>
      </c>
      <c r="S170" s="17">
        <v>600</v>
      </c>
      <c r="T170" s="11"/>
    </row>
    <row r="171" spans="4:20" ht="30" customHeight="1" x14ac:dyDescent="0.25">
      <c r="D171" s="227"/>
      <c r="E171" s="227"/>
      <c r="F171" s="227"/>
      <c r="G171" s="227"/>
      <c r="H171" s="227"/>
      <c r="I171" s="227"/>
      <c r="J171" s="227"/>
      <c r="K171" s="227"/>
      <c r="L171" s="227"/>
      <c r="M171" s="227"/>
      <c r="N171" s="227"/>
      <c r="O171" s="1036"/>
      <c r="P171" s="1043"/>
      <c r="Q171" s="234">
        <v>127</v>
      </c>
      <c r="R171" s="14" t="s">
        <v>552</v>
      </c>
      <c r="S171" s="17">
        <v>100000</v>
      </c>
      <c r="T171" s="14"/>
    </row>
    <row r="172" spans="4:20" ht="30" customHeight="1" x14ac:dyDescent="0.25">
      <c r="D172" s="227"/>
      <c r="E172" s="227"/>
      <c r="F172" s="227"/>
      <c r="G172" s="227"/>
      <c r="H172" s="227"/>
      <c r="I172" s="227"/>
      <c r="J172" s="227"/>
      <c r="K172" s="227"/>
      <c r="L172" s="227"/>
      <c r="M172" s="227"/>
      <c r="N172" s="227"/>
      <c r="O172" s="1036"/>
      <c r="P172" s="1043"/>
      <c r="Q172" s="234">
        <v>128</v>
      </c>
      <c r="R172" s="11" t="s">
        <v>553</v>
      </c>
      <c r="S172" s="17">
        <v>300</v>
      </c>
      <c r="T172" s="11"/>
    </row>
    <row r="173" spans="4:20" ht="30" customHeight="1" x14ac:dyDescent="0.25">
      <c r="D173" s="227"/>
      <c r="E173" s="227"/>
      <c r="F173" s="227"/>
      <c r="G173" s="227"/>
      <c r="H173" s="227"/>
      <c r="I173" s="227"/>
      <c r="J173" s="227"/>
      <c r="K173" s="227"/>
      <c r="L173" s="227"/>
      <c r="M173" s="227"/>
      <c r="N173" s="227"/>
      <c r="O173" s="1036" t="s">
        <v>562</v>
      </c>
      <c r="P173" s="1039" t="s">
        <v>554</v>
      </c>
      <c r="Q173" s="234">
        <v>129</v>
      </c>
      <c r="R173" s="11" t="s">
        <v>555</v>
      </c>
      <c r="S173" s="17">
        <v>10000</v>
      </c>
      <c r="T173" s="11"/>
    </row>
    <row r="174" spans="4:20" ht="30" customHeight="1" x14ac:dyDescent="0.25">
      <c r="D174" s="227"/>
      <c r="E174" s="227"/>
      <c r="F174" s="227"/>
      <c r="G174" s="227"/>
      <c r="H174" s="227"/>
      <c r="I174" s="227"/>
      <c r="J174" s="227"/>
      <c r="K174" s="227"/>
      <c r="L174" s="227"/>
      <c r="M174" s="227"/>
      <c r="N174" s="227"/>
      <c r="O174" s="1036"/>
      <c r="P174" s="1039"/>
      <c r="Q174" s="234">
        <v>130</v>
      </c>
      <c r="R174" s="11" t="s">
        <v>556</v>
      </c>
      <c r="S174" s="17">
        <v>100000</v>
      </c>
      <c r="T174" s="11"/>
    </row>
    <row r="175" spans="4:20" ht="30" customHeight="1" x14ac:dyDescent="0.25">
      <c r="D175" s="227"/>
      <c r="E175" s="227"/>
      <c r="F175" s="227"/>
      <c r="G175" s="227"/>
      <c r="H175" s="227"/>
      <c r="I175" s="227"/>
      <c r="J175" s="227"/>
      <c r="K175" s="227"/>
      <c r="L175" s="227"/>
      <c r="M175" s="227"/>
      <c r="N175" s="227"/>
      <c r="O175" s="1036" t="s">
        <v>563</v>
      </c>
      <c r="P175" s="1039" t="s">
        <v>557</v>
      </c>
      <c r="Q175" s="234">
        <v>131</v>
      </c>
      <c r="R175" s="11" t="s">
        <v>558</v>
      </c>
      <c r="S175" s="17">
        <v>3000</v>
      </c>
      <c r="T175" s="11"/>
    </row>
    <row r="176" spans="4:20" ht="30" customHeight="1" x14ac:dyDescent="0.25">
      <c r="D176" s="227"/>
      <c r="E176" s="227"/>
      <c r="F176" s="227"/>
      <c r="G176" s="227"/>
      <c r="H176" s="227"/>
      <c r="I176" s="227"/>
      <c r="J176" s="227"/>
      <c r="K176" s="227"/>
      <c r="L176" s="227"/>
      <c r="M176" s="227"/>
      <c r="N176" s="227"/>
      <c r="O176" s="1036"/>
      <c r="P176" s="1039"/>
      <c r="Q176" s="234">
        <v>132</v>
      </c>
      <c r="R176" s="11" t="s">
        <v>559</v>
      </c>
      <c r="S176" s="17">
        <v>5200</v>
      </c>
      <c r="T176" s="11"/>
    </row>
    <row r="177" spans="4:20" ht="30" customHeight="1" x14ac:dyDescent="0.25">
      <c r="D177" s="227"/>
      <c r="E177" s="227"/>
      <c r="F177" s="227"/>
      <c r="G177" s="227"/>
      <c r="H177" s="227"/>
      <c r="I177" s="227"/>
      <c r="J177" s="227"/>
      <c r="K177" s="227"/>
      <c r="L177" s="227"/>
      <c r="M177" s="227"/>
      <c r="N177" s="227"/>
      <c r="O177" s="1036"/>
      <c r="P177" s="1039"/>
      <c r="Q177" s="234">
        <v>133</v>
      </c>
      <c r="R177" s="11" t="s">
        <v>560</v>
      </c>
      <c r="S177" s="17">
        <v>50</v>
      </c>
      <c r="T177" s="11"/>
    </row>
    <row r="178" spans="4:20" ht="30" customHeight="1" x14ac:dyDescent="0.25">
      <c r="D178" s="227"/>
      <c r="E178" s="227"/>
      <c r="F178" s="227"/>
      <c r="G178" s="227"/>
      <c r="H178" s="227"/>
      <c r="I178" s="227"/>
      <c r="J178" s="227"/>
      <c r="K178" s="227"/>
      <c r="L178" s="227"/>
      <c r="M178" s="227"/>
      <c r="N178" s="227"/>
      <c r="O178" s="1036"/>
      <c r="P178" s="1039"/>
      <c r="Q178" s="234">
        <v>134</v>
      </c>
      <c r="R178" s="11" t="s">
        <v>561</v>
      </c>
      <c r="S178" s="17">
        <v>15000</v>
      </c>
      <c r="T178" s="11"/>
    </row>
    <row r="179" spans="4:20" ht="30" customHeight="1" x14ac:dyDescent="0.25">
      <c r="D179" s="227"/>
      <c r="E179" s="227"/>
      <c r="F179" s="227"/>
      <c r="G179" s="227"/>
      <c r="H179" s="227"/>
      <c r="I179" s="227"/>
      <c r="J179" s="236">
        <v>5</v>
      </c>
      <c r="K179" s="227"/>
      <c r="L179" s="227"/>
      <c r="M179" s="227"/>
      <c r="N179" s="237">
        <v>14</v>
      </c>
      <c r="O179" s="201" t="s">
        <v>175</v>
      </c>
      <c r="P179" s="198" t="s">
        <v>564</v>
      </c>
      <c r="Q179" s="199"/>
      <c r="R179" s="199"/>
      <c r="S179" s="200"/>
      <c r="T179" s="199"/>
    </row>
    <row r="180" spans="4:20" ht="30" customHeight="1" x14ac:dyDescent="0.25">
      <c r="D180" s="227"/>
      <c r="E180" s="227"/>
      <c r="F180" s="227"/>
      <c r="G180" s="227"/>
      <c r="H180" s="227"/>
      <c r="I180" s="227"/>
      <c r="J180" s="227"/>
      <c r="K180" s="227"/>
      <c r="L180" s="227"/>
      <c r="M180" s="227"/>
      <c r="N180" s="227"/>
      <c r="O180" s="1036" t="s">
        <v>176</v>
      </c>
      <c r="P180" s="1039" t="s">
        <v>565</v>
      </c>
      <c r="Q180" s="234">
        <v>135</v>
      </c>
      <c r="R180" s="14" t="s">
        <v>566</v>
      </c>
      <c r="S180" s="17">
        <v>45</v>
      </c>
      <c r="T180" s="14"/>
    </row>
    <row r="181" spans="4:20" ht="30" customHeight="1" x14ac:dyDescent="0.25">
      <c r="D181" s="227"/>
      <c r="E181" s="227"/>
      <c r="F181" s="227"/>
      <c r="G181" s="227"/>
      <c r="H181" s="227"/>
      <c r="I181" s="227"/>
      <c r="J181" s="227"/>
      <c r="K181" s="227"/>
      <c r="L181" s="227"/>
      <c r="M181" s="227"/>
      <c r="N181" s="227"/>
      <c r="O181" s="1036"/>
      <c r="P181" s="1039"/>
      <c r="Q181" s="234">
        <v>136</v>
      </c>
      <c r="R181" s="14" t="s">
        <v>567</v>
      </c>
      <c r="S181" s="17">
        <v>2</v>
      </c>
      <c r="T181" s="14"/>
    </row>
    <row r="182" spans="4:20" ht="30" customHeight="1" x14ac:dyDescent="0.25">
      <c r="D182" s="227"/>
      <c r="E182" s="227"/>
      <c r="F182" s="227"/>
      <c r="G182" s="227"/>
      <c r="H182" s="227"/>
      <c r="I182" s="227"/>
      <c r="J182" s="227"/>
      <c r="K182" s="227"/>
      <c r="L182" s="227"/>
      <c r="M182" s="227"/>
      <c r="N182" s="227"/>
      <c r="O182" s="1036"/>
      <c r="P182" s="1039"/>
      <c r="Q182" s="234">
        <v>137</v>
      </c>
      <c r="R182" s="14" t="s">
        <v>568</v>
      </c>
      <c r="S182" s="17">
        <v>30</v>
      </c>
      <c r="T182" s="14"/>
    </row>
    <row r="183" spans="4:20" ht="30" customHeight="1" x14ac:dyDescent="0.25">
      <c r="D183" s="227"/>
      <c r="E183" s="227"/>
      <c r="F183" s="227"/>
      <c r="G183" s="227"/>
      <c r="H183" s="227"/>
      <c r="I183" s="227"/>
      <c r="J183" s="227"/>
      <c r="K183" s="227"/>
      <c r="L183" s="227"/>
      <c r="M183" s="227"/>
      <c r="N183" s="227"/>
      <c r="O183" s="1036"/>
      <c r="P183" s="1039"/>
      <c r="Q183" s="234">
        <v>138</v>
      </c>
      <c r="R183" s="14" t="s">
        <v>569</v>
      </c>
      <c r="S183" s="17">
        <v>1</v>
      </c>
      <c r="T183" s="14"/>
    </row>
    <row r="184" spans="4:20" ht="30" customHeight="1" x14ac:dyDescent="0.25">
      <c r="D184" s="227"/>
      <c r="E184" s="227"/>
      <c r="F184" s="227"/>
      <c r="G184" s="227"/>
      <c r="H184" s="227"/>
      <c r="I184" s="227"/>
      <c r="J184" s="227"/>
      <c r="K184" s="227"/>
      <c r="L184" s="227"/>
      <c r="M184" s="227"/>
      <c r="N184" s="227"/>
      <c r="O184" s="1036"/>
      <c r="P184" s="1039"/>
      <c r="Q184" s="234">
        <v>139</v>
      </c>
      <c r="R184" s="14" t="s">
        <v>570</v>
      </c>
      <c r="S184" s="17">
        <v>2</v>
      </c>
      <c r="T184" s="14"/>
    </row>
    <row r="185" spans="4:20" ht="30" customHeight="1" x14ac:dyDescent="0.25">
      <c r="D185" s="227"/>
      <c r="E185" s="227"/>
      <c r="F185" s="227"/>
      <c r="G185" s="227"/>
      <c r="H185" s="227"/>
      <c r="I185" s="227"/>
      <c r="J185" s="227"/>
      <c r="K185" s="227"/>
      <c r="L185" s="227"/>
      <c r="M185" s="227"/>
      <c r="N185" s="227"/>
      <c r="O185" s="1036"/>
      <c r="P185" s="1039"/>
      <c r="Q185" s="234">
        <v>140</v>
      </c>
      <c r="R185" s="14" t="s">
        <v>571</v>
      </c>
      <c r="S185" s="17">
        <v>1</v>
      </c>
      <c r="T185" s="14"/>
    </row>
    <row r="186" spans="4:20" ht="30" customHeight="1" x14ac:dyDescent="0.25">
      <c r="D186" s="227"/>
      <c r="E186" s="227"/>
      <c r="F186" s="227"/>
      <c r="G186" s="227"/>
      <c r="H186" s="227"/>
      <c r="I186" s="227"/>
      <c r="J186" s="227"/>
      <c r="K186" s="227"/>
      <c r="L186" s="227"/>
      <c r="M186" s="227"/>
      <c r="N186" s="227"/>
      <c r="O186" s="1036"/>
      <c r="P186" s="1039"/>
      <c r="Q186" s="234">
        <v>141</v>
      </c>
      <c r="R186" s="14" t="s">
        <v>572</v>
      </c>
      <c r="S186" s="17">
        <v>8</v>
      </c>
      <c r="T186" s="14"/>
    </row>
    <row r="187" spans="4:20" ht="30" customHeight="1" x14ac:dyDescent="0.25">
      <c r="D187" s="227"/>
      <c r="E187" s="227"/>
      <c r="F187" s="227"/>
      <c r="G187" s="227"/>
      <c r="H187" s="227"/>
      <c r="I187" s="227"/>
      <c r="J187" s="227"/>
      <c r="K187" s="227"/>
      <c r="L187" s="227"/>
      <c r="M187" s="227"/>
      <c r="N187" s="227"/>
      <c r="O187" s="1036"/>
      <c r="P187" s="1039"/>
      <c r="Q187" s="234">
        <v>142</v>
      </c>
      <c r="R187" s="14" t="s">
        <v>573</v>
      </c>
      <c r="S187" s="17">
        <v>4</v>
      </c>
      <c r="T187" s="14"/>
    </row>
    <row r="188" spans="4:20" ht="30" customHeight="1" x14ac:dyDescent="0.25">
      <c r="D188" s="227"/>
      <c r="E188" s="227"/>
      <c r="F188" s="227"/>
      <c r="G188" s="227"/>
      <c r="H188" s="227"/>
      <c r="I188" s="227"/>
      <c r="J188" s="227"/>
      <c r="K188" s="227"/>
      <c r="L188" s="227"/>
      <c r="M188" s="227"/>
      <c r="N188" s="227"/>
      <c r="O188" s="1036"/>
      <c r="P188" s="1039"/>
      <c r="Q188" s="234">
        <v>143</v>
      </c>
      <c r="R188" s="14" t="s">
        <v>574</v>
      </c>
      <c r="S188" s="17">
        <v>25</v>
      </c>
      <c r="T188" s="14"/>
    </row>
    <row r="189" spans="4:20" ht="30" customHeight="1" x14ac:dyDescent="0.25">
      <c r="D189" s="227"/>
      <c r="E189" s="227"/>
      <c r="F189" s="227"/>
      <c r="G189" s="227"/>
      <c r="H189" s="227"/>
      <c r="I189" s="227"/>
      <c r="J189" s="227"/>
      <c r="K189" s="227"/>
      <c r="L189" s="227"/>
      <c r="M189" s="227"/>
      <c r="N189" s="227"/>
      <c r="O189" s="232" t="s">
        <v>177</v>
      </c>
      <c r="P189" s="21" t="s">
        <v>575</v>
      </c>
      <c r="Q189" s="234">
        <v>144</v>
      </c>
      <c r="R189" s="11" t="s">
        <v>576</v>
      </c>
      <c r="S189" s="17">
        <v>1</v>
      </c>
      <c r="T189" s="11"/>
    </row>
    <row r="190" spans="4:20" ht="30" customHeight="1" x14ac:dyDescent="0.25">
      <c r="D190" s="227"/>
      <c r="E190" s="227"/>
      <c r="F190" s="227"/>
      <c r="G190" s="227"/>
      <c r="H190" s="227"/>
      <c r="I190" s="227"/>
      <c r="J190" s="227"/>
      <c r="K190" s="227"/>
      <c r="L190" s="227"/>
      <c r="M190" s="227"/>
      <c r="N190" s="227"/>
      <c r="O190" s="232" t="s">
        <v>584</v>
      </c>
      <c r="P190" s="33" t="s">
        <v>577</v>
      </c>
      <c r="Q190" s="234">
        <v>145</v>
      </c>
      <c r="R190" s="14" t="s">
        <v>578</v>
      </c>
      <c r="S190" s="17">
        <v>20</v>
      </c>
      <c r="T190" s="14"/>
    </row>
    <row r="191" spans="4:20" ht="30" customHeight="1" x14ac:dyDescent="0.25">
      <c r="D191" s="227"/>
      <c r="E191" s="227"/>
      <c r="F191" s="227"/>
      <c r="G191" s="227"/>
      <c r="H191" s="227"/>
      <c r="I191" s="227"/>
      <c r="J191" s="227"/>
      <c r="K191" s="227"/>
      <c r="L191" s="227"/>
      <c r="M191" s="227"/>
      <c r="N191" s="227"/>
      <c r="O191" s="232" t="s">
        <v>585</v>
      </c>
      <c r="P191" s="33" t="s">
        <v>579</v>
      </c>
      <c r="Q191" s="234">
        <v>146</v>
      </c>
      <c r="R191" s="14" t="s">
        <v>580</v>
      </c>
      <c r="S191" s="17">
        <v>10</v>
      </c>
      <c r="T191" s="14"/>
    </row>
    <row r="192" spans="4:20" ht="30" customHeight="1" x14ac:dyDescent="0.25">
      <c r="D192" s="227"/>
      <c r="E192" s="227"/>
      <c r="F192" s="227"/>
      <c r="G192" s="227"/>
      <c r="H192" s="227"/>
      <c r="I192" s="227"/>
      <c r="J192" s="227"/>
      <c r="K192" s="227"/>
      <c r="L192" s="227"/>
      <c r="M192" s="227"/>
      <c r="N192" s="227"/>
      <c r="O192" s="1036" t="s">
        <v>586</v>
      </c>
      <c r="P192" s="1037" t="s">
        <v>581</v>
      </c>
      <c r="Q192" s="234">
        <v>147</v>
      </c>
      <c r="R192" s="11" t="s">
        <v>582</v>
      </c>
      <c r="S192" s="17">
        <v>1</v>
      </c>
      <c r="T192" s="11"/>
    </row>
    <row r="193" spans="4:20" ht="30" customHeight="1" x14ac:dyDescent="0.25">
      <c r="D193" s="227"/>
      <c r="E193" s="227"/>
      <c r="F193" s="227"/>
      <c r="G193" s="227"/>
      <c r="H193" s="227"/>
      <c r="I193" s="227"/>
      <c r="J193" s="227"/>
      <c r="K193" s="227"/>
      <c r="L193" s="227"/>
      <c r="M193" s="227"/>
      <c r="N193" s="227"/>
      <c r="O193" s="1036"/>
      <c r="P193" s="1037"/>
      <c r="Q193" s="234">
        <v>148</v>
      </c>
      <c r="R193" s="14" t="s">
        <v>583</v>
      </c>
      <c r="S193" s="17">
        <v>1</v>
      </c>
      <c r="T193" s="14"/>
    </row>
    <row r="194" spans="4:20" ht="30" customHeight="1" x14ac:dyDescent="0.25">
      <c r="D194" s="227"/>
      <c r="E194" s="227"/>
      <c r="F194" s="227"/>
      <c r="G194" s="227"/>
      <c r="H194" s="227"/>
      <c r="I194" s="227"/>
      <c r="J194" s="236">
        <v>2</v>
      </c>
      <c r="K194" s="227"/>
      <c r="L194" s="227"/>
      <c r="M194" s="227"/>
      <c r="N194" s="237">
        <v>3</v>
      </c>
      <c r="O194" s="201" t="s">
        <v>588</v>
      </c>
      <c r="P194" s="198" t="s">
        <v>587</v>
      </c>
      <c r="Q194" s="199"/>
      <c r="R194" s="199"/>
      <c r="S194" s="200"/>
      <c r="T194" s="199"/>
    </row>
    <row r="195" spans="4:20" ht="30" customHeight="1" x14ac:dyDescent="0.25">
      <c r="D195" s="227"/>
      <c r="E195" s="227"/>
      <c r="F195" s="227"/>
      <c r="G195" s="227"/>
      <c r="H195" s="227"/>
      <c r="I195" s="227"/>
      <c r="J195" s="227"/>
      <c r="K195" s="227"/>
      <c r="L195" s="227"/>
      <c r="M195" s="227"/>
      <c r="N195" s="227"/>
      <c r="O195" s="232" t="s">
        <v>593</v>
      </c>
      <c r="P195" s="33" t="s">
        <v>589</v>
      </c>
      <c r="Q195" s="234">
        <v>149</v>
      </c>
      <c r="R195" s="14" t="s">
        <v>590</v>
      </c>
      <c r="S195" s="17">
        <v>40</v>
      </c>
      <c r="T195" s="14"/>
    </row>
    <row r="196" spans="4:20" ht="30" customHeight="1" x14ac:dyDescent="0.25">
      <c r="D196" s="227"/>
      <c r="E196" s="227"/>
      <c r="F196" s="227"/>
      <c r="G196" s="227"/>
      <c r="H196" s="227"/>
      <c r="I196" s="227"/>
      <c r="J196" s="227"/>
      <c r="K196" s="227"/>
      <c r="L196" s="227"/>
      <c r="M196" s="227"/>
      <c r="N196" s="227"/>
      <c r="O196" s="1036" t="s">
        <v>594</v>
      </c>
      <c r="P196" s="1039" t="s">
        <v>591</v>
      </c>
      <c r="Q196" s="247">
        <v>150</v>
      </c>
      <c r="R196" s="14" t="s">
        <v>592</v>
      </c>
      <c r="S196" s="17">
        <v>3</v>
      </c>
      <c r="T196" s="14"/>
    </row>
    <row r="197" spans="4:20" ht="30" customHeight="1" x14ac:dyDescent="0.25">
      <c r="D197" s="227"/>
      <c r="E197" s="227"/>
      <c r="F197" s="227"/>
      <c r="G197" s="227"/>
      <c r="H197" s="227"/>
      <c r="I197" s="227"/>
      <c r="J197" s="227"/>
      <c r="K197" s="227"/>
      <c r="L197" s="227"/>
      <c r="M197" s="227"/>
      <c r="N197" s="227"/>
      <c r="O197" s="1036"/>
      <c r="P197" s="1039"/>
      <c r="Q197" s="234">
        <v>151</v>
      </c>
      <c r="R197" s="14" t="s">
        <v>592</v>
      </c>
      <c r="S197" s="17">
        <v>2</v>
      </c>
      <c r="T197" s="14"/>
    </row>
    <row r="198" spans="4:20" ht="30" customHeight="1" x14ac:dyDescent="0.25">
      <c r="D198" s="227"/>
      <c r="E198" s="227"/>
      <c r="F198" s="228">
        <v>1</v>
      </c>
      <c r="G198" s="227"/>
      <c r="H198" s="227"/>
      <c r="I198" s="236">
        <f>SUM(J199)</f>
        <v>5</v>
      </c>
      <c r="J198" s="227"/>
      <c r="K198" s="227"/>
      <c r="L198" s="227"/>
      <c r="M198" s="237">
        <f>SUM(N199)</f>
        <v>5</v>
      </c>
      <c r="N198" s="227"/>
      <c r="O198" s="194">
        <v>1.8</v>
      </c>
      <c r="P198" s="195" t="s">
        <v>595</v>
      </c>
      <c r="Q198" s="194"/>
      <c r="R198" s="194"/>
      <c r="S198" s="196"/>
      <c r="T198" s="194"/>
    </row>
    <row r="199" spans="4:20" ht="30" customHeight="1" x14ac:dyDescent="0.25">
      <c r="D199" s="227"/>
      <c r="E199" s="227"/>
      <c r="F199" s="227"/>
      <c r="G199" s="227"/>
      <c r="H199" s="227"/>
      <c r="I199" s="227"/>
      <c r="J199" s="236">
        <v>5</v>
      </c>
      <c r="K199" s="227"/>
      <c r="L199" s="227"/>
      <c r="M199" s="227"/>
      <c r="N199" s="237">
        <v>5</v>
      </c>
      <c r="O199" s="201" t="s">
        <v>71</v>
      </c>
      <c r="P199" s="198" t="s">
        <v>596</v>
      </c>
      <c r="Q199" s="199"/>
      <c r="R199" s="199"/>
      <c r="S199" s="200"/>
      <c r="T199" s="199"/>
    </row>
    <row r="200" spans="4:20" ht="30" customHeight="1" x14ac:dyDescent="0.25">
      <c r="D200" s="227"/>
      <c r="E200" s="227"/>
      <c r="F200" s="227"/>
      <c r="G200" s="227"/>
      <c r="H200" s="227"/>
      <c r="I200" s="227"/>
      <c r="J200" s="227"/>
      <c r="K200" s="227"/>
      <c r="L200" s="227"/>
      <c r="M200" s="227"/>
      <c r="N200" s="227"/>
      <c r="O200" s="232" t="s">
        <v>2911</v>
      </c>
      <c r="P200" s="9" t="s">
        <v>597</v>
      </c>
      <c r="Q200" s="234">
        <v>152</v>
      </c>
      <c r="R200" s="11" t="s">
        <v>598</v>
      </c>
      <c r="S200" s="17">
        <v>1</v>
      </c>
      <c r="T200" s="11"/>
    </row>
    <row r="201" spans="4:20" ht="30" customHeight="1" x14ac:dyDescent="0.25">
      <c r="D201" s="227"/>
      <c r="E201" s="227"/>
      <c r="F201" s="227"/>
      <c r="G201" s="227"/>
      <c r="H201" s="227"/>
      <c r="I201" s="227"/>
      <c r="J201" s="227"/>
      <c r="K201" s="227"/>
      <c r="L201" s="227"/>
      <c r="M201" s="227"/>
      <c r="N201" s="227"/>
      <c r="O201" s="232" t="s">
        <v>72</v>
      </c>
      <c r="P201" s="9" t="s">
        <v>599</v>
      </c>
      <c r="Q201" s="234">
        <v>153</v>
      </c>
      <c r="R201" s="11" t="s">
        <v>600</v>
      </c>
      <c r="S201" s="17">
        <v>40</v>
      </c>
      <c r="T201" s="11"/>
    </row>
    <row r="202" spans="4:20" ht="30" customHeight="1" x14ac:dyDescent="0.25">
      <c r="D202" s="227"/>
      <c r="E202" s="227"/>
      <c r="F202" s="227"/>
      <c r="G202" s="227"/>
      <c r="H202" s="227"/>
      <c r="I202" s="227"/>
      <c r="J202" s="227"/>
      <c r="K202" s="227"/>
      <c r="L202" s="227"/>
      <c r="M202" s="227"/>
      <c r="N202" s="227"/>
      <c r="O202" s="232" t="s">
        <v>73</v>
      </c>
      <c r="P202" s="9" t="s">
        <v>601</v>
      </c>
      <c r="Q202" s="234">
        <v>154</v>
      </c>
      <c r="R202" s="11" t="s">
        <v>602</v>
      </c>
      <c r="S202" s="17">
        <v>20</v>
      </c>
      <c r="T202" s="11"/>
    </row>
    <row r="203" spans="4:20" ht="30" customHeight="1" x14ac:dyDescent="0.25">
      <c r="D203" s="227"/>
      <c r="E203" s="227"/>
      <c r="F203" s="227"/>
      <c r="G203" s="227"/>
      <c r="H203" s="227"/>
      <c r="I203" s="227"/>
      <c r="J203" s="227"/>
      <c r="K203" s="227"/>
      <c r="L203" s="227"/>
      <c r="M203" s="227"/>
      <c r="N203" s="227"/>
      <c r="O203" s="232" t="s">
        <v>178</v>
      </c>
      <c r="P203" s="9" t="s">
        <v>603</v>
      </c>
      <c r="Q203" s="234">
        <v>155</v>
      </c>
      <c r="R203" s="11" t="s">
        <v>396</v>
      </c>
      <c r="S203" s="17">
        <v>200</v>
      </c>
      <c r="T203" s="11"/>
    </row>
    <row r="204" spans="4:20" ht="30" customHeight="1" x14ac:dyDescent="0.25">
      <c r="D204" s="227"/>
      <c r="E204" s="227"/>
      <c r="F204" s="227"/>
      <c r="G204" s="227"/>
      <c r="H204" s="227"/>
      <c r="I204" s="227"/>
      <c r="J204" s="227"/>
      <c r="K204" s="227"/>
      <c r="L204" s="227"/>
      <c r="M204" s="227"/>
      <c r="N204" s="227"/>
      <c r="O204" s="232" t="s">
        <v>179</v>
      </c>
      <c r="P204" s="9" t="s">
        <v>604</v>
      </c>
      <c r="Q204" s="234">
        <v>156</v>
      </c>
      <c r="R204" s="11" t="s">
        <v>605</v>
      </c>
      <c r="S204" s="17">
        <v>3</v>
      </c>
      <c r="T204" s="11"/>
    </row>
    <row r="205" spans="4:20" ht="30" customHeight="1" x14ac:dyDescent="0.25">
      <c r="D205" s="227"/>
      <c r="E205" s="227"/>
      <c r="F205" s="228">
        <v>2</v>
      </c>
      <c r="G205" s="227"/>
      <c r="H205" s="227"/>
      <c r="I205" s="236">
        <f>SUM(J206:J211)</f>
        <v>5</v>
      </c>
      <c r="J205" s="227"/>
      <c r="K205" s="227"/>
      <c r="L205" s="227"/>
      <c r="M205" s="237">
        <f>SUM(N206:N211)</f>
        <v>7</v>
      </c>
      <c r="N205" s="227"/>
      <c r="O205" s="194" t="s">
        <v>608</v>
      </c>
      <c r="P205" s="195" t="s">
        <v>607</v>
      </c>
      <c r="Q205" s="194"/>
      <c r="R205" s="194"/>
      <c r="S205" s="196"/>
      <c r="T205" s="194"/>
    </row>
    <row r="206" spans="4:20" ht="30" customHeight="1" x14ac:dyDescent="0.25">
      <c r="D206" s="227"/>
      <c r="E206" s="227"/>
      <c r="F206" s="227"/>
      <c r="G206" s="227"/>
      <c r="H206" s="227"/>
      <c r="I206" s="227"/>
      <c r="J206" s="236">
        <v>2</v>
      </c>
      <c r="K206" s="227"/>
      <c r="L206" s="227"/>
      <c r="M206" s="227"/>
      <c r="N206" s="237">
        <v>3</v>
      </c>
      <c r="O206" s="201" t="s">
        <v>180</v>
      </c>
      <c r="P206" s="198" t="s">
        <v>615</v>
      </c>
      <c r="Q206" s="199"/>
      <c r="R206" s="199"/>
      <c r="S206" s="200"/>
      <c r="T206" s="199"/>
    </row>
    <row r="207" spans="4:20" ht="30" customHeight="1" x14ac:dyDescent="0.25">
      <c r="D207" s="227"/>
      <c r="E207" s="227"/>
      <c r="F207" s="227"/>
      <c r="G207" s="227"/>
      <c r="H207" s="227"/>
      <c r="I207" s="227"/>
      <c r="J207" s="227"/>
      <c r="K207" s="227"/>
      <c r="L207" s="227"/>
      <c r="M207" s="227"/>
      <c r="N207" s="227"/>
      <c r="O207" s="1036" t="s">
        <v>181</v>
      </c>
      <c r="P207" s="1038" t="s">
        <v>609</v>
      </c>
      <c r="Q207" s="234">
        <v>157</v>
      </c>
      <c r="R207" s="11" t="s">
        <v>610</v>
      </c>
      <c r="S207" s="17">
        <v>8</v>
      </c>
      <c r="T207" s="11"/>
    </row>
    <row r="208" spans="4:20" ht="30" customHeight="1" x14ac:dyDescent="0.25">
      <c r="D208" s="227"/>
      <c r="E208" s="227"/>
      <c r="F208" s="227"/>
      <c r="G208" s="227"/>
      <c r="H208" s="227"/>
      <c r="I208" s="227"/>
      <c r="J208" s="227"/>
      <c r="K208" s="227"/>
      <c r="L208" s="227"/>
      <c r="M208" s="227"/>
      <c r="N208" s="227"/>
      <c r="O208" s="1036"/>
      <c r="P208" s="1038"/>
      <c r="Q208" s="1047">
        <v>158</v>
      </c>
      <c r="R208" s="20" t="s">
        <v>611</v>
      </c>
      <c r="S208" s="1046">
        <v>4000</v>
      </c>
      <c r="T208" s="20"/>
    </row>
    <row r="209" spans="4:20" ht="30" customHeight="1" x14ac:dyDescent="0.25">
      <c r="D209" s="227"/>
      <c r="E209" s="227"/>
      <c r="F209" s="227"/>
      <c r="G209" s="227"/>
      <c r="H209" s="227"/>
      <c r="I209" s="227"/>
      <c r="J209" s="227"/>
      <c r="K209" s="227"/>
      <c r="L209" s="227"/>
      <c r="M209" s="227"/>
      <c r="N209" s="227"/>
      <c r="O209" s="1036"/>
      <c r="P209" s="1038"/>
      <c r="Q209" s="1047"/>
      <c r="R209" s="20" t="s">
        <v>612</v>
      </c>
      <c r="S209" s="1046"/>
      <c r="T209" s="20"/>
    </row>
    <row r="210" spans="4:20" ht="30" customHeight="1" x14ac:dyDescent="0.25">
      <c r="D210" s="227"/>
      <c r="E210" s="227"/>
      <c r="F210" s="227"/>
      <c r="G210" s="227"/>
      <c r="H210" s="227"/>
      <c r="I210" s="227"/>
      <c r="J210" s="227"/>
      <c r="K210" s="227"/>
      <c r="L210" s="227"/>
      <c r="M210" s="227"/>
      <c r="N210" s="227"/>
      <c r="O210" s="232" t="s">
        <v>182</v>
      </c>
      <c r="P210" s="9" t="s">
        <v>613</v>
      </c>
      <c r="Q210" s="234">
        <v>159</v>
      </c>
      <c r="R210" s="11" t="s">
        <v>614</v>
      </c>
      <c r="S210" s="17">
        <v>1</v>
      </c>
      <c r="T210" s="11"/>
    </row>
    <row r="211" spans="4:20" ht="30" customHeight="1" x14ac:dyDescent="0.25">
      <c r="D211" s="227"/>
      <c r="E211" s="227"/>
      <c r="F211" s="227"/>
      <c r="G211" s="227"/>
      <c r="H211" s="227"/>
      <c r="I211" s="227"/>
      <c r="J211" s="236">
        <v>3</v>
      </c>
      <c r="K211" s="227"/>
      <c r="L211" s="227"/>
      <c r="M211" s="227"/>
      <c r="N211" s="237">
        <v>4</v>
      </c>
      <c r="O211" s="201" t="s">
        <v>183</v>
      </c>
      <c r="P211" s="198" t="s">
        <v>616</v>
      </c>
      <c r="Q211" s="199"/>
      <c r="R211" s="199"/>
      <c r="S211" s="200"/>
      <c r="T211" s="199"/>
    </row>
    <row r="212" spans="4:20" ht="30" customHeight="1" x14ac:dyDescent="0.25">
      <c r="D212" s="227"/>
      <c r="E212" s="227"/>
      <c r="F212" s="227"/>
      <c r="G212" s="227"/>
      <c r="H212" s="227"/>
      <c r="I212" s="227"/>
      <c r="J212" s="227"/>
      <c r="K212" s="227"/>
      <c r="L212" s="227"/>
      <c r="M212" s="227"/>
      <c r="N212" s="227"/>
      <c r="O212" s="1036" t="s">
        <v>184</v>
      </c>
      <c r="P212" s="1038" t="s">
        <v>617</v>
      </c>
      <c r="Q212" s="1047">
        <v>160</v>
      </c>
      <c r="R212" s="20" t="s">
        <v>618</v>
      </c>
      <c r="S212" s="1046">
        <v>4</v>
      </c>
      <c r="T212" s="20"/>
    </row>
    <row r="213" spans="4:20" ht="30" customHeight="1" x14ac:dyDescent="0.25">
      <c r="D213" s="227"/>
      <c r="E213" s="227"/>
      <c r="F213" s="227"/>
      <c r="G213" s="227"/>
      <c r="H213" s="227"/>
      <c r="I213" s="227"/>
      <c r="J213" s="227"/>
      <c r="K213" s="227"/>
      <c r="L213" s="227"/>
      <c r="M213" s="227"/>
      <c r="N213" s="227"/>
      <c r="O213" s="1036"/>
      <c r="P213" s="1038"/>
      <c r="Q213" s="1047"/>
      <c r="R213" s="20" t="s">
        <v>619</v>
      </c>
      <c r="S213" s="1046"/>
      <c r="T213" s="20"/>
    </row>
    <row r="214" spans="4:20" ht="30" customHeight="1" x14ac:dyDescent="0.25">
      <c r="D214" s="227"/>
      <c r="E214" s="227"/>
      <c r="F214" s="227"/>
      <c r="G214" s="227"/>
      <c r="H214" s="227"/>
      <c r="I214" s="227"/>
      <c r="J214" s="227"/>
      <c r="K214" s="227"/>
      <c r="L214" s="227"/>
      <c r="M214" s="227"/>
      <c r="N214" s="227"/>
      <c r="O214" s="1036"/>
      <c r="P214" s="1038"/>
      <c r="Q214" s="1047"/>
      <c r="R214" s="20" t="s">
        <v>620</v>
      </c>
      <c r="S214" s="1046"/>
      <c r="T214" s="20"/>
    </row>
    <row r="215" spans="4:20" ht="30" customHeight="1" x14ac:dyDescent="0.25">
      <c r="D215" s="227"/>
      <c r="E215" s="227"/>
      <c r="F215" s="227"/>
      <c r="G215" s="227"/>
      <c r="H215" s="227"/>
      <c r="I215" s="227"/>
      <c r="J215" s="227"/>
      <c r="K215" s="227"/>
      <c r="L215" s="227"/>
      <c r="M215" s="227"/>
      <c r="N215" s="227"/>
      <c r="O215" s="1036"/>
      <c r="P215" s="1038"/>
      <c r="Q215" s="1047"/>
      <c r="R215" s="20" t="s">
        <v>621</v>
      </c>
      <c r="S215" s="1046"/>
      <c r="T215" s="20"/>
    </row>
    <row r="216" spans="4:20" ht="30" customHeight="1" x14ac:dyDescent="0.25">
      <c r="D216" s="227"/>
      <c r="E216" s="227"/>
      <c r="F216" s="227"/>
      <c r="G216" s="227"/>
      <c r="H216" s="227"/>
      <c r="I216" s="227"/>
      <c r="J216" s="227"/>
      <c r="K216" s="227"/>
      <c r="L216" s="227"/>
      <c r="M216" s="227"/>
      <c r="N216" s="227"/>
      <c r="O216" s="232" t="s">
        <v>185</v>
      </c>
      <c r="P216" s="9" t="s">
        <v>622</v>
      </c>
      <c r="Q216" s="234">
        <v>161</v>
      </c>
      <c r="R216" s="11" t="s">
        <v>396</v>
      </c>
      <c r="S216" s="17">
        <v>3000</v>
      </c>
      <c r="T216" s="11"/>
    </row>
    <row r="217" spans="4:20" ht="30" customHeight="1" x14ac:dyDescent="0.25">
      <c r="D217" s="227"/>
      <c r="E217" s="227"/>
      <c r="F217" s="227"/>
      <c r="G217" s="227"/>
      <c r="H217" s="227"/>
      <c r="I217" s="227"/>
      <c r="J217" s="227"/>
      <c r="K217" s="227"/>
      <c r="L217" s="227"/>
      <c r="M217" s="227"/>
      <c r="N217" s="227"/>
      <c r="O217" s="1036" t="s">
        <v>186</v>
      </c>
      <c r="P217" s="1038" t="s">
        <v>623</v>
      </c>
      <c r="Q217" s="234">
        <v>162</v>
      </c>
      <c r="R217" s="11" t="s">
        <v>624</v>
      </c>
      <c r="S217" s="17">
        <v>11</v>
      </c>
      <c r="T217" s="11"/>
    </row>
    <row r="218" spans="4:20" ht="30" customHeight="1" x14ac:dyDescent="0.25">
      <c r="D218" s="227"/>
      <c r="E218" s="227"/>
      <c r="F218" s="227"/>
      <c r="G218" s="227"/>
      <c r="H218" s="227"/>
      <c r="I218" s="227"/>
      <c r="J218" s="227"/>
      <c r="K218" s="227"/>
      <c r="L218" s="227"/>
      <c r="M218" s="227"/>
      <c r="N218" s="227"/>
      <c r="O218" s="1036"/>
      <c r="P218" s="1038"/>
      <c r="Q218" s="234">
        <v>163</v>
      </c>
      <c r="R218" s="11" t="s">
        <v>618</v>
      </c>
      <c r="S218" s="17">
        <v>11</v>
      </c>
      <c r="T218" s="11"/>
    </row>
    <row r="219" spans="4:20" ht="30" customHeight="1" x14ac:dyDescent="0.25">
      <c r="D219" s="227"/>
      <c r="E219" s="227"/>
      <c r="F219" s="228">
        <v>1</v>
      </c>
      <c r="G219" s="227"/>
      <c r="H219" s="227"/>
      <c r="I219" s="236">
        <f>SUM(J220)</f>
        <v>2</v>
      </c>
      <c r="J219" s="227"/>
      <c r="K219" s="227"/>
      <c r="L219" s="227"/>
      <c r="M219" s="237">
        <f>SUM(N220)</f>
        <v>2</v>
      </c>
      <c r="N219" s="227"/>
      <c r="O219" s="194" t="s">
        <v>627</v>
      </c>
      <c r="P219" s="195" t="s">
        <v>625</v>
      </c>
      <c r="Q219" s="194"/>
      <c r="R219" s="194"/>
      <c r="S219" s="196"/>
      <c r="T219" s="194"/>
    </row>
    <row r="220" spans="4:20" ht="30" customHeight="1" x14ac:dyDescent="0.25">
      <c r="D220" s="227"/>
      <c r="E220" s="227"/>
      <c r="F220" s="227"/>
      <c r="G220" s="227"/>
      <c r="H220" s="227"/>
      <c r="I220" s="227"/>
      <c r="J220" s="236">
        <v>2</v>
      </c>
      <c r="K220" s="227"/>
      <c r="L220" s="227"/>
      <c r="M220" s="227"/>
      <c r="N220" s="237">
        <v>2</v>
      </c>
      <c r="O220" s="201" t="s">
        <v>187</v>
      </c>
      <c r="P220" s="198" t="s">
        <v>626</v>
      </c>
      <c r="Q220" s="199"/>
      <c r="R220" s="199"/>
      <c r="S220" s="200"/>
      <c r="T220" s="199"/>
    </row>
    <row r="221" spans="4:20" ht="30" customHeight="1" x14ac:dyDescent="0.25">
      <c r="D221" s="227"/>
      <c r="E221" s="227"/>
      <c r="F221" s="227"/>
      <c r="G221" s="227"/>
      <c r="H221" s="227"/>
      <c r="I221" s="227"/>
      <c r="J221" s="227"/>
      <c r="K221" s="227"/>
      <c r="L221" s="227"/>
      <c r="M221" s="227"/>
      <c r="N221" s="227"/>
      <c r="O221" s="232" t="s">
        <v>188</v>
      </c>
      <c r="P221" s="9" t="s">
        <v>628</v>
      </c>
      <c r="Q221" s="234">
        <v>164</v>
      </c>
      <c r="R221" s="11" t="s">
        <v>629</v>
      </c>
      <c r="S221" s="17">
        <v>12000</v>
      </c>
      <c r="T221" s="11"/>
    </row>
    <row r="222" spans="4:20" ht="30" customHeight="1" x14ac:dyDescent="0.25">
      <c r="D222" s="227"/>
      <c r="E222" s="227"/>
      <c r="F222" s="227"/>
      <c r="G222" s="227"/>
      <c r="H222" s="227"/>
      <c r="I222" s="227"/>
      <c r="J222" s="227"/>
      <c r="K222" s="227"/>
      <c r="L222" s="227"/>
      <c r="M222" s="227"/>
      <c r="N222" s="227"/>
      <c r="O222" s="232" t="s">
        <v>190</v>
      </c>
      <c r="P222" s="9" t="s">
        <v>630</v>
      </c>
      <c r="Q222" s="234">
        <v>165</v>
      </c>
      <c r="R222" s="11" t="s">
        <v>631</v>
      </c>
      <c r="S222" s="17">
        <v>8</v>
      </c>
      <c r="T222" s="11"/>
    </row>
    <row r="223" spans="4:20" ht="30" customHeight="1" x14ac:dyDescent="0.25">
      <c r="D223" s="227"/>
      <c r="E223" s="227"/>
      <c r="F223" s="228">
        <v>1</v>
      </c>
      <c r="G223" s="227"/>
      <c r="H223" s="227"/>
      <c r="I223" s="236">
        <f>SUM(J224)</f>
        <v>1</v>
      </c>
      <c r="J223" s="227"/>
      <c r="K223" s="227"/>
      <c r="L223" s="227"/>
      <c r="M223" s="237">
        <f>SUM(N224)</f>
        <v>1</v>
      </c>
      <c r="N223" s="227"/>
      <c r="O223" s="194">
        <v>1.1100000000000001</v>
      </c>
      <c r="P223" s="195" t="s">
        <v>632</v>
      </c>
      <c r="Q223" s="194"/>
      <c r="R223" s="194"/>
      <c r="S223" s="196"/>
      <c r="T223" s="194"/>
    </row>
    <row r="224" spans="4:20" ht="30" customHeight="1" x14ac:dyDescent="0.25">
      <c r="D224" s="227"/>
      <c r="E224" s="227"/>
      <c r="F224" s="227"/>
      <c r="G224" s="227"/>
      <c r="H224" s="227"/>
      <c r="I224" s="227"/>
      <c r="J224" s="236">
        <v>1</v>
      </c>
      <c r="K224" s="227"/>
      <c r="L224" s="227"/>
      <c r="M224" s="227"/>
      <c r="N224" s="237">
        <v>1</v>
      </c>
      <c r="O224" s="201" t="s">
        <v>634</v>
      </c>
      <c r="P224" s="198" t="s">
        <v>635</v>
      </c>
      <c r="Q224" s="199"/>
      <c r="R224" s="199"/>
      <c r="S224" s="200"/>
      <c r="T224" s="199"/>
    </row>
    <row r="225" spans="4:20" ht="30" customHeight="1" x14ac:dyDescent="0.25">
      <c r="D225" s="227"/>
      <c r="E225" s="227"/>
      <c r="F225" s="227"/>
      <c r="G225" s="227"/>
      <c r="H225" s="227"/>
      <c r="I225" s="227"/>
      <c r="J225" s="227"/>
      <c r="K225" s="227"/>
      <c r="L225" s="227"/>
      <c r="M225" s="227"/>
      <c r="N225" s="227"/>
      <c r="O225" s="232" t="s">
        <v>636</v>
      </c>
      <c r="P225" s="9" t="s">
        <v>633</v>
      </c>
      <c r="Q225" s="234">
        <v>166</v>
      </c>
      <c r="R225" s="11" t="s">
        <v>598</v>
      </c>
      <c r="S225" s="17">
        <v>1</v>
      </c>
      <c r="T225" s="11"/>
    </row>
    <row r="226" spans="4:20" ht="30" customHeight="1" x14ac:dyDescent="0.25">
      <c r="D226" s="227"/>
      <c r="E226" s="227"/>
      <c r="F226" s="228">
        <v>2</v>
      </c>
      <c r="G226" s="227"/>
      <c r="H226" s="227"/>
      <c r="I226" s="236">
        <f>SUM(J227:J240)</f>
        <v>17</v>
      </c>
      <c r="J226" s="227"/>
      <c r="K226" s="227"/>
      <c r="L226" s="227"/>
      <c r="M226" s="237">
        <f>SUM(N227:N240)</f>
        <v>17</v>
      </c>
      <c r="N226" s="227"/>
      <c r="O226" s="194">
        <v>1.1200000000000001</v>
      </c>
      <c r="P226" s="195" t="s">
        <v>637</v>
      </c>
      <c r="Q226" s="194"/>
      <c r="R226" s="194"/>
      <c r="S226" s="196"/>
      <c r="T226" s="194"/>
    </row>
    <row r="227" spans="4:20" ht="30" customHeight="1" x14ac:dyDescent="0.25">
      <c r="D227" s="227"/>
      <c r="E227" s="227"/>
      <c r="F227" s="227"/>
      <c r="G227" s="227"/>
      <c r="H227" s="227"/>
      <c r="I227" s="227"/>
      <c r="J227" s="236">
        <v>12</v>
      </c>
      <c r="K227" s="227"/>
      <c r="L227" s="227"/>
      <c r="M227" s="227"/>
      <c r="N227" s="237">
        <v>12</v>
      </c>
      <c r="O227" s="201" t="s">
        <v>639</v>
      </c>
      <c r="P227" s="198" t="s">
        <v>638</v>
      </c>
      <c r="Q227" s="199"/>
      <c r="R227" s="199"/>
      <c r="S227" s="200"/>
      <c r="T227" s="199"/>
    </row>
    <row r="228" spans="4:20" ht="30" customHeight="1" x14ac:dyDescent="0.25">
      <c r="D228" s="227"/>
      <c r="E228" s="227"/>
      <c r="F228" s="227"/>
      <c r="G228" s="227"/>
      <c r="H228" s="227"/>
      <c r="I228" s="227"/>
      <c r="J228" s="227"/>
      <c r="K228" s="227"/>
      <c r="L228" s="227"/>
      <c r="M228" s="227"/>
      <c r="N228" s="227"/>
      <c r="O228" s="232" t="s">
        <v>662</v>
      </c>
      <c r="P228" s="9" t="s">
        <v>640</v>
      </c>
      <c r="Q228" s="234">
        <v>167</v>
      </c>
      <c r="R228" s="24" t="s">
        <v>641</v>
      </c>
      <c r="S228" s="17">
        <v>1</v>
      </c>
      <c r="T228" s="24"/>
    </row>
    <row r="229" spans="4:20" ht="30" customHeight="1" x14ac:dyDescent="0.25">
      <c r="D229" s="227"/>
      <c r="E229" s="227"/>
      <c r="F229" s="227"/>
      <c r="G229" s="227"/>
      <c r="H229" s="227"/>
      <c r="I229" s="227"/>
      <c r="J229" s="227"/>
      <c r="K229" s="227"/>
      <c r="L229" s="227"/>
      <c r="M229" s="227"/>
      <c r="N229" s="227"/>
      <c r="O229" s="232" t="s">
        <v>663</v>
      </c>
      <c r="P229" s="9" t="s">
        <v>642</v>
      </c>
      <c r="Q229" s="234">
        <v>168</v>
      </c>
      <c r="R229" s="24" t="s">
        <v>643</v>
      </c>
      <c r="S229" s="17">
        <v>1</v>
      </c>
      <c r="T229" s="24"/>
    </row>
    <row r="230" spans="4:20" ht="30" customHeight="1" x14ac:dyDescent="0.25">
      <c r="D230" s="227"/>
      <c r="E230" s="227"/>
      <c r="F230" s="227"/>
      <c r="G230" s="227"/>
      <c r="H230" s="227"/>
      <c r="I230" s="227"/>
      <c r="J230" s="227"/>
      <c r="K230" s="227"/>
      <c r="L230" s="227"/>
      <c r="M230" s="227"/>
      <c r="N230" s="227"/>
      <c r="O230" s="232" t="s">
        <v>664</v>
      </c>
      <c r="P230" s="9" t="s">
        <v>644</v>
      </c>
      <c r="Q230" s="234">
        <v>169</v>
      </c>
      <c r="R230" s="24" t="s">
        <v>645</v>
      </c>
      <c r="S230" s="17">
        <v>5000</v>
      </c>
      <c r="T230" s="24"/>
    </row>
    <row r="231" spans="4:20" ht="30" customHeight="1" x14ac:dyDescent="0.25">
      <c r="D231" s="227"/>
      <c r="E231" s="227"/>
      <c r="F231" s="227"/>
      <c r="G231" s="227"/>
      <c r="H231" s="227"/>
      <c r="I231" s="227"/>
      <c r="J231" s="227"/>
      <c r="K231" s="227"/>
      <c r="L231" s="227"/>
      <c r="M231" s="227"/>
      <c r="N231" s="227"/>
      <c r="O231" s="232" t="s">
        <v>665</v>
      </c>
      <c r="P231" s="9" t="s">
        <v>646</v>
      </c>
      <c r="Q231" s="234">
        <v>170</v>
      </c>
      <c r="R231" s="24" t="s">
        <v>647</v>
      </c>
      <c r="S231" s="17">
        <v>1000</v>
      </c>
      <c r="T231" s="24"/>
    </row>
    <row r="232" spans="4:20" ht="30" customHeight="1" x14ac:dyDescent="0.25">
      <c r="D232" s="227"/>
      <c r="E232" s="227"/>
      <c r="F232" s="227"/>
      <c r="G232" s="227"/>
      <c r="H232" s="227"/>
      <c r="I232" s="227"/>
      <c r="J232" s="227"/>
      <c r="K232" s="227"/>
      <c r="L232" s="227"/>
      <c r="M232" s="227"/>
      <c r="N232" s="227"/>
      <c r="O232" s="232" t="s">
        <v>666</v>
      </c>
      <c r="P232" s="9" t="s">
        <v>648</v>
      </c>
      <c r="Q232" s="234">
        <v>171</v>
      </c>
      <c r="R232" s="24" t="s">
        <v>649</v>
      </c>
      <c r="S232" s="17">
        <v>1000</v>
      </c>
      <c r="T232" s="24"/>
    </row>
    <row r="233" spans="4:20" ht="30" customHeight="1" x14ac:dyDescent="0.25">
      <c r="D233" s="227"/>
      <c r="E233" s="227"/>
      <c r="F233" s="227"/>
      <c r="G233" s="227"/>
      <c r="H233" s="227"/>
      <c r="I233" s="227"/>
      <c r="J233" s="227"/>
      <c r="K233" s="227"/>
      <c r="L233" s="227"/>
      <c r="M233" s="227"/>
      <c r="N233" s="227"/>
      <c r="O233" s="232" t="s">
        <v>667</v>
      </c>
      <c r="P233" s="9" t="s">
        <v>650</v>
      </c>
      <c r="Q233" s="234">
        <v>172</v>
      </c>
      <c r="R233" s="11" t="s">
        <v>487</v>
      </c>
      <c r="S233" s="17">
        <v>4</v>
      </c>
      <c r="T233" s="11"/>
    </row>
    <row r="234" spans="4:20" ht="30" customHeight="1" x14ac:dyDescent="0.25">
      <c r="D234" s="227"/>
      <c r="E234" s="227"/>
      <c r="F234" s="227"/>
      <c r="G234" s="227"/>
      <c r="H234" s="227"/>
      <c r="I234" s="227"/>
      <c r="J234" s="227"/>
      <c r="K234" s="227"/>
      <c r="L234" s="227"/>
      <c r="M234" s="227"/>
      <c r="N234" s="227"/>
      <c r="O234" s="232" t="s">
        <v>668</v>
      </c>
      <c r="P234" s="9" t="s">
        <v>651</v>
      </c>
      <c r="Q234" s="234">
        <v>173</v>
      </c>
      <c r="R234" s="11" t="s">
        <v>652</v>
      </c>
      <c r="S234" s="17">
        <v>1</v>
      </c>
      <c r="T234" s="11"/>
    </row>
    <row r="235" spans="4:20" ht="30" customHeight="1" x14ac:dyDescent="0.25">
      <c r="D235" s="227"/>
      <c r="E235" s="227"/>
      <c r="F235" s="227"/>
      <c r="G235" s="227"/>
      <c r="H235" s="227"/>
      <c r="I235" s="227"/>
      <c r="J235" s="227"/>
      <c r="K235" s="227"/>
      <c r="L235" s="227"/>
      <c r="M235" s="227"/>
      <c r="N235" s="227"/>
      <c r="O235" s="232" t="s">
        <v>669</v>
      </c>
      <c r="P235" s="9" t="s">
        <v>653</v>
      </c>
      <c r="Q235" s="234">
        <v>174</v>
      </c>
      <c r="R235" s="24" t="s">
        <v>654</v>
      </c>
      <c r="S235" s="17">
        <v>20</v>
      </c>
      <c r="T235" s="24"/>
    </row>
    <row r="236" spans="4:20" ht="30" customHeight="1" x14ac:dyDescent="0.25">
      <c r="D236" s="227"/>
      <c r="E236" s="227"/>
      <c r="F236" s="227"/>
      <c r="G236" s="227"/>
      <c r="H236" s="227"/>
      <c r="I236" s="227"/>
      <c r="J236" s="227"/>
      <c r="K236" s="227"/>
      <c r="L236" s="227"/>
      <c r="M236" s="227"/>
      <c r="N236" s="227"/>
      <c r="O236" s="232" t="s">
        <v>670</v>
      </c>
      <c r="P236" s="12" t="s">
        <v>655</v>
      </c>
      <c r="Q236" s="234">
        <v>175</v>
      </c>
      <c r="R236" s="11" t="s">
        <v>656</v>
      </c>
      <c r="S236" s="17">
        <v>3</v>
      </c>
      <c r="T236" s="11"/>
    </row>
    <row r="237" spans="4:20" ht="30" customHeight="1" x14ac:dyDescent="0.25">
      <c r="D237" s="227"/>
      <c r="E237" s="227"/>
      <c r="F237" s="227"/>
      <c r="G237" s="227"/>
      <c r="H237" s="227"/>
      <c r="I237" s="227"/>
      <c r="J237" s="227"/>
      <c r="K237" s="227"/>
      <c r="L237" s="227"/>
      <c r="M237" s="227"/>
      <c r="N237" s="227"/>
      <c r="O237" s="232" t="s">
        <v>671</v>
      </c>
      <c r="P237" s="12" t="s">
        <v>657</v>
      </c>
      <c r="Q237" s="234">
        <v>176</v>
      </c>
      <c r="R237" s="11" t="s">
        <v>658</v>
      </c>
      <c r="S237" s="17">
        <v>6</v>
      </c>
      <c r="T237" s="11"/>
    </row>
    <row r="238" spans="4:20" ht="30" customHeight="1" x14ac:dyDescent="0.25">
      <c r="D238" s="227"/>
      <c r="E238" s="227"/>
      <c r="F238" s="227"/>
      <c r="G238" s="227"/>
      <c r="H238" s="227"/>
      <c r="I238" s="227"/>
      <c r="J238" s="227"/>
      <c r="K238" s="227"/>
      <c r="L238" s="227"/>
      <c r="M238" s="227"/>
      <c r="N238" s="227"/>
      <c r="O238" s="232" t="s">
        <v>672</v>
      </c>
      <c r="P238" s="12" t="s">
        <v>659</v>
      </c>
      <c r="Q238" s="234">
        <v>177</v>
      </c>
      <c r="R238" s="11" t="s">
        <v>660</v>
      </c>
      <c r="S238" s="17">
        <v>1</v>
      </c>
      <c r="T238" s="11"/>
    </row>
    <row r="239" spans="4:20" ht="30" customHeight="1" x14ac:dyDescent="0.25">
      <c r="D239" s="227"/>
      <c r="E239" s="227"/>
      <c r="F239" s="227"/>
      <c r="G239" s="227"/>
      <c r="H239" s="227"/>
      <c r="I239" s="227"/>
      <c r="J239" s="227"/>
      <c r="K239" s="227"/>
      <c r="L239" s="227"/>
      <c r="M239" s="227"/>
      <c r="N239" s="227"/>
      <c r="O239" s="232" t="s">
        <v>673</v>
      </c>
      <c r="P239" s="12" t="s">
        <v>231</v>
      </c>
      <c r="Q239" s="234">
        <v>178</v>
      </c>
      <c r="R239" s="11" t="s">
        <v>661</v>
      </c>
      <c r="S239" s="17">
        <v>4</v>
      </c>
      <c r="T239" s="11"/>
    </row>
    <row r="240" spans="4:20" ht="30" customHeight="1" x14ac:dyDescent="0.25">
      <c r="D240" s="227"/>
      <c r="E240" s="227"/>
      <c r="F240" s="227"/>
      <c r="G240" s="227"/>
      <c r="H240" s="227"/>
      <c r="I240" s="227"/>
      <c r="J240" s="236">
        <v>5</v>
      </c>
      <c r="K240" s="227"/>
      <c r="L240" s="227"/>
      <c r="M240" s="227"/>
      <c r="N240" s="237">
        <v>5</v>
      </c>
      <c r="O240" s="201" t="s">
        <v>675</v>
      </c>
      <c r="P240" s="198" t="s">
        <v>674</v>
      </c>
      <c r="Q240" s="199"/>
      <c r="R240" s="199"/>
      <c r="S240" s="200"/>
      <c r="T240" s="199"/>
    </row>
    <row r="241" spans="3:20" ht="30" customHeight="1" x14ac:dyDescent="0.25">
      <c r="D241" s="227"/>
      <c r="E241" s="227"/>
      <c r="F241" s="227"/>
      <c r="G241" s="227"/>
      <c r="H241" s="227"/>
      <c r="I241" s="227"/>
      <c r="J241" s="227"/>
      <c r="K241" s="227"/>
      <c r="L241" s="227"/>
      <c r="M241" s="227"/>
      <c r="N241" s="227"/>
      <c r="O241" s="232" t="s">
        <v>683</v>
      </c>
      <c r="P241" s="12" t="s">
        <v>676</v>
      </c>
      <c r="Q241" s="234">
        <v>179</v>
      </c>
      <c r="R241" s="11" t="s">
        <v>677</v>
      </c>
      <c r="S241" s="17">
        <v>25</v>
      </c>
      <c r="T241" s="11"/>
    </row>
    <row r="242" spans="3:20" ht="30" customHeight="1" x14ac:dyDescent="0.25">
      <c r="D242" s="227"/>
      <c r="E242" s="227"/>
      <c r="F242" s="227"/>
      <c r="G242" s="227"/>
      <c r="H242" s="227"/>
      <c r="I242" s="227"/>
      <c r="J242" s="227"/>
      <c r="K242" s="227"/>
      <c r="L242" s="227"/>
      <c r="M242" s="227"/>
      <c r="N242" s="227"/>
      <c r="O242" s="232" t="s">
        <v>684</v>
      </c>
      <c r="P242" s="12" t="s">
        <v>678</v>
      </c>
      <c r="Q242" s="234">
        <v>180</v>
      </c>
      <c r="R242" s="24" t="s">
        <v>677</v>
      </c>
      <c r="S242" s="17">
        <v>25</v>
      </c>
      <c r="T242" s="24"/>
    </row>
    <row r="243" spans="3:20" ht="30" customHeight="1" x14ac:dyDescent="0.25">
      <c r="D243" s="227"/>
      <c r="E243" s="227"/>
      <c r="F243" s="227"/>
      <c r="G243" s="227"/>
      <c r="H243" s="227"/>
      <c r="I243" s="227"/>
      <c r="J243" s="227"/>
      <c r="K243" s="227"/>
      <c r="L243" s="227"/>
      <c r="M243" s="227"/>
      <c r="N243" s="227"/>
      <c r="O243" s="232" t="s">
        <v>685</v>
      </c>
      <c r="P243" s="12" t="s">
        <v>679</v>
      </c>
      <c r="Q243" s="234">
        <v>181</v>
      </c>
      <c r="R243" s="11" t="s">
        <v>680</v>
      </c>
      <c r="S243" s="17">
        <v>1</v>
      </c>
      <c r="T243" s="11"/>
    </row>
    <row r="244" spans="3:20" ht="30" customHeight="1" x14ac:dyDescent="0.25">
      <c r="D244" s="227"/>
      <c r="E244" s="227"/>
      <c r="F244" s="227"/>
      <c r="G244" s="227"/>
      <c r="H244" s="227"/>
      <c r="I244" s="227"/>
      <c r="J244" s="227"/>
      <c r="K244" s="227"/>
      <c r="L244" s="227"/>
      <c r="M244" s="227"/>
      <c r="N244" s="227"/>
      <c r="O244" s="232" t="s">
        <v>686</v>
      </c>
      <c r="P244" s="12" t="s">
        <v>681</v>
      </c>
      <c r="Q244" s="234">
        <v>182</v>
      </c>
      <c r="R244" s="11" t="s">
        <v>240</v>
      </c>
      <c r="S244" s="17">
        <v>1</v>
      </c>
      <c r="T244" s="11"/>
    </row>
    <row r="245" spans="3:20" ht="30" customHeight="1" x14ac:dyDescent="0.25">
      <c r="D245" s="227"/>
      <c r="E245" s="227"/>
      <c r="F245" s="227"/>
      <c r="G245" s="227"/>
      <c r="H245" s="227"/>
      <c r="I245" s="227"/>
      <c r="J245" s="227"/>
      <c r="K245" s="227"/>
      <c r="L245" s="227"/>
      <c r="M245" s="227"/>
      <c r="N245" s="227"/>
      <c r="O245" s="232" t="s">
        <v>687</v>
      </c>
      <c r="P245" s="12" t="s">
        <v>682</v>
      </c>
      <c r="Q245" s="234">
        <v>183</v>
      </c>
      <c r="R245" s="11" t="s">
        <v>240</v>
      </c>
      <c r="S245" s="17">
        <v>1</v>
      </c>
      <c r="T245" s="11"/>
    </row>
    <row r="246" spans="3:20" ht="30" customHeight="1" x14ac:dyDescent="0.25">
      <c r="C246" s="239">
        <v>14</v>
      </c>
      <c r="D246" s="227"/>
      <c r="E246" s="228">
        <f>SUM(F247:F860)</f>
        <v>76</v>
      </c>
      <c r="F246" s="227"/>
      <c r="G246" s="227"/>
      <c r="H246" s="236">
        <f>SUM(I247:I860)</f>
        <v>409</v>
      </c>
      <c r="I246" s="227"/>
      <c r="J246" s="227"/>
      <c r="K246" s="227"/>
      <c r="L246" s="237">
        <f>SUM(M247:M860)</f>
        <v>503</v>
      </c>
      <c r="M246" s="227"/>
      <c r="N246" s="227"/>
      <c r="O246" s="190">
        <v>2</v>
      </c>
      <c r="P246" s="191" t="s">
        <v>1849</v>
      </c>
      <c r="Q246" s="190"/>
      <c r="R246" s="192"/>
      <c r="S246" s="193"/>
      <c r="T246" s="192"/>
    </row>
    <row r="247" spans="3:20" ht="30" customHeight="1" x14ac:dyDescent="0.25">
      <c r="D247" s="227"/>
      <c r="E247" s="227"/>
      <c r="F247" s="228">
        <v>5</v>
      </c>
      <c r="G247" s="227"/>
      <c r="H247" s="227"/>
      <c r="I247" s="236">
        <f>SUM(J248:J297)</f>
        <v>45</v>
      </c>
      <c r="J247" s="227"/>
      <c r="K247" s="227"/>
      <c r="L247" s="227"/>
      <c r="M247" s="237">
        <f>SUM(N248:N297)</f>
        <v>52</v>
      </c>
      <c r="N247" s="227"/>
      <c r="O247" s="194" t="s">
        <v>688</v>
      </c>
      <c r="P247" s="195" t="s">
        <v>131</v>
      </c>
      <c r="Q247" s="194"/>
      <c r="R247" s="194"/>
      <c r="S247" s="196"/>
      <c r="T247" s="194"/>
    </row>
    <row r="248" spans="3:20" ht="30" customHeight="1" x14ac:dyDescent="0.25">
      <c r="D248" s="227"/>
      <c r="E248" s="227"/>
      <c r="F248" s="227"/>
      <c r="G248" s="227"/>
      <c r="H248" s="227"/>
      <c r="I248" s="227"/>
      <c r="J248" s="236">
        <v>3</v>
      </c>
      <c r="K248" s="227"/>
      <c r="L248" s="227"/>
      <c r="M248" s="227"/>
      <c r="N248" s="237">
        <v>3</v>
      </c>
      <c r="O248" s="201" t="s">
        <v>90</v>
      </c>
      <c r="P248" s="198" t="s">
        <v>689</v>
      </c>
      <c r="Q248" s="199"/>
      <c r="R248" s="199"/>
      <c r="S248" s="200"/>
      <c r="T248" s="199"/>
    </row>
    <row r="249" spans="3:20" ht="30" customHeight="1" x14ac:dyDescent="0.25">
      <c r="D249" s="227"/>
      <c r="E249" s="227"/>
      <c r="F249" s="227"/>
      <c r="G249" s="227"/>
      <c r="H249" s="227"/>
      <c r="I249" s="227"/>
      <c r="J249" s="227"/>
      <c r="K249" s="227"/>
      <c r="L249" s="227"/>
      <c r="M249" s="227"/>
      <c r="N249" s="227"/>
      <c r="O249" s="232" t="s">
        <v>91</v>
      </c>
      <c r="P249" s="9" t="s">
        <v>690</v>
      </c>
      <c r="Q249" s="234">
        <v>184</v>
      </c>
      <c r="R249" s="11" t="s">
        <v>691</v>
      </c>
      <c r="S249" s="17">
        <v>3000</v>
      </c>
      <c r="T249" s="11"/>
    </row>
    <row r="250" spans="3:20" ht="30" customHeight="1" x14ac:dyDescent="0.25">
      <c r="D250" s="227"/>
      <c r="E250" s="227"/>
      <c r="F250" s="227"/>
      <c r="G250" s="227"/>
      <c r="H250" s="227"/>
      <c r="I250" s="227"/>
      <c r="J250" s="227"/>
      <c r="K250" s="227"/>
      <c r="L250" s="227"/>
      <c r="M250" s="227"/>
      <c r="N250" s="227"/>
      <c r="O250" s="232" t="s">
        <v>191</v>
      </c>
      <c r="P250" s="9" t="s">
        <v>692</v>
      </c>
      <c r="Q250" s="234">
        <v>185</v>
      </c>
      <c r="R250" s="11" t="s">
        <v>693</v>
      </c>
      <c r="S250" s="17">
        <v>216</v>
      </c>
      <c r="T250" s="11"/>
    </row>
    <row r="251" spans="3:20" ht="30" customHeight="1" x14ac:dyDescent="0.25">
      <c r="D251" s="227"/>
      <c r="E251" s="227"/>
      <c r="F251" s="227"/>
      <c r="G251" s="227"/>
      <c r="H251" s="227"/>
      <c r="I251" s="227"/>
      <c r="J251" s="227"/>
      <c r="K251" s="227"/>
      <c r="L251" s="227"/>
      <c r="M251" s="227"/>
      <c r="N251" s="227"/>
      <c r="O251" s="232" t="s">
        <v>192</v>
      </c>
      <c r="P251" s="9" t="s">
        <v>694</v>
      </c>
      <c r="Q251" s="234">
        <v>186</v>
      </c>
      <c r="R251" s="11" t="s">
        <v>695</v>
      </c>
      <c r="S251" s="17">
        <v>216</v>
      </c>
      <c r="T251" s="11"/>
    </row>
    <row r="252" spans="3:20" ht="30" customHeight="1" x14ac:dyDescent="0.25">
      <c r="D252" s="227"/>
      <c r="E252" s="227"/>
      <c r="F252" s="227"/>
      <c r="G252" s="227"/>
      <c r="H252" s="227"/>
      <c r="I252" s="227"/>
      <c r="J252" s="236">
        <v>9</v>
      </c>
      <c r="K252" s="227"/>
      <c r="L252" s="227"/>
      <c r="M252" s="227"/>
      <c r="N252" s="237">
        <v>14</v>
      </c>
      <c r="O252" s="201" t="s">
        <v>92</v>
      </c>
      <c r="P252" s="198" t="s">
        <v>696</v>
      </c>
      <c r="Q252" s="199"/>
      <c r="R252" s="199"/>
      <c r="S252" s="200"/>
      <c r="T252" s="199"/>
    </row>
    <row r="253" spans="3:20" ht="30" customHeight="1" x14ac:dyDescent="0.25">
      <c r="D253" s="227"/>
      <c r="E253" s="227"/>
      <c r="F253" s="227"/>
      <c r="G253" s="227"/>
      <c r="H253" s="227"/>
      <c r="I253" s="227"/>
      <c r="J253" s="227"/>
      <c r="K253" s="227"/>
      <c r="L253" s="227"/>
      <c r="M253" s="227"/>
      <c r="N253" s="227"/>
      <c r="O253" s="232" t="s">
        <v>93</v>
      </c>
      <c r="P253" s="21" t="s">
        <v>698</v>
      </c>
      <c r="Q253" s="234">
        <v>187</v>
      </c>
      <c r="R253" s="11" t="s">
        <v>699</v>
      </c>
      <c r="S253" s="17">
        <v>1</v>
      </c>
      <c r="T253" s="11"/>
    </row>
    <row r="254" spans="3:20" ht="30" customHeight="1" x14ac:dyDescent="0.25">
      <c r="D254" s="227"/>
      <c r="E254" s="227"/>
      <c r="F254" s="227"/>
      <c r="G254" s="227"/>
      <c r="H254" s="227"/>
      <c r="I254" s="227"/>
      <c r="J254" s="227"/>
      <c r="K254" s="227"/>
      <c r="L254" s="227"/>
      <c r="M254" s="227"/>
      <c r="N254" s="227"/>
      <c r="O254" s="232" t="s">
        <v>94</v>
      </c>
      <c r="P254" s="21" t="s">
        <v>700</v>
      </c>
      <c r="Q254" s="234">
        <v>188</v>
      </c>
      <c r="R254" s="11" t="s">
        <v>701</v>
      </c>
      <c r="S254" s="16">
        <v>300</v>
      </c>
      <c r="T254" s="11"/>
    </row>
    <row r="255" spans="3:20" ht="30" customHeight="1" x14ac:dyDescent="0.25">
      <c r="D255" s="227"/>
      <c r="E255" s="227"/>
      <c r="F255" s="227"/>
      <c r="G255" s="227"/>
      <c r="H255" s="227"/>
      <c r="I255" s="227"/>
      <c r="J255" s="227"/>
      <c r="K255" s="227"/>
      <c r="L255" s="227"/>
      <c r="M255" s="227"/>
      <c r="N255" s="227"/>
      <c r="O255" s="232" t="s">
        <v>95</v>
      </c>
      <c r="P255" s="21" t="s">
        <v>702</v>
      </c>
      <c r="Q255" s="234">
        <v>189</v>
      </c>
      <c r="R255" s="11" t="s">
        <v>703</v>
      </c>
      <c r="S255" s="17">
        <v>150</v>
      </c>
      <c r="T255" s="11"/>
    </row>
    <row r="256" spans="3:20" ht="30" customHeight="1" x14ac:dyDescent="0.25">
      <c r="D256" s="227"/>
      <c r="E256" s="227"/>
      <c r="F256" s="227"/>
      <c r="G256" s="227"/>
      <c r="H256" s="227"/>
      <c r="I256" s="227"/>
      <c r="J256" s="227"/>
      <c r="K256" s="227"/>
      <c r="L256" s="227"/>
      <c r="M256" s="227"/>
      <c r="N256" s="227"/>
      <c r="O256" s="232" t="s">
        <v>720</v>
      </c>
      <c r="P256" s="21" t="s">
        <v>704</v>
      </c>
      <c r="Q256" s="234">
        <v>190</v>
      </c>
      <c r="R256" s="11" t="s">
        <v>705</v>
      </c>
      <c r="S256" s="17">
        <v>3</v>
      </c>
      <c r="T256" s="11"/>
    </row>
    <row r="257" spans="4:20" ht="30" customHeight="1" x14ac:dyDescent="0.25">
      <c r="D257" s="227"/>
      <c r="E257" s="227"/>
      <c r="F257" s="227"/>
      <c r="G257" s="227"/>
      <c r="H257" s="227"/>
      <c r="I257" s="227"/>
      <c r="J257" s="227"/>
      <c r="K257" s="227"/>
      <c r="L257" s="227"/>
      <c r="M257" s="227"/>
      <c r="N257" s="227"/>
      <c r="O257" s="1036" t="s">
        <v>721</v>
      </c>
      <c r="P257" s="1039" t="s">
        <v>706</v>
      </c>
      <c r="Q257" s="234">
        <v>191</v>
      </c>
      <c r="R257" s="11" t="s">
        <v>707</v>
      </c>
      <c r="S257" s="17">
        <v>117000</v>
      </c>
      <c r="T257" s="11"/>
    </row>
    <row r="258" spans="4:20" ht="30" customHeight="1" x14ac:dyDescent="0.25">
      <c r="D258" s="227"/>
      <c r="E258" s="227"/>
      <c r="F258" s="227"/>
      <c r="G258" s="227"/>
      <c r="H258" s="227"/>
      <c r="I258" s="227"/>
      <c r="J258" s="227"/>
      <c r="K258" s="227"/>
      <c r="L258" s="227"/>
      <c r="M258" s="227"/>
      <c r="N258" s="227"/>
      <c r="O258" s="1036"/>
      <c r="P258" s="1039"/>
      <c r="Q258" s="234">
        <v>192</v>
      </c>
      <c r="R258" s="14" t="s">
        <v>708</v>
      </c>
      <c r="S258" s="17">
        <v>2500</v>
      </c>
      <c r="T258" s="14"/>
    </row>
    <row r="259" spans="4:20" ht="30" customHeight="1" x14ac:dyDescent="0.25">
      <c r="D259" s="227"/>
      <c r="E259" s="227"/>
      <c r="F259" s="227"/>
      <c r="G259" s="227"/>
      <c r="H259" s="227"/>
      <c r="I259" s="227"/>
      <c r="J259" s="227"/>
      <c r="K259" s="227"/>
      <c r="L259" s="227"/>
      <c r="M259" s="227"/>
      <c r="N259" s="227"/>
      <c r="O259" s="1036"/>
      <c r="P259" s="1039"/>
      <c r="Q259" s="234">
        <v>193</v>
      </c>
      <c r="R259" s="14" t="s">
        <v>726</v>
      </c>
      <c r="S259" s="17">
        <v>1300</v>
      </c>
      <c r="T259" s="14"/>
    </row>
    <row r="260" spans="4:20" ht="30" customHeight="1" x14ac:dyDescent="0.25">
      <c r="D260" s="227"/>
      <c r="E260" s="227"/>
      <c r="F260" s="227"/>
      <c r="G260" s="227"/>
      <c r="H260" s="227"/>
      <c r="I260" s="227"/>
      <c r="J260" s="227"/>
      <c r="K260" s="227"/>
      <c r="L260" s="227"/>
      <c r="M260" s="227"/>
      <c r="N260" s="227"/>
      <c r="O260" s="1036"/>
      <c r="P260" s="1039"/>
      <c r="Q260" s="234">
        <v>194</v>
      </c>
      <c r="R260" s="14" t="s">
        <v>709</v>
      </c>
      <c r="S260" s="17">
        <v>2</v>
      </c>
      <c r="T260" s="14"/>
    </row>
    <row r="261" spans="4:20" ht="30" customHeight="1" x14ac:dyDescent="0.25">
      <c r="D261" s="227"/>
      <c r="E261" s="227"/>
      <c r="F261" s="227"/>
      <c r="G261" s="227"/>
      <c r="H261" s="227"/>
      <c r="I261" s="227"/>
      <c r="J261" s="227"/>
      <c r="K261" s="227"/>
      <c r="L261" s="227"/>
      <c r="M261" s="227"/>
      <c r="N261" s="227"/>
      <c r="O261" s="1036"/>
      <c r="P261" s="1039"/>
      <c r="Q261" s="234">
        <v>195</v>
      </c>
      <c r="R261" s="14" t="s">
        <v>710</v>
      </c>
      <c r="S261" s="17">
        <v>100000</v>
      </c>
      <c r="T261" s="14"/>
    </row>
    <row r="262" spans="4:20" ht="30" customHeight="1" x14ac:dyDescent="0.25">
      <c r="D262" s="227"/>
      <c r="E262" s="227"/>
      <c r="F262" s="227"/>
      <c r="G262" s="227"/>
      <c r="H262" s="227"/>
      <c r="I262" s="227"/>
      <c r="J262" s="227"/>
      <c r="K262" s="227"/>
      <c r="L262" s="227"/>
      <c r="M262" s="227"/>
      <c r="N262" s="227"/>
      <c r="O262" s="1036" t="s">
        <v>722</v>
      </c>
      <c r="P262" s="1037" t="s">
        <v>711</v>
      </c>
      <c r="Q262" s="234">
        <v>196</v>
      </c>
      <c r="R262" s="14" t="s">
        <v>712</v>
      </c>
      <c r="S262" s="17">
        <v>2100</v>
      </c>
      <c r="T262" s="14"/>
    </row>
    <row r="263" spans="4:20" ht="30" customHeight="1" x14ac:dyDescent="0.25">
      <c r="D263" s="227"/>
      <c r="E263" s="227"/>
      <c r="F263" s="227"/>
      <c r="G263" s="227"/>
      <c r="H263" s="227"/>
      <c r="I263" s="227"/>
      <c r="J263" s="227"/>
      <c r="K263" s="227"/>
      <c r="L263" s="227"/>
      <c r="M263" s="227"/>
      <c r="N263" s="227"/>
      <c r="O263" s="1036"/>
      <c r="P263" s="1037"/>
      <c r="Q263" s="234">
        <v>197</v>
      </c>
      <c r="R263" s="14" t="s">
        <v>713</v>
      </c>
      <c r="S263" s="17">
        <v>1600</v>
      </c>
      <c r="T263" s="14"/>
    </row>
    <row r="264" spans="4:20" ht="30" customHeight="1" x14ac:dyDescent="0.25">
      <c r="D264" s="227"/>
      <c r="E264" s="227"/>
      <c r="F264" s="227"/>
      <c r="G264" s="227"/>
      <c r="H264" s="227"/>
      <c r="I264" s="227"/>
      <c r="J264" s="227"/>
      <c r="K264" s="227"/>
      <c r="L264" s="227"/>
      <c r="M264" s="227"/>
      <c r="N264" s="227"/>
      <c r="O264" s="232" t="s">
        <v>723</v>
      </c>
      <c r="P264" s="33" t="s">
        <v>714</v>
      </c>
      <c r="Q264" s="234">
        <v>198</v>
      </c>
      <c r="R264" s="14" t="s">
        <v>715</v>
      </c>
      <c r="S264" s="17">
        <v>1200</v>
      </c>
      <c r="T264" s="14"/>
    </row>
    <row r="265" spans="4:20" ht="30" customHeight="1" x14ac:dyDescent="0.25">
      <c r="D265" s="227"/>
      <c r="E265" s="227"/>
      <c r="F265" s="227"/>
      <c r="G265" s="227"/>
      <c r="H265" s="227"/>
      <c r="I265" s="227"/>
      <c r="J265" s="227"/>
      <c r="K265" s="227"/>
      <c r="L265" s="227"/>
      <c r="M265" s="227"/>
      <c r="N265" s="227"/>
      <c r="O265" s="232" t="s">
        <v>724</v>
      </c>
      <c r="P265" s="33" t="s">
        <v>716</v>
      </c>
      <c r="Q265" s="234">
        <v>199</v>
      </c>
      <c r="R265" s="14" t="s">
        <v>717</v>
      </c>
      <c r="S265" s="17">
        <v>1</v>
      </c>
      <c r="T265" s="14"/>
    </row>
    <row r="266" spans="4:20" ht="30" customHeight="1" x14ac:dyDescent="0.25">
      <c r="D266" s="227"/>
      <c r="E266" s="227"/>
      <c r="F266" s="227"/>
      <c r="G266" s="227"/>
      <c r="H266" s="227"/>
      <c r="I266" s="227"/>
      <c r="J266" s="227"/>
      <c r="K266" s="227"/>
      <c r="L266" s="227"/>
      <c r="M266" s="227"/>
      <c r="N266" s="227"/>
      <c r="O266" s="232" t="s">
        <v>725</v>
      </c>
      <c r="P266" s="21" t="s">
        <v>718</v>
      </c>
      <c r="Q266" s="247">
        <v>200</v>
      </c>
      <c r="R266" s="11" t="s">
        <v>719</v>
      </c>
      <c r="S266" s="17">
        <v>33500</v>
      </c>
      <c r="T266" s="11"/>
    </row>
    <row r="267" spans="4:20" ht="30" customHeight="1" x14ac:dyDescent="0.25">
      <c r="D267" s="227"/>
      <c r="E267" s="227"/>
      <c r="F267" s="227"/>
      <c r="G267" s="227"/>
      <c r="H267" s="227"/>
      <c r="I267" s="227"/>
      <c r="J267" s="236">
        <v>20</v>
      </c>
      <c r="K267" s="227"/>
      <c r="L267" s="227"/>
      <c r="M267" s="227"/>
      <c r="N267" s="237">
        <v>22</v>
      </c>
      <c r="O267" s="201" t="s">
        <v>96</v>
      </c>
      <c r="P267" s="198" t="s">
        <v>727</v>
      </c>
      <c r="Q267" s="199"/>
      <c r="R267" s="199"/>
      <c r="S267" s="200"/>
      <c r="T267" s="199"/>
    </row>
    <row r="268" spans="4:20" ht="30" customHeight="1" x14ac:dyDescent="0.25">
      <c r="D268" s="227"/>
      <c r="E268" s="227"/>
      <c r="F268" s="227"/>
      <c r="G268" s="227"/>
      <c r="H268" s="227"/>
      <c r="I268" s="227"/>
      <c r="J268" s="227"/>
      <c r="K268" s="227"/>
      <c r="L268" s="227"/>
      <c r="M268" s="227"/>
      <c r="N268" s="227"/>
      <c r="O268" s="232" t="s">
        <v>97</v>
      </c>
      <c r="P268" s="33" t="s">
        <v>729</v>
      </c>
      <c r="Q268" s="234">
        <v>201</v>
      </c>
      <c r="R268" s="20" t="s">
        <v>695</v>
      </c>
      <c r="S268" s="17">
        <v>216</v>
      </c>
      <c r="T268" s="20"/>
    </row>
    <row r="269" spans="4:20" ht="30" customHeight="1" x14ac:dyDescent="0.25">
      <c r="D269" s="227"/>
      <c r="E269" s="227"/>
      <c r="F269" s="227"/>
      <c r="G269" s="227"/>
      <c r="H269" s="227"/>
      <c r="I269" s="227"/>
      <c r="J269" s="227"/>
      <c r="K269" s="227"/>
      <c r="L269" s="227"/>
      <c r="M269" s="227"/>
      <c r="N269" s="227"/>
      <c r="O269" s="232" t="s">
        <v>193</v>
      </c>
      <c r="P269" s="21" t="s">
        <v>730</v>
      </c>
      <c r="Q269" s="234">
        <v>202</v>
      </c>
      <c r="R269" s="20" t="s">
        <v>695</v>
      </c>
      <c r="S269" s="17">
        <v>100</v>
      </c>
      <c r="T269" s="20"/>
    </row>
    <row r="270" spans="4:20" ht="30" customHeight="1" x14ac:dyDescent="0.25">
      <c r="D270" s="227"/>
      <c r="E270" s="227"/>
      <c r="F270" s="227"/>
      <c r="G270" s="227"/>
      <c r="H270" s="227"/>
      <c r="I270" s="227"/>
      <c r="J270" s="227"/>
      <c r="K270" s="227"/>
      <c r="L270" s="227"/>
      <c r="M270" s="227"/>
      <c r="N270" s="227"/>
      <c r="O270" s="232" t="s">
        <v>194</v>
      </c>
      <c r="P270" s="21" t="s">
        <v>731</v>
      </c>
      <c r="Q270" s="234">
        <v>203</v>
      </c>
      <c r="R270" s="11" t="s">
        <v>695</v>
      </c>
      <c r="S270" s="17">
        <v>216</v>
      </c>
      <c r="T270" s="11"/>
    </row>
    <row r="271" spans="4:20" ht="30" customHeight="1" x14ac:dyDescent="0.25">
      <c r="D271" s="227"/>
      <c r="E271" s="227"/>
      <c r="F271" s="227"/>
      <c r="G271" s="227"/>
      <c r="H271" s="227"/>
      <c r="I271" s="227"/>
      <c r="J271" s="227"/>
      <c r="K271" s="227"/>
      <c r="L271" s="227"/>
      <c r="M271" s="227"/>
      <c r="N271" s="227"/>
      <c r="O271" s="232" t="s">
        <v>763</v>
      </c>
      <c r="P271" s="21" t="s">
        <v>732</v>
      </c>
      <c r="Q271" s="234">
        <v>204</v>
      </c>
      <c r="R271" s="20" t="s">
        <v>733</v>
      </c>
      <c r="S271" s="17">
        <v>125</v>
      </c>
      <c r="T271" s="20"/>
    </row>
    <row r="272" spans="4:20" ht="30" customHeight="1" x14ac:dyDescent="0.25">
      <c r="D272" s="227"/>
      <c r="E272" s="227"/>
      <c r="F272" s="227"/>
      <c r="G272" s="227"/>
      <c r="H272" s="227"/>
      <c r="I272" s="227"/>
      <c r="J272" s="227"/>
      <c r="K272" s="227"/>
      <c r="L272" s="227"/>
      <c r="M272" s="227"/>
      <c r="N272" s="227"/>
      <c r="O272" s="232" t="s">
        <v>764</v>
      </c>
      <c r="P272" s="21" t="s">
        <v>734</v>
      </c>
      <c r="Q272" s="234">
        <v>205</v>
      </c>
      <c r="R272" s="20" t="s">
        <v>735</v>
      </c>
      <c r="S272" s="17">
        <v>4</v>
      </c>
      <c r="T272" s="20"/>
    </row>
    <row r="273" spans="4:20" ht="30" customHeight="1" x14ac:dyDescent="0.25">
      <c r="D273" s="227"/>
      <c r="E273" s="227"/>
      <c r="F273" s="227"/>
      <c r="G273" s="227"/>
      <c r="H273" s="227"/>
      <c r="I273" s="227"/>
      <c r="J273" s="227"/>
      <c r="K273" s="227"/>
      <c r="L273" s="227"/>
      <c r="M273" s="227"/>
      <c r="N273" s="227"/>
      <c r="O273" s="232" t="s">
        <v>765</v>
      </c>
      <c r="P273" s="21" t="s">
        <v>736</v>
      </c>
      <c r="Q273" s="234">
        <v>206</v>
      </c>
      <c r="R273" s="11" t="s">
        <v>737</v>
      </c>
      <c r="S273" s="17">
        <v>100</v>
      </c>
      <c r="T273" s="11"/>
    </row>
    <row r="274" spans="4:20" ht="30" customHeight="1" x14ac:dyDescent="0.25">
      <c r="D274" s="227"/>
      <c r="E274" s="227"/>
      <c r="F274" s="227"/>
      <c r="G274" s="227"/>
      <c r="H274" s="227"/>
      <c r="I274" s="227"/>
      <c r="J274" s="227"/>
      <c r="K274" s="227"/>
      <c r="L274" s="227"/>
      <c r="M274" s="227"/>
      <c r="N274" s="227"/>
      <c r="O274" s="232" t="s">
        <v>766</v>
      </c>
      <c r="P274" s="21" t="s">
        <v>738</v>
      </c>
      <c r="Q274" s="234">
        <v>207</v>
      </c>
      <c r="R274" s="11" t="s">
        <v>737</v>
      </c>
      <c r="S274" s="17">
        <v>8</v>
      </c>
      <c r="T274" s="11"/>
    </row>
    <row r="275" spans="4:20" ht="30" customHeight="1" x14ac:dyDescent="0.25">
      <c r="D275" s="227"/>
      <c r="E275" s="227"/>
      <c r="F275" s="227"/>
      <c r="G275" s="227"/>
      <c r="H275" s="227"/>
      <c r="I275" s="227"/>
      <c r="J275" s="227"/>
      <c r="K275" s="227"/>
      <c r="L275" s="227"/>
      <c r="M275" s="227"/>
      <c r="N275" s="227"/>
      <c r="O275" s="232" t="s">
        <v>767</v>
      </c>
      <c r="P275" s="21" t="s">
        <v>739</v>
      </c>
      <c r="Q275" s="234">
        <v>208</v>
      </c>
      <c r="R275" s="11" t="s">
        <v>740</v>
      </c>
      <c r="S275" s="17">
        <v>216</v>
      </c>
      <c r="T275" s="11"/>
    </row>
    <row r="276" spans="4:20" ht="30" customHeight="1" x14ac:dyDescent="0.25">
      <c r="D276" s="227"/>
      <c r="E276" s="227"/>
      <c r="F276" s="227"/>
      <c r="G276" s="227"/>
      <c r="H276" s="227"/>
      <c r="I276" s="227"/>
      <c r="J276" s="227"/>
      <c r="K276" s="227"/>
      <c r="L276" s="227"/>
      <c r="M276" s="227"/>
      <c r="N276" s="227"/>
      <c r="O276" s="232" t="s">
        <v>768</v>
      </c>
      <c r="P276" s="21" t="s">
        <v>741</v>
      </c>
      <c r="Q276" s="234">
        <v>209</v>
      </c>
      <c r="R276" s="11" t="s">
        <v>695</v>
      </c>
      <c r="S276" s="17">
        <v>216</v>
      </c>
      <c r="T276" s="11"/>
    </row>
    <row r="277" spans="4:20" ht="30" customHeight="1" x14ac:dyDescent="0.25">
      <c r="D277" s="227"/>
      <c r="E277" s="227"/>
      <c r="F277" s="227"/>
      <c r="G277" s="227"/>
      <c r="H277" s="227"/>
      <c r="I277" s="227"/>
      <c r="J277" s="227"/>
      <c r="K277" s="227"/>
      <c r="L277" s="227"/>
      <c r="M277" s="227"/>
      <c r="N277" s="227"/>
      <c r="O277" s="232" t="s">
        <v>769</v>
      </c>
      <c r="P277" s="21" t="s">
        <v>742</v>
      </c>
      <c r="Q277" s="234">
        <v>210</v>
      </c>
      <c r="R277" s="11" t="s">
        <v>695</v>
      </c>
      <c r="S277" s="17">
        <v>216</v>
      </c>
      <c r="T277" s="11"/>
    </row>
    <row r="278" spans="4:20" ht="30" customHeight="1" x14ac:dyDescent="0.25">
      <c r="D278" s="227"/>
      <c r="E278" s="227"/>
      <c r="F278" s="227"/>
      <c r="G278" s="227"/>
      <c r="H278" s="227"/>
      <c r="I278" s="227"/>
      <c r="J278" s="227"/>
      <c r="K278" s="227"/>
      <c r="L278" s="227"/>
      <c r="M278" s="227"/>
      <c r="N278" s="227"/>
      <c r="O278" s="232" t="s">
        <v>770</v>
      </c>
      <c r="P278" s="21" t="s">
        <v>743</v>
      </c>
      <c r="Q278" s="234">
        <v>211</v>
      </c>
      <c r="R278" s="11" t="s">
        <v>744</v>
      </c>
      <c r="S278" s="17">
        <v>150</v>
      </c>
      <c r="T278" s="11"/>
    </row>
    <row r="279" spans="4:20" ht="30" customHeight="1" x14ac:dyDescent="0.25">
      <c r="D279" s="227"/>
      <c r="E279" s="227"/>
      <c r="F279" s="227"/>
      <c r="G279" s="227"/>
      <c r="H279" s="227"/>
      <c r="I279" s="227"/>
      <c r="J279" s="227"/>
      <c r="K279" s="227"/>
      <c r="L279" s="227"/>
      <c r="M279" s="227"/>
      <c r="N279" s="227"/>
      <c r="O279" s="232" t="s">
        <v>771</v>
      </c>
      <c r="P279" s="21" t="s">
        <v>745</v>
      </c>
      <c r="Q279" s="234">
        <v>212</v>
      </c>
      <c r="R279" s="11" t="s">
        <v>746</v>
      </c>
      <c r="S279" s="17">
        <v>216</v>
      </c>
      <c r="T279" s="11"/>
    </row>
    <row r="280" spans="4:20" ht="30" customHeight="1" x14ac:dyDescent="0.25">
      <c r="D280" s="227"/>
      <c r="E280" s="227"/>
      <c r="F280" s="227"/>
      <c r="G280" s="227"/>
      <c r="H280" s="227"/>
      <c r="I280" s="227"/>
      <c r="J280" s="227"/>
      <c r="K280" s="227"/>
      <c r="L280" s="227"/>
      <c r="M280" s="227"/>
      <c r="N280" s="227"/>
      <c r="O280" s="232" t="s">
        <v>772</v>
      </c>
      <c r="P280" s="21" t="s">
        <v>747</v>
      </c>
      <c r="Q280" s="234">
        <v>213</v>
      </c>
      <c r="R280" s="11" t="s">
        <v>748</v>
      </c>
      <c r="S280" s="17">
        <v>3</v>
      </c>
      <c r="T280" s="11"/>
    </row>
    <row r="281" spans="4:20" ht="30" customHeight="1" x14ac:dyDescent="0.25">
      <c r="D281" s="227"/>
      <c r="E281" s="227"/>
      <c r="F281" s="227"/>
      <c r="G281" s="227"/>
      <c r="H281" s="227"/>
      <c r="I281" s="227"/>
      <c r="J281" s="227"/>
      <c r="K281" s="227"/>
      <c r="L281" s="227"/>
      <c r="M281" s="227"/>
      <c r="N281" s="227"/>
      <c r="O281" s="232" t="s">
        <v>773</v>
      </c>
      <c r="P281" s="21" t="s">
        <v>749</v>
      </c>
      <c r="Q281" s="234">
        <v>214</v>
      </c>
      <c r="R281" s="11" t="s">
        <v>750</v>
      </c>
      <c r="S281" s="17">
        <v>1000</v>
      </c>
      <c r="T281" s="11"/>
    </row>
    <row r="282" spans="4:20" ht="30" customHeight="1" x14ac:dyDescent="0.25">
      <c r="D282" s="227"/>
      <c r="E282" s="227"/>
      <c r="F282" s="227"/>
      <c r="G282" s="227"/>
      <c r="H282" s="227"/>
      <c r="I282" s="227"/>
      <c r="J282" s="227"/>
      <c r="K282" s="227"/>
      <c r="L282" s="227"/>
      <c r="M282" s="227"/>
      <c r="N282" s="227"/>
      <c r="O282" s="232" t="s">
        <v>774</v>
      </c>
      <c r="P282" s="21" t="s">
        <v>751</v>
      </c>
      <c r="Q282" s="234">
        <v>215</v>
      </c>
      <c r="R282" s="11" t="s">
        <v>750</v>
      </c>
      <c r="S282" s="17">
        <v>3200</v>
      </c>
      <c r="T282" s="11"/>
    </row>
    <row r="283" spans="4:20" ht="30" customHeight="1" x14ac:dyDescent="0.25">
      <c r="D283" s="227"/>
      <c r="E283" s="227"/>
      <c r="F283" s="227"/>
      <c r="G283" s="227"/>
      <c r="H283" s="227"/>
      <c r="I283" s="227"/>
      <c r="J283" s="227"/>
      <c r="K283" s="227"/>
      <c r="L283" s="227"/>
      <c r="M283" s="227"/>
      <c r="N283" s="227"/>
      <c r="O283" s="232" t="s">
        <v>775</v>
      </c>
      <c r="P283" s="21" t="s">
        <v>752</v>
      </c>
      <c r="Q283" s="234">
        <v>216</v>
      </c>
      <c r="R283" s="11" t="s">
        <v>753</v>
      </c>
      <c r="S283" s="17">
        <v>5</v>
      </c>
      <c r="T283" s="11"/>
    </row>
    <row r="284" spans="4:20" ht="30" customHeight="1" x14ac:dyDescent="0.25">
      <c r="D284" s="227"/>
      <c r="E284" s="227"/>
      <c r="F284" s="227"/>
      <c r="G284" s="227"/>
      <c r="H284" s="227"/>
      <c r="I284" s="227"/>
      <c r="J284" s="227"/>
      <c r="K284" s="227"/>
      <c r="L284" s="227"/>
      <c r="M284" s="227"/>
      <c r="N284" s="227"/>
      <c r="O284" s="232" t="s">
        <v>776</v>
      </c>
      <c r="P284" s="21" t="s">
        <v>754</v>
      </c>
      <c r="Q284" s="234">
        <v>217</v>
      </c>
      <c r="R284" s="11" t="s">
        <v>755</v>
      </c>
      <c r="S284" s="17">
        <v>1</v>
      </c>
      <c r="T284" s="11"/>
    </row>
    <row r="285" spans="4:20" ht="30" customHeight="1" x14ac:dyDescent="0.25">
      <c r="D285" s="227"/>
      <c r="E285" s="227"/>
      <c r="F285" s="227"/>
      <c r="G285" s="227"/>
      <c r="H285" s="227"/>
      <c r="I285" s="227"/>
      <c r="J285" s="227"/>
      <c r="K285" s="227"/>
      <c r="L285" s="227"/>
      <c r="M285" s="227"/>
      <c r="N285" s="227"/>
      <c r="O285" s="1036" t="s">
        <v>777</v>
      </c>
      <c r="P285" s="1039" t="s">
        <v>756</v>
      </c>
      <c r="Q285" s="234">
        <v>218</v>
      </c>
      <c r="R285" s="11" t="s">
        <v>757</v>
      </c>
      <c r="S285" s="17">
        <v>100</v>
      </c>
      <c r="T285" s="11"/>
    </row>
    <row r="286" spans="4:20" ht="30" customHeight="1" x14ac:dyDescent="0.25">
      <c r="D286" s="227"/>
      <c r="E286" s="227"/>
      <c r="F286" s="227"/>
      <c r="G286" s="227"/>
      <c r="H286" s="227"/>
      <c r="I286" s="227"/>
      <c r="J286" s="227"/>
      <c r="K286" s="227"/>
      <c r="L286" s="227"/>
      <c r="M286" s="227"/>
      <c r="N286" s="227"/>
      <c r="O286" s="1036"/>
      <c r="P286" s="1039"/>
      <c r="Q286" s="234">
        <v>219</v>
      </c>
      <c r="R286" s="11" t="s">
        <v>695</v>
      </c>
      <c r="S286" s="17">
        <v>150</v>
      </c>
      <c r="T286" s="11"/>
    </row>
    <row r="287" spans="4:20" ht="30" customHeight="1" x14ac:dyDescent="0.25">
      <c r="D287" s="227"/>
      <c r="E287" s="227"/>
      <c r="F287" s="227"/>
      <c r="G287" s="227"/>
      <c r="H287" s="227"/>
      <c r="I287" s="227"/>
      <c r="J287" s="227"/>
      <c r="K287" s="227"/>
      <c r="L287" s="227"/>
      <c r="M287" s="227"/>
      <c r="N287" s="227"/>
      <c r="O287" s="1036"/>
      <c r="P287" s="1039"/>
      <c r="Q287" s="234">
        <v>220</v>
      </c>
      <c r="R287" s="11" t="s">
        <v>758</v>
      </c>
      <c r="S287" s="17">
        <v>150</v>
      </c>
      <c r="T287" s="11"/>
    </row>
    <row r="288" spans="4:20" ht="30" customHeight="1" x14ac:dyDescent="0.25">
      <c r="D288" s="227"/>
      <c r="E288" s="227"/>
      <c r="F288" s="227"/>
      <c r="G288" s="227"/>
      <c r="H288" s="227"/>
      <c r="I288" s="227"/>
      <c r="J288" s="227"/>
      <c r="K288" s="227"/>
      <c r="L288" s="227"/>
      <c r="M288" s="227"/>
      <c r="N288" s="227"/>
      <c r="O288" s="232" t="s">
        <v>778</v>
      </c>
      <c r="P288" s="21" t="s">
        <v>759</v>
      </c>
      <c r="Q288" s="234">
        <v>221</v>
      </c>
      <c r="R288" s="11" t="s">
        <v>760</v>
      </c>
      <c r="S288" s="17">
        <v>100</v>
      </c>
      <c r="T288" s="11"/>
    </row>
    <row r="289" spans="4:20" ht="30" customHeight="1" x14ac:dyDescent="0.25">
      <c r="D289" s="227"/>
      <c r="E289" s="227"/>
      <c r="F289" s="227"/>
      <c r="G289" s="227"/>
      <c r="H289" s="227"/>
      <c r="I289" s="227"/>
      <c r="J289" s="227"/>
      <c r="K289" s="227"/>
      <c r="L289" s="227"/>
      <c r="M289" s="227"/>
      <c r="N289" s="227"/>
      <c r="O289" s="232" t="s">
        <v>779</v>
      </c>
      <c r="P289" s="21" t="s">
        <v>761</v>
      </c>
      <c r="Q289" s="234">
        <v>222</v>
      </c>
      <c r="R289" s="20" t="s">
        <v>762</v>
      </c>
      <c r="S289" s="17">
        <v>1</v>
      </c>
      <c r="T289" s="20"/>
    </row>
    <row r="290" spans="4:20" ht="30" customHeight="1" x14ac:dyDescent="0.25">
      <c r="D290" s="227"/>
      <c r="E290" s="227"/>
      <c r="F290" s="227"/>
      <c r="G290" s="227"/>
      <c r="H290" s="227"/>
      <c r="I290" s="227"/>
      <c r="J290" s="236">
        <v>6</v>
      </c>
      <c r="K290" s="227"/>
      <c r="L290" s="227"/>
      <c r="M290" s="227"/>
      <c r="N290" s="237">
        <v>6</v>
      </c>
      <c r="O290" s="201" t="s">
        <v>98</v>
      </c>
      <c r="P290" s="198" t="s">
        <v>780</v>
      </c>
      <c r="Q290" s="199"/>
      <c r="R290" s="199"/>
      <c r="S290" s="200"/>
      <c r="T290" s="199"/>
    </row>
    <row r="291" spans="4:20" ht="30" customHeight="1" x14ac:dyDescent="0.25">
      <c r="D291" s="227"/>
      <c r="E291" s="227"/>
      <c r="F291" s="227"/>
      <c r="G291" s="227"/>
      <c r="H291" s="227"/>
      <c r="I291" s="227"/>
      <c r="J291" s="227"/>
      <c r="K291" s="227"/>
      <c r="L291" s="227"/>
      <c r="M291" s="227"/>
      <c r="N291" s="227"/>
      <c r="O291" s="232" t="s">
        <v>99</v>
      </c>
      <c r="P291" s="21" t="s">
        <v>781</v>
      </c>
      <c r="Q291" s="234">
        <v>223</v>
      </c>
      <c r="R291" s="20" t="s">
        <v>782</v>
      </c>
      <c r="S291" s="17">
        <v>4000</v>
      </c>
      <c r="T291" s="20"/>
    </row>
    <row r="292" spans="4:20" ht="30" customHeight="1" x14ac:dyDescent="0.25">
      <c r="D292" s="227"/>
      <c r="E292" s="227"/>
      <c r="F292" s="227"/>
      <c r="G292" s="227"/>
      <c r="H292" s="227"/>
      <c r="I292" s="227"/>
      <c r="J292" s="227"/>
      <c r="K292" s="227"/>
      <c r="L292" s="227"/>
      <c r="M292" s="227"/>
      <c r="N292" s="227"/>
      <c r="O292" s="232" t="s">
        <v>100</v>
      </c>
      <c r="P292" s="21" t="s">
        <v>783</v>
      </c>
      <c r="Q292" s="234">
        <v>224</v>
      </c>
      <c r="R292" s="20" t="s">
        <v>784</v>
      </c>
      <c r="S292" s="17">
        <v>50</v>
      </c>
      <c r="T292" s="20"/>
    </row>
    <row r="293" spans="4:20" ht="30" customHeight="1" x14ac:dyDescent="0.25">
      <c r="D293" s="227"/>
      <c r="E293" s="227"/>
      <c r="F293" s="227"/>
      <c r="G293" s="227"/>
      <c r="H293" s="227"/>
      <c r="I293" s="227"/>
      <c r="J293" s="227"/>
      <c r="K293" s="227"/>
      <c r="L293" s="227"/>
      <c r="M293" s="227"/>
      <c r="N293" s="227"/>
      <c r="O293" s="232" t="s">
        <v>792</v>
      </c>
      <c r="P293" s="21" t="s">
        <v>785</v>
      </c>
      <c r="Q293" s="234">
        <v>225</v>
      </c>
      <c r="R293" s="20" t="s">
        <v>786</v>
      </c>
      <c r="S293" s="17">
        <v>1</v>
      </c>
      <c r="T293" s="20"/>
    </row>
    <row r="294" spans="4:20" ht="30" customHeight="1" x14ac:dyDescent="0.25">
      <c r="D294" s="227"/>
      <c r="E294" s="227"/>
      <c r="F294" s="227"/>
      <c r="G294" s="227"/>
      <c r="H294" s="227"/>
      <c r="I294" s="227"/>
      <c r="J294" s="227"/>
      <c r="K294" s="227"/>
      <c r="L294" s="227"/>
      <c r="M294" s="227"/>
      <c r="N294" s="227"/>
      <c r="O294" s="232" t="s">
        <v>793</v>
      </c>
      <c r="P294" s="12" t="s">
        <v>787</v>
      </c>
      <c r="Q294" s="234">
        <v>226</v>
      </c>
      <c r="R294" s="20" t="s">
        <v>788</v>
      </c>
      <c r="S294" s="17">
        <v>4</v>
      </c>
      <c r="T294" s="20"/>
    </row>
    <row r="295" spans="4:20" ht="30" customHeight="1" x14ac:dyDescent="0.25">
      <c r="D295" s="227"/>
      <c r="E295" s="227"/>
      <c r="F295" s="227"/>
      <c r="G295" s="227"/>
      <c r="H295" s="227"/>
      <c r="I295" s="227"/>
      <c r="J295" s="227"/>
      <c r="K295" s="227"/>
      <c r="L295" s="227"/>
      <c r="M295" s="227"/>
      <c r="N295" s="227"/>
      <c r="O295" s="232" t="s">
        <v>794</v>
      </c>
      <c r="P295" s="33" t="s">
        <v>789</v>
      </c>
      <c r="Q295" s="234">
        <v>227</v>
      </c>
      <c r="R295" s="20" t="s">
        <v>790</v>
      </c>
      <c r="S295" s="17">
        <v>4</v>
      </c>
      <c r="T295" s="20"/>
    </row>
    <row r="296" spans="4:20" ht="30" customHeight="1" x14ac:dyDescent="0.25">
      <c r="D296" s="227"/>
      <c r="E296" s="227"/>
      <c r="F296" s="227"/>
      <c r="G296" s="227"/>
      <c r="H296" s="227"/>
      <c r="I296" s="227"/>
      <c r="J296" s="227"/>
      <c r="K296" s="227"/>
      <c r="L296" s="227"/>
      <c r="M296" s="227"/>
      <c r="N296" s="227"/>
      <c r="O296" s="232" t="s">
        <v>795</v>
      </c>
      <c r="P296" s="21" t="s">
        <v>791</v>
      </c>
      <c r="Q296" s="234">
        <v>228</v>
      </c>
      <c r="R296" s="20" t="s">
        <v>786</v>
      </c>
      <c r="S296" s="17">
        <v>1</v>
      </c>
      <c r="T296" s="20"/>
    </row>
    <row r="297" spans="4:20" ht="30" customHeight="1" x14ac:dyDescent="0.25">
      <c r="D297" s="227"/>
      <c r="E297" s="227"/>
      <c r="F297" s="227"/>
      <c r="G297" s="227"/>
      <c r="H297" s="227"/>
      <c r="I297" s="227"/>
      <c r="J297" s="236">
        <v>7</v>
      </c>
      <c r="K297" s="227"/>
      <c r="L297" s="227"/>
      <c r="M297" s="227"/>
      <c r="N297" s="237">
        <v>7</v>
      </c>
      <c r="O297" s="201" t="s">
        <v>813</v>
      </c>
      <c r="P297" s="198" t="s">
        <v>796</v>
      </c>
      <c r="Q297" s="199"/>
      <c r="R297" s="199"/>
      <c r="S297" s="200"/>
      <c r="T297" s="199"/>
    </row>
    <row r="298" spans="4:20" ht="30" customHeight="1" x14ac:dyDescent="0.25">
      <c r="D298" s="227"/>
      <c r="E298" s="227"/>
      <c r="F298" s="227"/>
      <c r="G298" s="227"/>
      <c r="H298" s="227"/>
      <c r="I298" s="227"/>
      <c r="J298" s="227"/>
      <c r="K298" s="227"/>
      <c r="L298" s="227"/>
      <c r="M298" s="227"/>
      <c r="N298" s="227"/>
      <c r="O298" s="232" t="s">
        <v>797</v>
      </c>
      <c r="P298" s="21" t="s">
        <v>798</v>
      </c>
      <c r="Q298" s="234">
        <v>229</v>
      </c>
      <c r="R298" s="11" t="s">
        <v>799</v>
      </c>
      <c r="S298" s="17">
        <v>1</v>
      </c>
      <c r="T298" s="11"/>
    </row>
    <row r="299" spans="4:20" ht="30" customHeight="1" x14ac:dyDescent="0.25">
      <c r="D299" s="227"/>
      <c r="E299" s="227"/>
      <c r="F299" s="227"/>
      <c r="G299" s="227"/>
      <c r="H299" s="227"/>
      <c r="I299" s="227"/>
      <c r="J299" s="227"/>
      <c r="K299" s="227"/>
      <c r="L299" s="227"/>
      <c r="M299" s="227"/>
      <c r="N299" s="227"/>
      <c r="O299" s="232" t="s">
        <v>814</v>
      </c>
      <c r="P299" s="21" t="s">
        <v>800</v>
      </c>
      <c r="Q299" s="234">
        <v>230</v>
      </c>
      <c r="R299" s="11" t="s">
        <v>801</v>
      </c>
      <c r="S299" s="34">
        <v>790</v>
      </c>
      <c r="T299" s="11"/>
    </row>
    <row r="300" spans="4:20" ht="30" customHeight="1" x14ac:dyDescent="0.25">
      <c r="D300" s="227"/>
      <c r="E300" s="227"/>
      <c r="F300" s="227"/>
      <c r="G300" s="227"/>
      <c r="H300" s="227"/>
      <c r="I300" s="227"/>
      <c r="J300" s="227"/>
      <c r="K300" s="227"/>
      <c r="L300" s="227"/>
      <c r="M300" s="227"/>
      <c r="N300" s="227"/>
      <c r="O300" s="232" t="s">
        <v>815</v>
      </c>
      <c r="P300" s="21" t="s">
        <v>802</v>
      </c>
      <c r="Q300" s="234">
        <v>231</v>
      </c>
      <c r="R300" s="11" t="s">
        <v>801</v>
      </c>
      <c r="S300" s="34">
        <v>790</v>
      </c>
      <c r="T300" s="11"/>
    </row>
    <row r="301" spans="4:20" ht="30" customHeight="1" x14ac:dyDescent="0.25">
      <c r="D301" s="227"/>
      <c r="E301" s="227"/>
      <c r="F301" s="227"/>
      <c r="G301" s="227"/>
      <c r="H301" s="227"/>
      <c r="I301" s="227"/>
      <c r="J301" s="227"/>
      <c r="K301" s="227"/>
      <c r="L301" s="227"/>
      <c r="M301" s="227"/>
      <c r="N301" s="227"/>
      <c r="O301" s="232" t="s">
        <v>816</v>
      </c>
      <c r="P301" s="33" t="s">
        <v>803</v>
      </c>
      <c r="Q301" s="234">
        <v>232</v>
      </c>
      <c r="R301" s="11" t="s">
        <v>804</v>
      </c>
      <c r="S301" s="17">
        <v>1</v>
      </c>
      <c r="T301" s="11"/>
    </row>
    <row r="302" spans="4:20" ht="30" customHeight="1" x14ac:dyDescent="0.25">
      <c r="D302" s="227"/>
      <c r="E302" s="227"/>
      <c r="F302" s="227"/>
      <c r="G302" s="227"/>
      <c r="H302" s="227"/>
      <c r="I302" s="227"/>
      <c r="J302" s="227"/>
      <c r="K302" s="227"/>
      <c r="L302" s="227"/>
      <c r="M302" s="227"/>
      <c r="N302" s="227"/>
      <c r="O302" s="232" t="s">
        <v>817</v>
      </c>
      <c r="P302" s="21" t="s">
        <v>805</v>
      </c>
      <c r="Q302" s="234">
        <v>233</v>
      </c>
      <c r="R302" s="11" t="s">
        <v>806</v>
      </c>
      <c r="S302" s="17">
        <v>216</v>
      </c>
      <c r="T302" s="11"/>
    </row>
    <row r="303" spans="4:20" ht="30" customHeight="1" x14ac:dyDescent="0.25">
      <c r="D303" s="227"/>
      <c r="E303" s="227"/>
      <c r="F303" s="227"/>
      <c r="G303" s="227"/>
      <c r="H303" s="227"/>
      <c r="I303" s="227"/>
      <c r="J303" s="227"/>
      <c r="K303" s="227"/>
      <c r="L303" s="227"/>
      <c r="M303" s="227"/>
      <c r="N303" s="227"/>
      <c r="O303" s="232" t="s">
        <v>818</v>
      </c>
      <c r="P303" s="33" t="s">
        <v>807</v>
      </c>
      <c r="Q303" s="234">
        <v>234</v>
      </c>
      <c r="R303" s="11" t="s">
        <v>801</v>
      </c>
      <c r="S303" s="17">
        <v>7590</v>
      </c>
      <c r="T303" s="11"/>
    </row>
    <row r="304" spans="4:20" ht="30" customHeight="1" x14ac:dyDescent="0.25">
      <c r="D304" s="227"/>
      <c r="E304" s="227"/>
      <c r="F304" s="227"/>
      <c r="G304" s="227"/>
      <c r="H304" s="227"/>
      <c r="I304" s="227"/>
      <c r="J304" s="227"/>
      <c r="K304" s="227"/>
      <c r="L304" s="227"/>
      <c r="M304" s="227"/>
      <c r="N304" s="227"/>
      <c r="O304" s="232" t="s">
        <v>819</v>
      </c>
      <c r="P304" s="21" t="s">
        <v>808</v>
      </c>
      <c r="Q304" s="234">
        <v>235</v>
      </c>
      <c r="R304" s="11" t="s">
        <v>809</v>
      </c>
      <c r="S304" s="17">
        <v>1</v>
      </c>
      <c r="T304" s="11"/>
    </row>
    <row r="305" spans="4:20" ht="30" customHeight="1" x14ac:dyDescent="0.25">
      <c r="D305" s="227"/>
      <c r="E305" s="227"/>
      <c r="F305" s="228">
        <v>7</v>
      </c>
      <c r="G305" s="227"/>
      <c r="H305" s="227"/>
      <c r="I305" s="236">
        <f>SUM(J306:J367)</f>
        <v>25</v>
      </c>
      <c r="J305" s="227"/>
      <c r="K305" s="227"/>
      <c r="L305" s="227"/>
      <c r="M305" s="237">
        <f>SUM(N306:N367)</f>
        <v>57</v>
      </c>
      <c r="N305" s="227"/>
      <c r="O305" s="194">
        <v>2.2000000000000002</v>
      </c>
      <c r="P305" s="195" t="s">
        <v>820</v>
      </c>
      <c r="Q305" s="194"/>
      <c r="R305" s="194"/>
      <c r="S305" s="196"/>
      <c r="T305" s="194"/>
    </row>
    <row r="306" spans="4:20" ht="30" customHeight="1" x14ac:dyDescent="0.25">
      <c r="D306" s="227"/>
      <c r="E306" s="227"/>
      <c r="F306" s="227"/>
      <c r="G306" s="227"/>
      <c r="H306" s="227"/>
      <c r="I306" s="227"/>
      <c r="J306" s="236">
        <v>6</v>
      </c>
      <c r="K306" s="227"/>
      <c r="L306" s="227"/>
      <c r="M306" s="227"/>
      <c r="N306" s="237">
        <v>16</v>
      </c>
      <c r="O306" s="201" t="s">
        <v>38</v>
      </c>
      <c r="P306" s="198" t="s">
        <v>821</v>
      </c>
      <c r="Q306" s="199"/>
      <c r="R306" s="199"/>
      <c r="S306" s="200"/>
      <c r="T306" s="199"/>
    </row>
    <row r="307" spans="4:20" ht="30" customHeight="1" x14ac:dyDescent="0.25">
      <c r="D307" s="227"/>
      <c r="E307" s="227"/>
      <c r="F307" s="227"/>
      <c r="G307" s="227"/>
      <c r="H307" s="227"/>
      <c r="I307" s="227"/>
      <c r="J307" s="227"/>
      <c r="K307" s="227"/>
      <c r="L307" s="227"/>
      <c r="M307" s="227"/>
      <c r="N307" s="227"/>
      <c r="O307" s="1036" t="s">
        <v>39</v>
      </c>
      <c r="P307" s="1053" t="s">
        <v>822</v>
      </c>
      <c r="Q307" s="233">
        <v>236</v>
      </c>
      <c r="R307" s="14" t="s">
        <v>823</v>
      </c>
      <c r="S307" s="16">
        <v>1</v>
      </c>
      <c r="T307" s="14"/>
    </row>
    <row r="308" spans="4:20" ht="30" customHeight="1" x14ac:dyDescent="0.25">
      <c r="D308" s="227"/>
      <c r="E308" s="227"/>
      <c r="F308" s="227"/>
      <c r="G308" s="227"/>
      <c r="H308" s="227"/>
      <c r="I308" s="227"/>
      <c r="J308" s="227"/>
      <c r="K308" s="227"/>
      <c r="L308" s="227"/>
      <c r="M308" s="227"/>
      <c r="N308" s="227"/>
      <c r="O308" s="1036"/>
      <c r="P308" s="1053"/>
      <c r="Q308" s="233">
        <v>237</v>
      </c>
      <c r="R308" s="14" t="s">
        <v>824</v>
      </c>
      <c r="S308" s="16">
        <v>8</v>
      </c>
      <c r="T308" s="14"/>
    </row>
    <row r="309" spans="4:20" ht="30" customHeight="1" x14ac:dyDescent="0.25">
      <c r="D309" s="227"/>
      <c r="E309" s="227"/>
      <c r="F309" s="227"/>
      <c r="G309" s="227"/>
      <c r="H309" s="227"/>
      <c r="I309" s="227"/>
      <c r="J309" s="227"/>
      <c r="K309" s="227"/>
      <c r="L309" s="227"/>
      <c r="M309" s="227"/>
      <c r="N309" s="227"/>
      <c r="O309" s="1036"/>
      <c r="P309" s="1053"/>
      <c r="Q309" s="233">
        <v>238</v>
      </c>
      <c r="R309" s="14" t="s">
        <v>825</v>
      </c>
      <c r="S309" s="16">
        <v>40000</v>
      </c>
      <c r="T309" s="14"/>
    </row>
    <row r="310" spans="4:20" ht="30" customHeight="1" x14ac:dyDescent="0.25">
      <c r="D310" s="227"/>
      <c r="E310" s="227"/>
      <c r="F310" s="227"/>
      <c r="G310" s="227"/>
      <c r="H310" s="227"/>
      <c r="I310" s="227"/>
      <c r="J310" s="227"/>
      <c r="K310" s="227"/>
      <c r="L310" s="227"/>
      <c r="M310" s="227"/>
      <c r="N310" s="227"/>
      <c r="O310" s="232" t="s">
        <v>40</v>
      </c>
      <c r="P310" s="11" t="s">
        <v>826</v>
      </c>
      <c r="Q310" s="233">
        <v>239</v>
      </c>
      <c r="R310" s="14" t="s">
        <v>827</v>
      </c>
      <c r="S310" s="16">
        <v>40</v>
      </c>
      <c r="T310" s="14"/>
    </row>
    <row r="311" spans="4:20" ht="30" customHeight="1" x14ac:dyDescent="0.25">
      <c r="D311" s="227"/>
      <c r="E311" s="227"/>
      <c r="F311" s="227"/>
      <c r="G311" s="227"/>
      <c r="H311" s="227"/>
      <c r="I311" s="227"/>
      <c r="J311" s="227"/>
      <c r="K311" s="227"/>
      <c r="L311" s="227"/>
      <c r="M311" s="227"/>
      <c r="N311" s="227"/>
      <c r="O311" s="232" t="s">
        <v>41</v>
      </c>
      <c r="P311" s="11" t="s">
        <v>828</v>
      </c>
      <c r="Q311" s="233">
        <v>240</v>
      </c>
      <c r="R311" s="14" t="s">
        <v>829</v>
      </c>
      <c r="S311" s="16">
        <v>228</v>
      </c>
      <c r="T311" s="14"/>
    </row>
    <row r="312" spans="4:20" ht="30" customHeight="1" x14ac:dyDescent="0.25">
      <c r="D312" s="227"/>
      <c r="E312" s="227"/>
      <c r="F312" s="227"/>
      <c r="G312" s="227"/>
      <c r="H312" s="227"/>
      <c r="I312" s="227"/>
      <c r="J312" s="227"/>
      <c r="K312" s="227"/>
      <c r="L312" s="227"/>
      <c r="M312" s="227"/>
      <c r="N312" s="227"/>
      <c r="O312" s="232" t="s">
        <v>842</v>
      </c>
      <c r="P312" s="11" t="s">
        <v>830</v>
      </c>
      <c r="Q312" s="233">
        <v>241</v>
      </c>
      <c r="R312" s="14" t="s">
        <v>831</v>
      </c>
      <c r="S312" s="16">
        <v>1200</v>
      </c>
      <c r="T312" s="14"/>
    </row>
    <row r="313" spans="4:20" ht="30" customHeight="1" x14ac:dyDescent="0.25">
      <c r="D313" s="227"/>
      <c r="E313" s="227"/>
      <c r="F313" s="227"/>
      <c r="G313" s="227"/>
      <c r="H313" s="227"/>
      <c r="I313" s="227"/>
      <c r="J313" s="227"/>
      <c r="K313" s="227"/>
      <c r="L313" s="227"/>
      <c r="M313" s="227"/>
      <c r="N313" s="227"/>
      <c r="O313" s="1036" t="s">
        <v>843</v>
      </c>
      <c r="P313" s="1054" t="s">
        <v>832</v>
      </c>
      <c r="Q313" s="233">
        <v>242</v>
      </c>
      <c r="R313" s="14" t="s">
        <v>833</v>
      </c>
      <c r="S313" s="16">
        <v>1</v>
      </c>
      <c r="T313" s="14"/>
    </row>
    <row r="314" spans="4:20" ht="30" customHeight="1" x14ac:dyDescent="0.25">
      <c r="D314" s="227"/>
      <c r="E314" s="227"/>
      <c r="F314" s="227"/>
      <c r="G314" s="227"/>
      <c r="H314" s="227"/>
      <c r="I314" s="227"/>
      <c r="J314" s="227"/>
      <c r="K314" s="227"/>
      <c r="L314" s="227"/>
      <c r="M314" s="227"/>
      <c r="N314" s="227"/>
      <c r="O314" s="1036"/>
      <c r="P314" s="1054"/>
      <c r="Q314" s="233">
        <v>243</v>
      </c>
      <c r="R314" s="14" t="s">
        <v>834</v>
      </c>
      <c r="S314" s="16">
        <v>40</v>
      </c>
      <c r="T314" s="14"/>
    </row>
    <row r="315" spans="4:20" ht="30" customHeight="1" x14ac:dyDescent="0.25">
      <c r="D315" s="227"/>
      <c r="E315" s="227"/>
      <c r="F315" s="227"/>
      <c r="G315" s="227"/>
      <c r="H315" s="227"/>
      <c r="I315" s="227"/>
      <c r="J315" s="227"/>
      <c r="K315" s="227"/>
      <c r="L315" s="227"/>
      <c r="M315" s="227"/>
      <c r="N315" s="227"/>
      <c r="O315" s="1036"/>
      <c r="P315" s="1054"/>
      <c r="Q315" s="233">
        <v>244</v>
      </c>
      <c r="R315" s="14" t="s">
        <v>835</v>
      </c>
      <c r="S315" s="16">
        <v>39</v>
      </c>
      <c r="T315" s="14"/>
    </row>
    <row r="316" spans="4:20" ht="30" customHeight="1" x14ac:dyDescent="0.25">
      <c r="D316" s="227"/>
      <c r="E316" s="227"/>
      <c r="F316" s="227"/>
      <c r="G316" s="227"/>
      <c r="H316" s="227"/>
      <c r="I316" s="227"/>
      <c r="J316" s="227"/>
      <c r="K316" s="227"/>
      <c r="L316" s="227"/>
      <c r="M316" s="227"/>
      <c r="N316" s="227"/>
      <c r="O316" s="1036"/>
      <c r="P316" s="1054"/>
      <c r="Q316" s="233">
        <v>245</v>
      </c>
      <c r="R316" s="14" t="s">
        <v>836</v>
      </c>
      <c r="S316" s="16">
        <v>39</v>
      </c>
      <c r="T316" s="14"/>
    </row>
    <row r="317" spans="4:20" ht="30" customHeight="1" x14ac:dyDescent="0.25">
      <c r="D317" s="227"/>
      <c r="E317" s="227"/>
      <c r="F317" s="227"/>
      <c r="G317" s="227"/>
      <c r="H317" s="227"/>
      <c r="I317" s="227"/>
      <c r="J317" s="227"/>
      <c r="K317" s="227"/>
      <c r="L317" s="227"/>
      <c r="M317" s="227"/>
      <c r="N317" s="227"/>
      <c r="O317" s="1036"/>
      <c r="P317" s="1054"/>
      <c r="Q317" s="233">
        <v>246</v>
      </c>
      <c r="R317" s="14" t="s">
        <v>837</v>
      </c>
      <c r="S317" s="16">
        <v>180</v>
      </c>
      <c r="T317" s="14"/>
    </row>
    <row r="318" spans="4:20" ht="30" customHeight="1" x14ac:dyDescent="0.25">
      <c r="D318" s="227"/>
      <c r="E318" s="227"/>
      <c r="F318" s="227"/>
      <c r="G318" s="227"/>
      <c r="H318" s="227"/>
      <c r="I318" s="227"/>
      <c r="J318" s="227"/>
      <c r="K318" s="227"/>
      <c r="L318" s="227"/>
      <c r="M318" s="227"/>
      <c r="N318" s="227"/>
      <c r="O318" s="1036"/>
      <c r="P318" s="1054"/>
      <c r="Q318" s="233">
        <v>247</v>
      </c>
      <c r="R318" s="14" t="s">
        <v>838</v>
      </c>
      <c r="S318" s="16">
        <v>40</v>
      </c>
      <c r="T318" s="14"/>
    </row>
    <row r="319" spans="4:20" ht="30" customHeight="1" x14ac:dyDescent="0.25">
      <c r="D319" s="227"/>
      <c r="E319" s="227"/>
      <c r="F319" s="227"/>
      <c r="G319" s="227"/>
      <c r="H319" s="227"/>
      <c r="I319" s="227"/>
      <c r="J319" s="227"/>
      <c r="K319" s="227"/>
      <c r="L319" s="227"/>
      <c r="M319" s="227"/>
      <c r="N319" s="227"/>
      <c r="O319" s="1036"/>
      <c r="P319" s="1054"/>
      <c r="Q319" s="233">
        <v>248</v>
      </c>
      <c r="R319" s="14" t="s">
        <v>839</v>
      </c>
      <c r="S319" s="16">
        <v>39</v>
      </c>
      <c r="T319" s="14"/>
    </row>
    <row r="320" spans="4:20" ht="30" customHeight="1" x14ac:dyDescent="0.25">
      <c r="D320" s="227"/>
      <c r="E320" s="227"/>
      <c r="F320" s="227"/>
      <c r="G320" s="227"/>
      <c r="H320" s="227"/>
      <c r="I320" s="227"/>
      <c r="J320" s="227"/>
      <c r="K320" s="227"/>
      <c r="L320" s="227"/>
      <c r="M320" s="227"/>
      <c r="N320" s="227"/>
      <c r="O320" s="1036"/>
      <c r="P320" s="1054"/>
      <c r="Q320" s="233">
        <v>249</v>
      </c>
      <c r="R320" s="14" t="s">
        <v>840</v>
      </c>
      <c r="S320" s="16">
        <v>3</v>
      </c>
      <c r="T320" s="14"/>
    </row>
    <row r="321" spans="4:20" ht="30" customHeight="1" x14ac:dyDescent="0.25">
      <c r="D321" s="227"/>
      <c r="E321" s="227"/>
      <c r="F321" s="227"/>
      <c r="G321" s="227"/>
      <c r="H321" s="227"/>
      <c r="I321" s="227"/>
      <c r="J321" s="227"/>
      <c r="K321" s="227"/>
      <c r="L321" s="227"/>
      <c r="M321" s="227"/>
      <c r="N321" s="227"/>
      <c r="O321" s="1036" t="s">
        <v>844</v>
      </c>
      <c r="P321" s="1054" t="s">
        <v>841</v>
      </c>
      <c r="Q321" s="247">
        <v>250</v>
      </c>
      <c r="R321" s="14" t="s">
        <v>391</v>
      </c>
      <c r="S321" s="16">
        <v>24</v>
      </c>
      <c r="T321" s="14"/>
    </row>
    <row r="322" spans="4:20" ht="30" customHeight="1" x14ac:dyDescent="0.25">
      <c r="D322" s="227"/>
      <c r="E322" s="227"/>
      <c r="F322" s="227"/>
      <c r="G322" s="227"/>
      <c r="H322" s="227"/>
      <c r="I322" s="227"/>
      <c r="J322" s="227"/>
      <c r="K322" s="227"/>
      <c r="L322" s="227"/>
      <c r="M322" s="227"/>
      <c r="N322" s="227"/>
      <c r="O322" s="1036"/>
      <c r="P322" s="1054"/>
      <c r="Q322" s="233">
        <v>251</v>
      </c>
      <c r="R322" s="14" t="s">
        <v>834</v>
      </c>
      <c r="S322" s="16">
        <v>24</v>
      </c>
      <c r="T322" s="14"/>
    </row>
    <row r="323" spans="4:20" ht="30" customHeight="1" x14ac:dyDescent="0.25">
      <c r="D323" s="227"/>
      <c r="E323" s="227"/>
      <c r="F323" s="227"/>
      <c r="G323" s="227"/>
      <c r="H323" s="227"/>
      <c r="I323" s="227"/>
      <c r="J323" s="236">
        <v>6</v>
      </c>
      <c r="K323" s="227"/>
      <c r="L323" s="227"/>
      <c r="M323" s="227"/>
      <c r="N323" s="237">
        <v>6</v>
      </c>
      <c r="O323" s="201" t="s">
        <v>42</v>
      </c>
      <c r="P323" s="198" t="s">
        <v>845</v>
      </c>
      <c r="Q323" s="199"/>
      <c r="R323" s="199"/>
      <c r="S323" s="200"/>
      <c r="T323" s="199"/>
    </row>
    <row r="324" spans="4:20" ht="30" customHeight="1" x14ac:dyDescent="0.25">
      <c r="D324" s="227"/>
      <c r="E324" s="227"/>
      <c r="F324" s="227"/>
      <c r="G324" s="227"/>
      <c r="H324" s="227"/>
      <c r="I324" s="227"/>
      <c r="J324" s="227"/>
      <c r="K324" s="227"/>
      <c r="L324" s="227"/>
      <c r="M324" s="227"/>
      <c r="N324" s="227"/>
      <c r="O324" s="232" t="s">
        <v>43</v>
      </c>
      <c r="P324" s="35" t="s">
        <v>846</v>
      </c>
      <c r="Q324" s="233">
        <v>252</v>
      </c>
      <c r="R324" s="14" t="s">
        <v>847</v>
      </c>
      <c r="S324" s="16">
        <v>1</v>
      </c>
      <c r="T324" s="14"/>
    </row>
    <row r="325" spans="4:20" ht="30" customHeight="1" x14ac:dyDescent="0.25">
      <c r="D325" s="227"/>
      <c r="E325" s="227"/>
      <c r="F325" s="227"/>
      <c r="G325" s="227"/>
      <c r="H325" s="227"/>
      <c r="I325" s="227"/>
      <c r="J325" s="227"/>
      <c r="K325" s="227"/>
      <c r="L325" s="227"/>
      <c r="M325" s="227"/>
      <c r="N325" s="227"/>
      <c r="O325" s="232" t="s">
        <v>856</v>
      </c>
      <c r="P325" s="35" t="s">
        <v>848</v>
      </c>
      <c r="Q325" s="233">
        <v>253</v>
      </c>
      <c r="R325" s="14" t="s">
        <v>849</v>
      </c>
      <c r="S325" s="16">
        <v>40</v>
      </c>
      <c r="T325" s="14"/>
    </row>
    <row r="326" spans="4:20" ht="30" customHeight="1" x14ac:dyDescent="0.25">
      <c r="D326" s="227"/>
      <c r="E326" s="227"/>
      <c r="F326" s="227"/>
      <c r="G326" s="227"/>
      <c r="H326" s="227"/>
      <c r="I326" s="227"/>
      <c r="J326" s="227"/>
      <c r="K326" s="227"/>
      <c r="L326" s="227"/>
      <c r="M326" s="227"/>
      <c r="N326" s="227"/>
      <c r="O326" s="232" t="s">
        <v>857</v>
      </c>
      <c r="P326" s="35" t="s">
        <v>850</v>
      </c>
      <c r="Q326" s="233">
        <v>254</v>
      </c>
      <c r="R326" s="14" t="s">
        <v>824</v>
      </c>
      <c r="S326" s="16">
        <v>8</v>
      </c>
      <c r="T326" s="14"/>
    </row>
    <row r="327" spans="4:20" ht="30" customHeight="1" x14ac:dyDescent="0.25">
      <c r="D327" s="227"/>
      <c r="E327" s="227"/>
      <c r="F327" s="227"/>
      <c r="G327" s="227"/>
      <c r="H327" s="227"/>
      <c r="I327" s="227"/>
      <c r="J327" s="227"/>
      <c r="K327" s="227"/>
      <c r="L327" s="227"/>
      <c r="M327" s="227"/>
      <c r="N327" s="227"/>
      <c r="O327" s="232" t="s">
        <v>858</v>
      </c>
      <c r="P327" s="35" t="s">
        <v>851</v>
      </c>
      <c r="Q327" s="233">
        <v>255</v>
      </c>
      <c r="R327" s="14" t="s">
        <v>852</v>
      </c>
      <c r="S327" s="16">
        <v>12000</v>
      </c>
      <c r="T327" s="14"/>
    </row>
    <row r="328" spans="4:20" ht="30" customHeight="1" x14ac:dyDescent="0.25">
      <c r="D328" s="227"/>
      <c r="E328" s="227"/>
      <c r="F328" s="227"/>
      <c r="G328" s="227"/>
      <c r="H328" s="227"/>
      <c r="I328" s="227"/>
      <c r="J328" s="227"/>
      <c r="K328" s="227"/>
      <c r="L328" s="227"/>
      <c r="M328" s="227"/>
      <c r="N328" s="227"/>
      <c r="O328" s="232" t="s">
        <v>859</v>
      </c>
      <c r="P328" s="35" t="s">
        <v>853</v>
      </c>
      <c r="Q328" s="233">
        <v>256</v>
      </c>
      <c r="R328" s="14" t="s">
        <v>849</v>
      </c>
      <c r="S328" s="16">
        <v>1</v>
      </c>
      <c r="T328" s="14"/>
    </row>
    <row r="329" spans="4:20" ht="30" customHeight="1" x14ac:dyDescent="0.25">
      <c r="D329" s="227"/>
      <c r="E329" s="227"/>
      <c r="F329" s="227"/>
      <c r="G329" s="227"/>
      <c r="H329" s="227"/>
      <c r="I329" s="227"/>
      <c r="J329" s="227"/>
      <c r="K329" s="227"/>
      <c r="L329" s="227"/>
      <c r="M329" s="227"/>
      <c r="N329" s="227"/>
      <c r="O329" s="232" t="s">
        <v>860</v>
      </c>
      <c r="P329" s="35" t="s">
        <v>854</v>
      </c>
      <c r="Q329" s="233">
        <v>257</v>
      </c>
      <c r="R329" s="14" t="s">
        <v>855</v>
      </c>
      <c r="S329" s="16">
        <v>53</v>
      </c>
      <c r="T329" s="14"/>
    </row>
    <row r="330" spans="4:20" ht="30" customHeight="1" x14ac:dyDescent="0.25">
      <c r="D330" s="227"/>
      <c r="E330" s="227"/>
      <c r="F330" s="227"/>
      <c r="G330" s="227"/>
      <c r="H330" s="227"/>
      <c r="I330" s="227"/>
      <c r="J330" s="236">
        <v>2</v>
      </c>
      <c r="K330" s="227"/>
      <c r="L330" s="227"/>
      <c r="M330" s="227"/>
      <c r="N330" s="237">
        <v>9</v>
      </c>
      <c r="O330" s="201" t="s">
        <v>44</v>
      </c>
      <c r="P330" s="198" t="s">
        <v>861</v>
      </c>
      <c r="Q330" s="199"/>
      <c r="R330" s="199"/>
      <c r="S330" s="200"/>
      <c r="T330" s="199"/>
    </row>
    <row r="331" spans="4:20" ht="30" customHeight="1" x14ac:dyDescent="0.25">
      <c r="D331" s="227"/>
      <c r="E331" s="227"/>
      <c r="F331" s="227"/>
      <c r="G331" s="227"/>
      <c r="H331" s="227"/>
      <c r="I331" s="227"/>
      <c r="J331" s="227"/>
      <c r="K331" s="227"/>
      <c r="L331" s="227"/>
      <c r="M331" s="227"/>
      <c r="N331" s="227"/>
      <c r="O331" s="1036" t="s">
        <v>45</v>
      </c>
      <c r="P331" s="1044" t="s">
        <v>862</v>
      </c>
      <c r="Q331" s="233">
        <v>258</v>
      </c>
      <c r="R331" s="14" t="s">
        <v>863</v>
      </c>
      <c r="S331" s="16">
        <v>2</v>
      </c>
      <c r="T331" s="14"/>
    </row>
    <row r="332" spans="4:20" ht="30" customHeight="1" x14ac:dyDescent="0.25">
      <c r="D332" s="227"/>
      <c r="E332" s="227"/>
      <c r="F332" s="227"/>
      <c r="G332" s="227"/>
      <c r="H332" s="227"/>
      <c r="I332" s="227"/>
      <c r="J332" s="227"/>
      <c r="K332" s="227"/>
      <c r="L332" s="227"/>
      <c r="M332" s="227"/>
      <c r="N332" s="227"/>
      <c r="O332" s="1036"/>
      <c r="P332" s="1044"/>
      <c r="Q332" s="233">
        <v>259</v>
      </c>
      <c r="R332" s="14" t="s">
        <v>864</v>
      </c>
      <c r="S332" s="16">
        <v>2</v>
      </c>
      <c r="T332" s="14"/>
    </row>
    <row r="333" spans="4:20" ht="30" customHeight="1" x14ac:dyDescent="0.25">
      <c r="D333" s="227"/>
      <c r="E333" s="227"/>
      <c r="F333" s="227"/>
      <c r="G333" s="227"/>
      <c r="H333" s="227"/>
      <c r="I333" s="227"/>
      <c r="J333" s="227"/>
      <c r="K333" s="227"/>
      <c r="L333" s="227"/>
      <c r="M333" s="227"/>
      <c r="N333" s="227"/>
      <c r="O333" s="1036"/>
      <c r="P333" s="1044"/>
      <c r="Q333" s="233">
        <v>260</v>
      </c>
      <c r="R333" s="14" t="s">
        <v>865</v>
      </c>
      <c r="S333" s="16">
        <v>1</v>
      </c>
      <c r="T333" s="14"/>
    </row>
    <row r="334" spans="4:20" ht="30" customHeight="1" x14ac:dyDescent="0.25">
      <c r="D334" s="227"/>
      <c r="E334" s="227"/>
      <c r="F334" s="227"/>
      <c r="G334" s="227"/>
      <c r="H334" s="227"/>
      <c r="I334" s="227"/>
      <c r="J334" s="227"/>
      <c r="K334" s="227"/>
      <c r="L334" s="227"/>
      <c r="M334" s="227"/>
      <c r="N334" s="227"/>
      <c r="O334" s="1036"/>
      <c r="P334" s="1044"/>
      <c r="Q334" s="233">
        <v>261</v>
      </c>
      <c r="R334" s="14" t="s">
        <v>866</v>
      </c>
      <c r="S334" s="16">
        <v>5</v>
      </c>
      <c r="T334" s="14"/>
    </row>
    <row r="335" spans="4:20" ht="30" customHeight="1" x14ac:dyDescent="0.25">
      <c r="D335" s="227"/>
      <c r="E335" s="227"/>
      <c r="F335" s="227"/>
      <c r="G335" s="227"/>
      <c r="H335" s="227"/>
      <c r="I335" s="227"/>
      <c r="J335" s="227"/>
      <c r="K335" s="227"/>
      <c r="L335" s="227"/>
      <c r="M335" s="227"/>
      <c r="N335" s="227"/>
      <c r="O335" s="1036"/>
      <c r="P335" s="1044"/>
      <c r="Q335" s="233">
        <v>262</v>
      </c>
      <c r="R335" s="14" t="s">
        <v>867</v>
      </c>
      <c r="S335" s="16">
        <v>1</v>
      </c>
      <c r="T335" s="14"/>
    </row>
    <row r="336" spans="4:20" ht="30" customHeight="1" x14ac:dyDescent="0.25">
      <c r="D336" s="227"/>
      <c r="E336" s="227"/>
      <c r="F336" s="227"/>
      <c r="G336" s="227"/>
      <c r="H336" s="227"/>
      <c r="I336" s="227"/>
      <c r="J336" s="227"/>
      <c r="K336" s="227"/>
      <c r="L336" s="227"/>
      <c r="M336" s="227"/>
      <c r="N336" s="227"/>
      <c r="O336" s="1036"/>
      <c r="P336" s="1044"/>
      <c r="Q336" s="233">
        <v>263</v>
      </c>
      <c r="R336" s="14" t="s">
        <v>868</v>
      </c>
      <c r="S336" s="16">
        <v>3</v>
      </c>
      <c r="T336" s="14"/>
    </row>
    <row r="337" spans="4:20" ht="30" customHeight="1" x14ac:dyDescent="0.25">
      <c r="D337" s="227"/>
      <c r="E337" s="227"/>
      <c r="F337" s="227"/>
      <c r="G337" s="227"/>
      <c r="H337" s="227"/>
      <c r="I337" s="227"/>
      <c r="J337" s="227"/>
      <c r="K337" s="227"/>
      <c r="L337" s="227"/>
      <c r="M337" s="227"/>
      <c r="N337" s="227"/>
      <c r="O337" s="1036"/>
      <c r="P337" s="1044"/>
      <c r="Q337" s="233">
        <v>264</v>
      </c>
      <c r="R337" s="14" t="s">
        <v>869</v>
      </c>
      <c r="S337" s="16">
        <v>1</v>
      </c>
      <c r="T337" s="14"/>
    </row>
    <row r="338" spans="4:20" ht="30" customHeight="1" x14ac:dyDescent="0.25">
      <c r="D338" s="227"/>
      <c r="E338" s="227"/>
      <c r="F338" s="227"/>
      <c r="G338" s="227"/>
      <c r="H338" s="227"/>
      <c r="I338" s="227"/>
      <c r="J338" s="227"/>
      <c r="K338" s="227"/>
      <c r="L338" s="227"/>
      <c r="M338" s="227"/>
      <c r="N338" s="227"/>
      <c r="O338" s="1036" t="s">
        <v>46</v>
      </c>
      <c r="P338" s="1044" t="s">
        <v>870</v>
      </c>
      <c r="Q338" s="233">
        <v>265</v>
      </c>
      <c r="R338" s="14" t="s">
        <v>871</v>
      </c>
      <c r="S338" s="16">
        <v>4</v>
      </c>
      <c r="T338" s="14"/>
    </row>
    <row r="339" spans="4:20" ht="30" customHeight="1" x14ac:dyDescent="0.25">
      <c r="D339" s="227"/>
      <c r="E339" s="227"/>
      <c r="F339" s="227"/>
      <c r="G339" s="227"/>
      <c r="H339" s="227"/>
      <c r="I339" s="227"/>
      <c r="J339" s="227"/>
      <c r="K339" s="227"/>
      <c r="L339" s="227"/>
      <c r="M339" s="227"/>
      <c r="N339" s="227"/>
      <c r="O339" s="1036"/>
      <c r="P339" s="1044"/>
      <c r="Q339" s="233">
        <v>266</v>
      </c>
      <c r="R339" s="14" t="s">
        <v>872</v>
      </c>
      <c r="S339" s="16">
        <v>2</v>
      </c>
      <c r="T339" s="14"/>
    </row>
    <row r="340" spans="4:20" ht="30" customHeight="1" x14ac:dyDescent="0.25">
      <c r="D340" s="227"/>
      <c r="E340" s="227"/>
      <c r="F340" s="227"/>
      <c r="G340" s="227"/>
      <c r="H340" s="227"/>
      <c r="I340" s="227"/>
      <c r="J340" s="236">
        <v>5</v>
      </c>
      <c r="K340" s="227"/>
      <c r="L340" s="227"/>
      <c r="M340" s="227"/>
      <c r="N340" s="237">
        <v>16</v>
      </c>
      <c r="O340" s="201" t="s">
        <v>47</v>
      </c>
      <c r="P340" s="198" t="s">
        <v>873</v>
      </c>
      <c r="Q340" s="199"/>
      <c r="R340" s="199"/>
      <c r="S340" s="200"/>
      <c r="T340" s="199"/>
    </row>
    <row r="341" spans="4:20" ht="30" customHeight="1" x14ac:dyDescent="0.25">
      <c r="D341" s="227"/>
      <c r="E341" s="227"/>
      <c r="F341" s="227"/>
      <c r="G341" s="227"/>
      <c r="H341" s="227"/>
      <c r="I341" s="227"/>
      <c r="J341" s="227"/>
      <c r="K341" s="227"/>
      <c r="L341" s="227"/>
      <c r="M341" s="227"/>
      <c r="N341" s="227"/>
      <c r="O341" s="1036" t="s">
        <v>48</v>
      </c>
      <c r="P341" s="1039" t="s">
        <v>874</v>
      </c>
      <c r="Q341" s="233">
        <v>267</v>
      </c>
      <c r="R341" s="14" t="s">
        <v>875</v>
      </c>
      <c r="S341" s="16">
        <v>11</v>
      </c>
      <c r="T341" s="14"/>
    </row>
    <row r="342" spans="4:20" ht="30" customHeight="1" x14ac:dyDescent="0.25">
      <c r="D342" s="227"/>
      <c r="E342" s="227"/>
      <c r="F342" s="227"/>
      <c r="G342" s="227"/>
      <c r="H342" s="227"/>
      <c r="I342" s="227"/>
      <c r="J342" s="227"/>
      <c r="K342" s="227"/>
      <c r="L342" s="227"/>
      <c r="M342" s="227"/>
      <c r="N342" s="227"/>
      <c r="O342" s="1036"/>
      <c r="P342" s="1039"/>
      <c r="Q342" s="233">
        <v>268</v>
      </c>
      <c r="R342" s="14" t="s">
        <v>876</v>
      </c>
      <c r="S342" s="16">
        <v>11</v>
      </c>
      <c r="T342" s="14"/>
    </row>
    <row r="343" spans="4:20" ht="30" customHeight="1" x14ac:dyDescent="0.25">
      <c r="D343" s="227"/>
      <c r="E343" s="227"/>
      <c r="F343" s="227"/>
      <c r="G343" s="227"/>
      <c r="H343" s="227"/>
      <c r="I343" s="227"/>
      <c r="J343" s="227"/>
      <c r="K343" s="227"/>
      <c r="L343" s="227"/>
      <c r="M343" s="227"/>
      <c r="N343" s="227"/>
      <c r="O343" s="1036"/>
      <c r="P343" s="1039"/>
      <c r="Q343" s="233">
        <v>269</v>
      </c>
      <c r="R343" s="14" t="s">
        <v>877</v>
      </c>
      <c r="S343" s="16">
        <v>11</v>
      </c>
      <c r="T343" s="14"/>
    </row>
    <row r="344" spans="4:20" ht="30" customHeight="1" x14ac:dyDescent="0.25">
      <c r="D344" s="227"/>
      <c r="E344" s="227"/>
      <c r="F344" s="227"/>
      <c r="G344" s="227"/>
      <c r="H344" s="227"/>
      <c r="I344" s="227"/>
      <c r="J344" s="227"/>
      <c r="K344" s="227"/>
      <c r="L344" s="227"/>
      <c r="M344" s="227"/>
      <c r="N344" s="227"/>
      <c r="O344" s="1036"/>
      <c r="P344" s="1039"/>
      <c r="Q344" s="233">
        <v>270</v>
      </c>
      <c r="R344" s="14" t="s">
        <v>878</v>
      </c>
      <c r="S344" s="16">
        <v>4</v>
      </c>
      <c r="T344" s="14"/>
    </row>
    <row r="345" spans="4:20" ht="30" customHeight="1" x14ac:dyDescent="0.25">
      <c r="D345" s="227"/>
      <c r="E345" s="227"/>
      <c r="F345" s="227"/>
      <c r="G345" s="227"/>
      <c r="H345" s="227"/>
      <c r="I345" s="227"/>
      <c r="J345" s="227"/>
      <c r="K345" s="227"/>
      <c r="L345" s="227"/>
      <c r="M345" s="227"/>
      <c r="N345" s="227"/>
      <c r="O345" s="1036"/>
      <c r="P345" s="1039"/>
      <c r="Q345" s="233">
        <v>271</v>
      </c>
      <c r="R345" s="14" t="s">
        <v>879</v>
      </c>
      <c r="S345" s="16">
        <v>4</v>
      </c>
      <c r="T345" s="14"/>
    </row>
    <row r="346" spans="4:20" ht="30" customHeight="1" x14ac:dyDescent="0.25">
      <c r="D346" s="227"/>
      <c r="E346" s="227"/>
      <c r="F346" s="227"/>
      <c r="G346" s="227"/>
      <c r="H346" s="227"/>
      <c r="I346" s="227"/>
      <c r="J346" s="227"/>
      <c r="K346" s="227"/>
      <c r="L346" s="227"/>
      <c r="M346" s="227"/>
      <c r="N346" s="227"/>
      <c r="O346" s="1036"/>
      <c r="P346" s="1039"/>
      <c r="Q346" s="233">
        <v>272</v>
      </c>
      <c r="R346" s="14" t="s">
        <v>880</v>
      </c>
      <c r="S346" s="16">
        <v>1</v>
      </c>
      <c r="T346" s="14"/>
    </row>
    <row r="347" spans="4:20" ht="30" customHeight="1" x14ac:dyDescent="0.25">
      <c r="D347" s="227"/>
      <c r="E347" s="227"/>
      <c r="F347" s="227"/>
      <c r="G347" s="227"/>
      <c r="H347" s="227"/>
      <c r="I347" s="227"/>
      <c r="J347" s="227"/>
      <c r="K347" s="227"/>
      <c r="L347" s="227"/>
      <c r="M347" s="227"/>
      <c r="N347" s="227"/>
      <c r="O347" s="1036"/>
      <c r="P347" s="1039"/>
      <c r="Q347" s="233">
        <v>273</v>
      </c>
      <c r="R347" s="14" t="s">
        <v>881</v>
      </c>
      <c r="S347" s="16">
        <v>1</v>
      </c>
      <c r="T347" s="14"/>
    </row>
    <row r="348" spans="4:20" ht="30" customHeight="1" x14ac:dyDescent="0.25">
      <c r="D348" s="227"/>
      <c r="E348" s="227"/>
      <c r="F348" s="227"/>
      <c r="G348" s="227"/>
      <c r="H348" s="227"/>
      <c r="I348" s="227"/>
      <c r="J348" s="227"/>
      <c r="K348" s="227"/>
      <c r="L348" s="227"/>
      <c r="M348" s="227"/>
      <c r="N348" s="227"/>
      <c r="O348" s="1036"/>
      <c r="P348" s="1039"/>
      <c r="Q348" s="233">
        <v>274</v>
      </c>
      <c r="R348" s="14" t="s">
        <v>882</v>
      </c>
      <c r="S348" s="16">
        <v>1</v>
      </c>
      <c r="T348" s="14"/>
    </row>
    <row r="349" spans="4:20" ht="30" customHeight="1" x14ac:dyDescent="0.25">
      <c r="D349" s="227"/>
      <c r="E349" s="227"/>
      <c r="F349" s="227"/>
      <c r="G349" s="227"/>
      <c r="H349" s="227"/>
      <c r="I349" s="227"/>
      <c r="J349" s="227"/>
      <c r="K349" s="227"/>
      <c r="L349" s="227"/>
      <c r="M349" s="227"/>
      <c r="N349" s="227"/>
      <c r="O349" s="1036"/>
      <c r="P349" s="1039"/>
      <c r="Q349" s="233">
        <v>275</v>
      </c>
      <c r="R349" s="14" t="s">
        <v>883</v>
      </c>
      <c r="S349" s="16">
        <v>1</v>
      </c>
      <c r="T349" s="14"/>
    </row>
    <row r="350" spans="4:20" ht="30" customHeight="1" x14ac:dyDescent="0.25">
      <c r="D350" s="227"/>
      <c r="E350" s="227"/>
      <c r="F350" s="227"/>
      <c r="G350" s="227"/>
      <c r="H350" s="227"/>
      <c r="I350" s="227"/>
      <c r="J350" s="227"/>
      <c r="K350" s="227"/>
      <c r="L350" s="227"/>
      <c r="M350" s="227"/>
      <c r="N350" s="227"/>
      <c r="O350" s="1036"/>
      <c r="P350" s="1039"/>
      <c r="Q350" s="233">
        <v>276</v>
      </c>
      <c r="R350" s="14" t="s">
        <v>884</v>
      </c>
      <c r="S350" s="16">
        <v>11</v>
      </c>
      <c r="T350" s="14"/>
    </row>
    <row r="351" spans="4:20" ht="30" customHeight="1" x14ac:dyDescent="0.25">
      <c r="D351" s="227"/>
      <c r="E351" s="227"/>
      <c r="F351" s="227"/>
      <c r="G351" s="227"/>
      <c r="H351" s="227"/>
      <c r="I351" s="227"/>
      <c r="J351" s="227"/>
      <c r="K351" s="227"/>
      <c r="L351" s="227"/>
      <c r="M351" s="227"/>
      <c r="N351" s="227"/>
      <c r="O351" s="232" t="s">
        <v>195</v>
      </c>
      <c r="P351" s="21" t="s">
        <v>885</v>
      </c>
      <c r="Q351" s="233">
        <v>277</v>
      </c>
      <c r="R351" s="14" t="s">
        <v>886</v>
      </c>
      <c r="S351" s="17">
        <v>215000</v>
      </c>
      <c r="T351" s="14"/>
    </row>
    <row r="352" spans="4:20" ht="30" customHeight="1" x14ac:dyDescent="0.25">
      <c r="D352" s="227"/>
      <c r="E352" s="227"/>
      <c r="F352" s="227"/>
      <c r="G352" s="227"/>
      <c r="H352" s="227"/>
      <c r="I352" s="227"/>
      <c r="J352" s="227"/>
      <c r="K352" s="227"/>
      <c r="L352" s="227"/>
      <c r="M352" s="227"/>
      <c r="N352" s="227"/>
      <c r="O352" s="232" t="s">
        <v>894</v>
      </c>
      <c r="P352" s="21" t="s">
        <v>887</v>
      </c>
      <c r="Q352" s="233">
        <v>278</v>
      </c>
      <c r="R352" s="14" t="s">
        <v>888</v>
      </c>
      <c r="S352" s="17">
        <v>1</v>
      </c>
      <c r="T352" s="14"/>
    </row>
    <row r="353" spans="4:20" ht="30" customHeight="1" x14ac:dyDescent="0.25">
      <c r="D353" s="227"/>
      <c r="E353" s="227"/>
      <c r="F353" s="227"/>
      <c r="G353" s="227"/>
      <c r="H353" s="227"/>
      <c r="I353" s="227"/>
      <c r="J353" s="227"/>
      <c r="K353" s="227"/>
      <c r="L353" s="227"/>
      <c r="M353" s="227"/>
      <c r="N353" s="227"/>
      <c r="O353" s="1036" t="s">
        <v>895</v>
      </c>
      <c r="P353" s="1039" t="s">
        <v>889</v>
      </c>
      <c r="Q353" s="233">
        <v>279</v>
      </c>
      <c r="R353" s="14" t="s">
        <v>890</v>
      </c>
      <c r="S353" s="16">
        <v>1</v>
      </c>
      <c r="T353" s="14"/>
    </row>
    <row r="354" spans="4:20" ht="30" customHeight="1" x14ac:dyDescent="0.25">
      <c r="D354" s="227"/>
      <c r="E354" s="227"/>
      <c r="F354" s="227"/>
      <c r="G354" s="227"/>
      <c r="H354" s="227"/>
      <c r="I354" s="227"/>
      <c r="J354" s="227"/>
      <c r="K354" s="227"/>
      <c r="L354" s="227"/>
      <c r="M354" s="227"/>
      <c r="N354" s="227"/>
      <c r="O354" s="1036"/>
      <c r="P354" s="1039"/>
      <c r="Q354" s="233">
        <v>280</v>
      </c>
      <c r="R354" s="14" t="s">
        <v>286</v>
      </c>
      <c r="S354" s="16">
        <v>40</v>
      </c>
      <c r="T354" s="14"/>
    </row>
    <row r="355" spans="4:20" ht="30" customHeight="1" x14ac:dyDescent="0.25">
      <c r="D355" s="227"/>
      <c r="E355" s="227"/>
      <c r="F355" s="227"/>
      <c r="G355" s="227"/>
      <c r="H355" s="227"/>
      <c r="I355" s="227"/>
      <c r="J355" s="227"/>
      <c r="K355" s="227"/>
      <c r="L355" s="227"/>
      <c r="M355" s="227"/>
      <c r="N355" s="227"/>
      <c r="O355" s="1036" t="s">
        <v>896</v>
      </c>
      <c r="P355" s="1037" t="s">
        <v>891</v>
      </c>
      <c r="Q355" s="233">
        <v>281</v>
      </c>
      <c r="R355" s="14" t="s">
        <v>892</v>
      </c>
      <c r="S355" s="16">
        <v>1</v>
      </c>
      <c r="T355" s="14"/>
    </row>
    <row r="356" spans="4:20" ht="30" customHeight="1" x14ac:dyDescent="0.25">
      <c r="D356" s="227"/>
      <c r="E356" s="227"/>
      <c r="F356" s="227"/>
      <c r="G356" s="227"/>
      <c r="H356" s="227"/>
      <c r="I356" s="227"/>
      <c r="J356" s="227"/>
      <c r="K356" s="227"/>
      <c r="L356" s="227"/>
      <c r="M356" s="227"/>
      <c r="N356" s="227"/>
      <c r="O356" s="1036"/>
      <c r="P356" s="1037"/>
      <c r="Q356" s="233">
        <v>282</v>
      </c>
      <c r="R356" s="14" t="s">
        <v>893</v>
      </c>
      <c r="S356" s="16">
        <v>13</v>
      </c>
      <c r="T356" s="14"/>
    </row>
    <row r="357" spans="4:20" ht="30" customHeight="1" x14ac:dyDescent="0.25">
      <c r="D357" s="227"/>
      <c r="E357" s="227"/>
      <c r="F357" s="227"/>
      <c r="G357" s="227"/>
      <c r="H357" s="227"/>
      <c r="I357" s="227"/>
      <c r="J357" s="236">
        <v>3</v>
      </c>
      <c r="K357" s="227"/>
      <c r="L357" s="227"/>
      <c r="M357" s="227"/>
      <c r="N357" s="237">
        <v>5</v>
      </c>
      <c r="O357" s="201" t="s">
        <v>898</v>
      </c>
      <c r="P357" s="198" t="s">
        <v>897</v>
      </c>
      <c r="Q357" s="199"/>
      <c r="R357" s="199"/>
      <c r="S357" s="200"/>
      <c r="T357" s="199"/>
    </row>
    <row r="358" spans="4:20" ht="30" customHeight="1" x14ac:dyDescent="0.25">
      <c r="D358" s="227"/>
      <c r="E358" s="227"/>
      <c r="F358" s="227"/>
      <c r="G358" s="227"/>
      <c r="H358" s="227"/>
      <c r="I358" s="227"/>
      <c r="J358" s="227"/>
      <c r="K358" s="227"/>
      <c r="L358" s="227"/>
      <c r="M358" s="227"/>
      <c r="N358" s="227"/>
      <c r="O358" s="232" t="s">
        <v>911</v>
      </c>
      <c r="P358" s="21" t="s">
        <v>899</v>
      </c>
      <c r="Q358" s="233">
        <v>283</v>
      </c>
      <c r="R358" s="14" t="s">
        <v>493</v>
      </c>
      <c r="S358" s="17">
        <v>64</v>
      </c>
      <c r="T358" s="14"/>
    </row>
    <row r="359" spans="4:20" ht="30" customHeight="1" x14ac:dyDescent="0.25">
      <c r="D359" s="227"/>
      <c r="E359" s="227"/>
      <c r="F359" s="227"/>
      <c r="G359" s="227"/>
      <c r="H359" s="227"/>
      <c r="I359" s="227"/>
      <c r="J359" s="227"/>
      <c r="K359" s="227"/>
      <c r="L359" s="227"/>
      <c r="M359" s="227"/>
      <c r="N359" s="227"/>
      <c r="O359" s="1036" t="s">
        <v>812</v>
      </c>
      <c r="P359" s="1039" t="s">
        <v>900</v>
      </c>
      <c r="Q359" s="233">
        <v>284</v>
      </c>
      <c r="R359" s="14" t="s">
        <v>493</v>
      </c>
      <c r="S359" s="17">
        <v>64</v>
      </c>
      <c r="T359" s="14"/>
    </row>
    <row r="360" spans="4:20" ht="30" customHeight="1" x14ac:dyDescent="0.25">
      <c r="D360" s="227"/>
      <c r="E360" s="227"/>
      <c r="F360" s="227"/>
      <c r="G360" s="227"/>
      <c r="H360" s="227"/>
      <c r="I360" s="227"/>
      <c r="J360" s="227"/>
      <c r="K360" s="227"/>
      <c r="L360" s="227"/>
      <c r="M360" s="227"/>
      <c r="N360" s="227"/>
      <c r="O360" s="1036"/>
      <c r="P360" s="1039"/>
      <c r="Q360" s="233">
        <v>285</v>
      </c>
      <c r="R360" s="14" t="s">
        <v>901</v>
      </c>
      <c r="S360" s="17">
        <v>74000</v>
      </c>
      <c r="T360" s="14"/>
    </row>
    <row r="361" spans="4:20" ht="30" customHeight="1" x14ac:dyDescent="0.25">
      <c r="D361" s="227"/>
      <c r="E361" s="227"/>
      <c r="F361" s="227"/>
      <c r="G361" s="227"/>
      <c r="H361" s="227"/>
      <c r="I361" s="227"/>
      <c r="J361" s="227"/>
      <c r="K361" s="227"/>
      <c r="L361" s="227"/>
      <c r="M361" s="227"/>
      <c r="N361" s="227"/>
      <c r="O361" s="1036" t="s">
        <v>912</v>
      </c>
      <c r="P361" s="1037" t="s">
        <v>902</v>
      </c>
      <c r="Q361" s="233">
        <v>286</v>
      </c>
      <c r="R361" s="14" t="s">
        <v>903</v>
      </c>
      <c r="S361" s="16">
        <v>1</v>
      </c>
      <c r="T361" s="14"/>
    </row>
    <row r="362" spans="4:20" ht="30" customHeight="1" x14ac:dyDescent="0.25">
      <c r="D362" s="227"/>
      <c r="E362" s="227"/>
      <c r="F362" s="227"/>
      <c r="G362" s="227"/>
      <c r="H362" s="227"/>
      <c r="I362" s="227"/>
      <c r="J362" s="227"/>
      <c r="K362" s="227"/>
      <c r="L362" s="227"/>
      <c r="M362" s="227"/>
      <c r="N362" s="227"/>
      <c r="O362" s="1036"/>
      <c r="P362" s="1037"/>
      <c r="Q362" s="233">
        <v>287</v>
      </c>
      <c r="R362" s="14" t="s">
        <v>904</v>
      </c>
      <c r="S362" s="16">
        <v>40</v>
      </c>
      <c r="T362" s="14"/>
    </row>
    <row r="363" spans="4:20" ht="30" customHeight="1" x14ac:dyDescent="0.25">
      <c r="D363" s="227"/>
      <c r="E363" s="227"/>
      <c r="F363" s="227"/>
      <c r="G363" s="227"/>
      <c r="H363" s="227"/>
      <c r="I363" s="227"/>
      <c r="J363" s="236">
        <v>1</v>
      </c>
      <c r="K363" s="227"/>
      <c r="L363" s="227"/>
      <c r="M363" s="227"/>
      <c r="N363" s="237">
        <v>3</v>
      </c>
      <c r="O363" s="201" t="s">
        <v>906</v>
      </c>
      <c r="P363" s="198" t="s">
        <v>905</v>
      </c>
      <c r="Q363" s="199"/>
      <c r="R363" s="199"/>
      <c r="S363" s="200"/>
      <c r="T363" s="199"/>
    </row>
    <row r="364" spans="4:20" ht="30" customHeight="1" x14ac:dyDescent="0.25">
      <c r="D364" s="227"/>
      <c r="E364" s="227"/>
      <c r="F364" s="227"/>
      <c r="G364" s="227"/>
      <c r="H364" s="227"/>
      <c r="I364" s="227"/>
      <c r="J364" s="227"/>
      <c r="K364" s="227"/>
      <c r="L364" s="227"/>
      <c r="M364" s="227"/>
      <c r="N364" s="227"/>
      <c r="O364" s="1036" t="s">
        <v>913</v>
      </c>
      <c r="P364" s="1037" t="s">
        <v>907</v>
      </c>
      <c r="Q364" s="233">
        <v>288</v>
      </c>
      <c r="R364" s="14" t="s">
        <v>908</v>
      </c>
      <c r="S364" s="36">
        <v>1</v>
      </c>
      <c r="T364" s="14"/>
    </row>
    <row r="365" spans="4:20" ht="30" customHeight="1" x14ac:dyDescent="0.25">
      <c r="D365" s="227"/>
      <c r="E365" s="227"/>
      <c r="F365" s="227"/>
      <c r="G365" s="227"/>
      <c r="H365" s="227"/>
      <c r="I365" s="227"/>
      <c r="J365" s="227"/>
      <c r="K365" s="227"/>
      <c r="L365" s="227"/>
      <c r="M365" s="227"/>
      <c r="N365" s="227"/>
      <c r="O365" s="1036"/>
      <c r="P365" s="1037"/>
      <c r="Q365" s="233">
        <v>289</v>
      </c>
      <c r="R365" s="14" t="s">
        <v>909</v>
      </c>
      <c r="S365" s="36">
        <v>40</v>
      </c>
      <c r="T365" s="14"/>
    </row>
    <row r="366" spans="4:20" ht="30" customHeight="1" x14ac:dyDescent="0.25">
      <c r="D366" s="227"/>
      <c r="E366" s="227"/>
      <c r="F366" s="227"/>
      <c r="G366" s="227"/>
      <c r="H366" s="227"/>
      <c r="I366" s="227"/>
      <c r="J366" s="227"/>
      <c r="K366" s="227"/>
      <c r="L366" s="227"/>
      <c r="M366" s="227"/>
      <c r="N366" s="227"/>
      <c r="O366" s="1036"/>
      <c r="P366" s="1037"/>
      <c r="Q366" s="233">
        <v>290</v>
      </c>
      <c r="R366" s="14" t="s">
        <v>910</v>
      </c>
      <c r="S366" s="36">
        <v>1</v>
      </c>
      <c r="T366" s="14"/>
    </row>
    <row r="367" spans="4:20" ht="30" customHeight="1" x14ac:dyDescent="0.25">
      <c r="D367" s="227"/>
      <c r="E367" s="227"/>
      <c r="F367" s="227"/>
      <c r="G367" s="227"/>
      <c r="H367" s="227"/>
      <c r="I367" s="227"/>
      <c r="J367" s="236">
        <v>2</v>
      </c>
      <c r="K367" s="227"/>
      <c r="L367" s="227"/>
      <c r="M367" s="227"/>
      <c r="N367" s="237">
        <v>2</v>
      </c>
      <c r="O367" s="201" t="s">
        <v>915</v>
      </c>
      <c r="P367" s="198" t="s">
        <v>914</v>
      </c>
      <c r="Q367" s="199"/>
      <c r="R367" s="199"/>
      <c r="S367" s="200"/>
      <c r="T367" s="199"/>
    </row>
    <row r="368" spans="4:20" ht="30" customHeight="1" x14ac:dyDescent="0.25">
      <c r="D368" s="227"/>
      <c r="E368" s="227"/>
      <c r="F368" s="227"/>
      <c r="G368" s="227"/>
      <c r="H368" s="227"/>
      <c r="I368" s="227"/>
      <c r="J368" s="227"/>
      <c r="K368" s="227"/>
      <c r="L368" s="227"/>
      <c r="M368" s="227"/>
      <c r="N368" s="227"/>
      <c r="O368" s="232" t="s">
        <v>919</v>
      </c>
      <c r="P368" s="11" t="s">
        <v>916</v>
      </c>
      <c r="Q368" s="234">
        <v>291</v>
      </c>
      <c r="R368" s="11" t="s">
        <v>917</v>
      </c>
      <c r="S368" s="23">
        <v>6500</v>
      </c>
      <c r="T368" s="11"/>
    </row>
    <row r="369" spans="4:20" ht="30" customHeight="1" x14ac:dyDescent="0.25">
      <c r="D369" s="227"/>
      <c r="E369" s="227"/>
      <c r="F369" s="227"/>
      <c r="G369" s="227"/>
      <c r="H369" s="227"/>
      <c r="I369" s="227"/>
      <c r="J369" s="227"/>
      <c r="K369" s="227"/>
      <c r="L369" s="227"/>
      <c r="M369" s="227"/>
      <c r="N369" s="227"/>
      <c r="O369" s="232" t="s">
        <v>920</v>
      </c>
      <c r="P369" s="14" t="s">
        <v>918</v>
      </c>
      <c r="Q369" s="233">
        <v>292</v>
      </c>
      <c r="R369" s="14" t="s">
        <v>293</v>
      </c>
      <c r="S369" s="36">
        <v>40</v>
      </c>
      <c r="T369" s="14"/>
    </row>
    <row r="370" spans="4:20" ht="30" customHeight="1" x14ac:dyDescent="0.25">
      <c r="D370" s="227"/>
      <c r="E370" s="227"/>
      <c r="F370" s="228">
        <v>5</v>
      </c>
      <c r="G370" s="227"/>
      <c r="H370" s="227"/>
      <c r="I370" s="236">
        <f>SUM(J371:J393)</f>
        <v>24</v>
      </c>
      <c r="J370" s="227"/>
      <c r="K370" s="227"/>
      <c r="L370" s="227"/>
      <c r="M370" s="237">
        <f>SUM(N371:N393)</f>
        <v>24</v>
      </c>
      <c r="N370" s="227"/>
      <c r="O370" s="194">
        <v>2.2999999999999998</v>
      </c>
      <c r="P370" s="195" t="s">
        <v>921</v>
      </c>
      <c r="Q370" s="194"/>
      <c r="R370" s="194"/>
      <c r="S370" s="196"/>
      <c r="T370" s="194"/>
    </row>
    <row r="371" spans="4:20" ht="30" customHeight="1" x14ac:dyDescent="0.25">
      <c r="D371" s="227"/>
      <c r="E371" s="227"/>
      <c r="F371" s="227"/>
      <c r="G371" s="227"/>
      <c r="H371" s="227"/>
      <c r="I371" s="227"/>
      <c r="J371" s="236">
        <v>4</v>
      </c>
      <c r="K371" s="227"/>
      <c r="L371" s="227"/>
      <c r="M371" s="227"/>
      <c r="N371" s="237">
        <v>4</v>
      </c>
      <c r="O371" s="201" t="s">
        <v>196</v>
      </c>
      <c r="P371" s="198" t="s">
        <v>922</v>
      </c>
      <c r="Q371" s="199"/>
      <c r="R371" s="199"/>
      <c r="S371" s="200"/>
      <c r="T371" s="199"/>
    </row>
    <row r="372" spans="4:20" ht="30" customHeight="1" x14ac:dyDescent="0.25">
      <c r="D372" s="227"/>
      <c r="E372" s="227"/>
      <c r="F372" s="227"/>
      <c r="G372" s="227"/>
      <c r="H372" s="227"/>
      <c r="I372" s="227"/>
      <c r="J372" s="227"/>
      <c r="K372" s="227"/>
      <c r="L372" s="227"/>
      <c r="M372" s="227"/>
      <c r="N372" s="227"/>
      <c r="O372" s="232" t="s">
        <v>197</v>
      </c>
      <c r="P372" s="21" t="s">
        <v>923</v>
      </c>
      <c r="Q372" s="234">
        <v>293</v>
      </c>
      <c r="R372" s="11" t="s">
        <v>924</v>
      </c>
      <c r="S372" s="23">
        <v>40</v>
      </c>
      <c r="T372" s="11"/>
    </row>
    <row r="373" spans="4:20" ht="30" customHeight="1" x14ac:dyDescent="0.25">
      <c r="D373" s="227"/>
      <c r="E373" s="227"/>
      <c r="F373" s="227"/>
      <c r="G373" s="227"/>
      <c r="H373" s="227"/>
      <c r="I373" s="227"/>
      <c r="J373" s="227"/>
      <c r="K373" s="227"/>
      <c r="L373" s="227"/>
      <c r="M373" s="227"/>
      <c r="N373" s="227"/>
      <c r="O373" s="232" t="s">
        <v>198</v>
      </c>
      <c r="P373" s="21" t="s">
        <v>925</v>
      </c>
      <c r="Q373" s="234">
        <v>294</v>
      </c>
      <c r="R373" s="11" t="s">
        <v>926</v>
      </c>
      <c r="S373" s="23">
        <v>11000</v>
      </c>
      <c r="T373" s="11"/>
    </row>
    <row r="374" spans="4:20" ht="30" customHeight="1" x14ac:dyDescent="0.25">
      <c r="D374" s="227"/>
      <c r="E374" s="227"/>
      <c r="F374" s="227"/>
      <c r="G374" s="227"/>
      <c r="H374" s="227"/>
      <c r="I374" s="227"/>
      <c r="J374" s="227"/>
      <c r="K374" s="227"/>
      <c r="L374" s="227"/>
      <c r="M374" s="227"/>
      <c r="N374" s="227"/>
      <c r="O374" s="232" t="s">
        <v>931</v>
      </c>
      <c r="P374" s="21" t="s">
        <v>927</v>
      </c>
      <c r="Q374" s="234">
        <v>295</v>
      </c>
      <c r="R374" s="11" t="s">
        <v>928</v>
      </c>
      <c r="S374" s="23">
        <v>1</v>
      </c>
      <c r="T374" s="11"/>
    </row>
    <row r="375" spans="4:20" ht="30" customHeight="1" x14ac:dyDescent="0.25">
      <c r="D375" s="227"/>
      <c r="E375" s="227"/>
      <c r="F375" s="227"/>
      <c r="G375" s="227"/>
      <c r="H375" s="227"/>
      <c r="I375" s="227"/>
      <c r="J375" s="227"/>
      <c r="K375" s="227"/>
      <c r="L375" s="227"/>
      <c r="M375" s="227"/>
      <c r="N375" s="227"/>
      <c r="O375" s="232" t="s">
        <v>932</v>
      </c>
      <c r="P375" s="21" t="s">
        <v>929</v>
      </c>
      <c r="Q375" s="234">
        <v>296</v>
      </c>
      <c r="R375" s="11" t="s">
        <v>930</v>
      </c>
      <c r="S375" s="23">
        <v>40</v>
      </c>
      <c r="T375" s="11"/>
    </row>
    <row r="376" spans="4:20" ht="30" customHeight="1" x14ac:dyDescent="0.25">
      <c r="D376" s="227"/>
      <c r="E376" s="227"/>
      <c r="F376" s="227"/>
      <c r="G376" s="227"/>
      <c r="H376" s="227"/>
      <c r="I376" s="227"/>
      <c r="J376" s="236">
        <v>8</v>
      </c>
      <c r="K376" s="227"/>
      <c r="L376" s="227"/>
      <c r="M376" s="227"/>
      <c r="N376" s="237">
        <v>8</v>
      </c>
      <c r="O376" s="201" t="s">
        <v>199</v>
      </c>
      <c r="P376" s="198" t="s">
        <v>933</v>
      </c>
      <c r="Q376" s="199"/>
      <c r="R376" s="199"/>
      <c r="S376" s="200"/>
      <c r="T376" s="199"/>
    </row>
    <row r="377" spans="4:20" ht="30" customHeight="1" x14ac:dyDescent="0.25">
      <c r="D377" s="227"/>
      <c r="E377" s="227"/>
      <c r="F377" s="227"/>
      <c r="G377" s="227"/>
      <c r="H377" s="227"/>
      <c r="I377" s="227"/>
      <c r="J377" s="227"/>
      <c r="K377" s="227"/>
      <c r="L377" s="227"/>
      <c r="M377" s="227"/>
      <c r="N377" s="227"/>
      <c r="O377" s="232" t="s">
        <v>200</v>
      </c>
      <c r="P377" s="21" t="s">
        <v>934</v>
      </c>
      <c r="Q377" s="234">
        <v>297</v>
      </c>
      <c r="R377" s="11" t="s">
        <v>935</v>
      </c>
      <c r="S377" s="23">
        <v>36</v>
      </c>
      <c r="T377" s="11"/>
    </row>
    <row r="378" spans="4:20" ht="30" customHeight="1" x14ac:dyDescent="0.25">
      <c r="D378" s="227"/>
      <c r="E378" s="227"/>
      <c r="F378" s="227"/>
      <c r="G378" s="227"/>
      <c r="H378" s="227"/>
      <c r="I378" s="227"/>
      <c r="J378" s="227"/>
      <c r="K378" s="227"/>
      <c r="L378" s="227"/>
      <c r="M378" s="227"/>
      <c r="N378" s="227"/>
      <c r="O378" s="232" t="s">
        <v>202</v>
      </c>
      <c r="P378" s="21" t="s">
        <v>936</v>
      </c>
      <c r="Q378" s="234">
        <v>298</v>
      </c>
      <c r="R378" s="11" t="s">
        <v>935</v>
      </c>
      <c r="S378" s="23">
        <v>36</v>
      </c>
      <c r="T378" s="11"/>
    </row>
    <row r="379" spans="4:20" ht="30" customHeight="1" x14ac:dyDescent="0.25">
      <c r="D379" s="227"/>
      <c r="E379" s="227"/>
      <c r="F379" s="227"/>
      <c r="G379" s="227"/>
      <c r="H379" s="227"/>
      <c r="I379" s="227"/>
      <c r="J379" s="227"/>
      <c r="K379" s="227"/>
      <c r="L379" s="227"/>
      <c r="M379" s="227"/>
      <c r="N379" s="227"/>
      <c r="O379" s="232" t="s">
        <v>946</v>
      </c>
      <c r="P379" s="21" t="s">
        <v>937</v>
      </c>
      <c r="Q379" s="234">
        <v>299</v>
      </c>
      <c r="R379" s="11" t="s">
        <v>935</v>
      </c>
      <c r="S379" s="23">
        <v>36</v>
      </c>
      <c r="T379" s="11"/>
    </row>
    <row r="380" spans="4:20" ht="30" customHeight="1" x14ac:dyDescent="0.25">
      <c r="D380" s="227"/>
      <c r="E380" s="227"/>
      <c r="F380" s="227"/>
      <c r="G380" s="227"/>
      <c r="H380" s="227"/>
      <c r="I380" s="227"/>
      <c r="J380" s="227"/>
      <c r="K380" s="227"/>
      <c r="L380" s="227"/>
      <c r="M380" s="227"/>
      <c r="N380" s="227"/>
      <c r="O380" s="232" t="s">
        <v>947</v>
      </c>
      <c r="P380" s="21" t="s">
        <v>938</v>
      </c>
      <c r="Q380" s="247">
        <v>300</v>
      </c>
      <c r="R380" s="11" t="s">
        <v>939</v>
      </c>
      <c r="S380" s="23">
        <v>20</v>
      </c>
      <c r="T380" s="11"/>
    </row>
    <row r="381" spans="4:20" ht="30" customHeight="1" x14ac:dyDescent="0.25">
      <c r="D381" s="227"/>
      <c r="E381" s="227"/>
      <c r="F381" s="227"/>
      <c r="G381" s="227"/>
      <c r="H381" s="227"/>
      <c r="I381" s="227"/>
      <c r="J381" s="227"/>
      <c r="K381" s="227"/>
      <c r="L381" s="227"/>
      <c r="M381" s="227"/>
      <c r="N381" s="227"/>
      <c r="O381" s="232" t="s">
        <v>948</v>
      </c>
      <c r="P381" s="21" t="s">
        <v>940</v>
      </c>
      <c r="Q381" s="234">
        <v>301</v>
      </c>
      <c r="R381" s="11" t="s">
        <v>941</v>
      </c>
      <c r="S381" s="23">
        <v>40</v>
      </c>
      <c r="T381" s="11"/>
    </row>
    <row r="382" spans="4:20" ht="30" customHeight="1" x14ac:dyDescent="0.25">
      <c r="D382" s="227"/>
      <c r="E382" s="227"/>
      <c r="F382" s="227"/>
      <c r="G382" s="227"/>
      <c r="H382" s="227"/>
      <c r="I382" s="227"/>
      <c r="J382" s="227"/>
      <c r="K382" s="227"/>
      <c r="L382" s="227"/>
      <c r="M382" s="227"/>
      <c r="N382" s="227"/>
      <c r="O382" s="232" t="s">
        <v>949</v>
      </c>
      <c r="P382" s="21" t="s">
        <v>942</v>
      </c>
      <c r="Q382" s="234">
        <v>302</v>
      </c>
      <c r="R382" s="11" t="s">
        <v>943</v>
      </c>
      <c r="S382" s="23">
        <v>100</v>
      </c>
      <c r="T382" s="11"/>
    </row>
    <row r="383" spans="4:20" ht="30" customHeight="1" x14ac:dyDescent="0.25">
      <c r="D383" s="227"/>
      <c r="E383" s="227"/>
      <c r="F383" s="227"/>
      <c r="G383" s="227"/>
      <c r="H383" s="227"/>
      <c r="I383" s="227"/>
      <c r="J383" s="227"/>
      <c r="K383" s="227"/>
      <c r="L383" s="227"/>
      <c r="M383" s="227"/>
      <c r="N383" s="227"/>
      <c r="O383" s="232" t="s">
        <v>950</v>
      </c>
      <c r="P383" s="21" t="s">
        <v>944</v>
      </c>
      <c r="Q383" s="234">
        <v>303</v>
      </c>
      <c r="R383" s="11" t="s">
        <v>939</v>
      </c>
      <c r="S383" s="23">
        <v>1</v>
      </c>
      <c r="T383" s="11"/>
    </row>
    <row r="384" spans="4:20" ht="30" customHeight="1" x14ac:dyDescent="0.25">
      <c r="D384" s="227"/>
      <c r="E384" s="227"/>
      <c r="F384" s="227"/>
      <c r="G384" s="227"/>
      <c r="H384" s="227"/>
      <c r="I384" s="227"/>
      <c r="J384" s="227"/>
      <c r="K384" s="227"/>
      <c r="L384" s="227"/>
      <c r="M384" s="227"/>
      <c r="N384" s="227"/>
      <c r="O384" s="232" t="s">
        <v>951</v>
      </c>
      <c r="P384" s="21" t="s">
        <v>945</v>
      </c>
      <c r="Q384" s="234">
        <v>304</v>
      </c>
      <c r="R384" s="11" t="s">
        <v>939</v>
      </c>
      <c r="S384" s="23">
        <v>1</v>
      </c>
      <c r="T384" s="11"/>
    </row>
    <row r="385" spans="4:20" ht="30" customHeight="1" x14ac:dyDescent="0.25">
      <c r="D385" s="227"/>
      <c r="E385" s="227"/>
      <c r="F385" s="227"/>
      <c r="G385" s="227"/>
      <c r="H385" s="227"/>
      <c r="I385" s="227"/>
      <c r="J385" s="236">
        <v>3</v>
      </c>
      <c r="K385" s="227"/>
      <c r="L385" s="227"/>
      <c r="M385" s="227"/>
      <c r="N385" s="237">
        <v>3</v>
      </c>
      <c r="O385" s="201" t="s">
        <v>203</v>
      </c>
      <c r="P385" s="198" t="s">
        <v>952</v>
      </c>
      <c r="Q385" s="199"/>
      <c r="R385" s="199"/>
      <c r="S385" s="200"/>
      <c r="T385" s="199"/>
    </row>
    <row r="386" spans="4:20" ht="30" customHeight="1" x14ac:dyDescent="0.25">
      <c r="D386" s="227"/>
      <c r="E386" s="227"/>
      <c r="F386" s="227"/>
      <c r="G386" s="227"/>
      <c r="H386" s="227"/>
      <c r="I386" s="227"/>
      <c r="J386" s="227"/>
      <c r="K386" s="227"/>
      <c r="L386" s="227"/>
      <c r="M386" s="227"/>
      <c r="N386" s="227"/>
      <c r="O386" s="232" t="s">
        <v>204</v>
      </c>
      <c r="P386" s="21" t="s">
        <v>953</v>
      </c>
      <c r="Q386" s="234">
        <v>305</v>
      </c>
      <c r="R386" s="11" t="s">
        <v>928</v>
      </c>
      <c r="S386" s="23">
        <v>4</v>
      </c>
      <c r="T386" s="11"/>
    </row>
    <row r="387" spans="4:20" ht="30" customHeight="1" x14ac:dyDescent="0.25">
      <c r="D387" s="227"/>
      <c r="E387" s="227"/>
      <c r="F387" s="227"/>
      <c r="G387" s="227"/>
      <c r="H387" s="227"/>
      <c r="I387" s="227"/>
      <c r="J387" s="227"/>
      <c r="K387" s="227"/>
      <c r="L387" s="227"/>
      <c r="M387" s="227"/>
      <c r="N387" s="227"/>
      <c r="O387" s="232" t="s">
        <v>206</v>
      </c>
      <c r="P387" s="21" t="s">
        <v>954</v>
      </c>
      <c r="Q387" s="234">
        <v>306</v>
      </c>
      <c r="R387" s="11" t="s">
        <v>928</v>
      </c>
      <c r="S387" s="23">
        <v>28</v>
      </c>
      <c r="T387" s="11"/>
    </row>
    <row r="388" spans="4:20" ht="30" customHeight="1" x14ac:dyDescent="0.25">
      <c r="D388" s="227"/>
      <c r="E388" s="227"/>
      <c r="F388" s="227"/>
      <c r="G388" s="227"/>
      <c r="H388" s="227"/>
      <c r="I388" s="227"/>
      <c r="J388" s="227"/>
      <c r="K388" s="227"/>
      <c r="L388" s="227"/>
      <c r="M388" s="227"/>
      <c r="N388" s="227"/>
      <c r="O388" s="232" t="s">
        <v>956</v>
      </c>
      <c r="P388" s="21" t="s">
        <v>955</v>
      </c>
      <c r="Q388" s="234">
        <v>307</v>
      </c>
      <c r="R388" s="11" t="s">
        <v>928</v>
      </c>
      <c r="S388" s="23">
        <v>10</v>
      </c>
      <c r="T388" s="11"/>
    </row>
    <row r="389" spans="4:20" ht="30" customHeight="1" x14ac:dyDescent="0.25">
      <c r="D389" s="227"/>
      <c r="E389" s="227"/>
      <c r="F389" s="227"/>
      <c r="G389" s="227"/>
      <c r="H389" s="227"/>
      <c r="I389" s="227"/>
      <c r="J389" s="236">
        <v>3</v>
      </c>
      <c r="K389" s="227"/>
      <c r="L389" s="227"/>
      <c r="M389" s="227"/>
      <c r="N389" s="237">
        <v>3</v>
      </c>
      <c r="O389" s="201" t="s">
        <v>207</v>
      </c>
      <c r="P389" s="198" t="s">
        <v>132</v>
      </c>
      <c r="Q389" s="199"/>
      <c r="R389" s="199"/>
      <c r="S389" s="200"/>
      <c r="T389" s="199"/>
    </row>
    <row r="390" spans="4:20" ht="30" customHeight="1" x14ac:dyDescent="0.25">
      <c r="D390" s="227"/>
      <c r="E390" s="227"/>
      <c r="F390" s="227"/>
      <c r="G390" s="227"/>
      <c r="H390" s="227"/>
      <c r="I390" s="227"/>
      <c r="J390" s="227"/>
      <c r="K390" s="227"/>
      <c r="L390" s="227"/>
      <c r="M390" s="227"/>
      <c r="N390" s="227"/>
      <c r="O390" s="232" t="s">
        <v>208</v>
      </c>
      <c r="P390" s="21" t="s">
        <v>957</v>
      </c>
      <c r="Q390" s="234">
        <v>308</v>
      </c>
      <c r="R390" s="11" t="s">
        <v>958</v>
      </c>
      <c r="S390" s="23">
        <v>1</v>
      </c>
      <c r="T390" s="11"/>
    </row>
    <row r="391" spans="4:20" ht="30" customHeight="1" x14ac:dyDescent="0.25">
      <c r="D391" s="227"/>
      <c r="E391" s="227"/>
      <c r="F391" s="227"/>
      <c r="G391" s="227"/>
      <c r="H391" s="227"/>
      <c r="I391" s="227"/>
      <c r="J391" s="227"/>
      <c r="K391" s="227"/>
      <c r="L391" s="227"/>
      <c r="M391" s="227"/>
      <c r="N391" s="227"/>
      <c r="O391" s="232" t="s">
        <v>209</v>
      </c>
      <c r="P391" s="21" t="s">
        <v>959</v>
      </c>
      <c r="Q391" s="234">
        <v>309</v>
      </c>
      <c r="R391" s="11" t="s">
        <v>312</v>
      </c>
      <c r="S391" s="23">
        <v>1</v>
      </c>
      <c r="T391" s="11"/>
    </row>
    <row r="392" spans="4:20" ht="30" customHeight="1" x14ac:dyDescent="0.25">
      <c r="D392" s="227"/>
      <c r="E392" s="227"/>
      <c r="F392" s="227"/>
      <c r="G392" s="227"/>
      <c r="H392" s="227"/>
      <c r="I392" s="227"/>
      <c r="J392" s="227"/>
      <c r="K392" s="227"/>
      <c r="L392" s="227"/>
      <c r="M392" s="227"/>
      <c r="N392" s="227"/>
      <c r="O392" s="232" t="s">
        <v>980</v>
      </c>
      <c r="P392" s="21" t="s">
        <v>960</v>
      </c>
      <c r="Q392" s="234">
        <v>310</v>
      </c>
      <c r="R392" s="11" t="s">
        <v>312</v>
      </c>
      <c r="S392" s="23">
        <v>1</v>
      </c>
      <c r="T392" s="11"/>
    </row>
    <row r="393" spans="4:20" ht="30" customHeight="1" x14ac:dyDescent="0.25">
      <c r="D393" s="227"/>
      <c r="E393" s="227"/>
      <c r="F393" s="227"/>
      <c r="G393" s="227"/>
      <c r="H393" s="227"/>
      <c r="I393" s="227"/>
      <c r="J393" s="236">
        <v>6</v>
      </c>
      <c r="K393" s="227"/>
      <c r="L393" s="227"/>
      <c r="M393" s="227"/>
      <c r="N393" s="237">
        <v>6</v>
      </c>
      <c r="O393" s="201" t="s">
        <v>962</v>
      </c>
      <c r="P393" s="198" t="s">
        <v>961</v>
      </c>
      <c r="Q393" s="199"/>
      <c r="R393" s="199"/>
      <c r="S393" s="200"/>
      <c r="T393" s="199"/>
    </row>
    <row r="394" spans="4:20" ht="30" customHeight="1" x14ac:dyDescent="0.25">
      <c r="D394" s="227"/>
      <c r="E394" s="227"/>
      <c r="F394" s="227"/>
      <c r="G394" s="227"/>
      <c r="H394" s="227"/>
      <c r="I394" s="227"/>
      <c r="J394" s="227"/>
      <c r="K394" s="227"/>
      <c r="L394" s="227"/>
      <c r="M394" s="227"/>
      <c r="N394" s="227"/>
      <c r="O394" s="232" t="s">
        <v>975</v>
      </c>
      <c r="P394" s="21" t="s">
        <v>963</v>
      </c>
      <c r="Q394" s="234">
        <v>311</v>
      </c>
      <c r="R394" s="11" t="s">
        <v>964</v>
      </c>
      <c r="S394" s="23">
        <v>1</v>
      </c>
      <c r="T394" s="11"/>
    </row>
    <row r="395" spans="4:20" ht="30" customHeight="1" x14ac:dyDescent="0.25">
      <c r="D395" s="227"/>
      <c r="E395" s="227"/>
      <c r="F395" s="227"/>
      <c r="G395" s="227"/>
      <c r="H395" s="227"/>
      <c r="I395" s="227"/>
      <c r="J395" s="227"/>
      <c r="K395" s="227"/>
      <c r="L395" s="227"/>
      <c r="M395" s="227"/>
      <c r="N395" s="227"/>
      <c r="O395" s="232" t="s">
        <v>976</v>
      </c>
      <c r="P395" s="21" t="s">
        <v>965</v>
      </c>
      <c r="Q395" s="234">
        <v>312</v>
      </c>
      <c r="R395" s="11" t="s">
        <v>966</v>
      </c>
      <c r="S395" s="23">
        <v>1</v>
      </c>
      <c r="T395" s="11"/>
    </row>
    <row r="396" spans="4:20" ht="30" customHeight="1" x14ac:dyDescent="0.25">
      <c r="D396" s="227"/>
      <c r="E396" s="227"/>
      <c r="F396" s="227"/>
      <c r="G396" s="227"/>
      <c r="H396" s="227"/>
      <c r="I396" s="227"/>
      <c r="J396" s="227"/>
      <c r="K396" s="227"/>
      <c r="L396" s="227"/>
      <c r="M396" s="227"/>
      <c r="N396" s="227"/>
      <c r="O396" s="232" t="s">
        <v>811</v>
      </c>
      <c r="P396" s="21" t="s">
        <v>967</v>
      </c>
      <c r="Q396" s="234">
        <v>313</v>
      </c>
      <c r="R396" s="11" t="s">
        <v>968</v>
      </c>
      <c r="S396" s="23">
        <v>1</v>
      </c>
      <c r="T396" s="11"/>
    </row>
    <row r="397" spans="4:20" ht="30" customHeight="1" x14ac:dyDescent="0.25">
      <c r="D397" s="227"/>
      <c r="E397" s="227"/>
      <c r="F397" s="227"/>
      <c r="G397" s="227"/>
      <c r="H397" s="227"/>
      <c r="I397" s="227"/>
      <c r="J397" s="227"/>
      <c r="K397" s="227"/>
      <c r="L397" s="227"/>
      <c r="M397" s="227"/>
      <c r="N397" s="227"/>
      <c r="O397" s="232" t="s">
        <v>977</v>
      </c>
      <c r="P397" s="21" t="s">
        <v>969</v>
      </c>
      <c r="Q397" s="234">
        <v>314</v>
      </c>
      <c r="R397" s="11" t="s">
        <v>970</v>
      </c>
      <c r="S397" s="23">
        <v>4</v>
      </c>
      <c r="T397" s="11"/>
    </row>
    <row r="398" spans="4:20" ht="30" customHeight="1" x14ac:dyDescent="0.25">
      <c r="D398" s="227"/>
      <c r="E398" s="227"/>
      <c r="F398" s="227"/>
      <c r="G398" s="227"/>
      <c r="H398" s="227"/>
      <c r="I398" s="227"/>
      <c r="J398" s="227"/>
      <c r="K398" s="227"/>
      <c r="L398" s="227"/>
      <c r="M398" s="227"/>
      <c r="N398" s="227"/>
      <c r="O398" s="232" t="s">
        <v>978</v>
      </c>
      <c r="P398" s="21" t="s">
        <v>971</v>
      </c>
      <c r="Q398" s="234">
        <v>315</v>
      </c>
      <c r="R398" s="11" t="s">
        <v>972</v>
      </c>
      <c r="S398" s="23">
        <v>60</v>
      </c>
      <c r="T398" s="11"/>
    </row>
    <row r="399" spans="4:20" ht="30" customHeight="1" x14ac:dyDescent="0.25">
      <c r="D399" s="227"/>
      <c r="E399" s="227"/>
      <c r="F399" s="227"/>
      <c r="G399" s="227"/>
      <c r="H399" s="227"/>
      <c r="I399" s="227"/>
      <c r="J399" s="227"/>
      <c r="K399" s="227"/>
      <c r="L399" s="227"/>
      <c r="M399" s="227"/>
      <c r="N399" s="227"/>
      <c r="O399" s="232" t="s">
        <v>979</v>
      </c>
      <c r="P399" s="21" t="s">
        <v>973</v>
      </c>
      <c r="Q399" s="234">
        <v>316</v>
      </c>
      <c r="R399" s="11" t="s">
        <v>974</v>
      </c>
      <c r="S399" s="23">
        <v>60</v>
      </c>
      <c r="T399" s="11"/>
    </row>
    <row r="400" spans="4:20" ht="30" customHeight="1" x14ac:dyDescent="0.25">
      <c r="D400" s="227"/>
      <c r="E400" s="227"/>
      <c r="F400" s="228">
        <v>9</v>
      </c>
      <c r="G400" s="227"/>
      <c r="H400" s="227"/>
      <c r="I400" s="236">
        <f>SUM(J401:J469)</f>
        <v>37</v>
      </c>
      <c r="J400" s="227"/>
      <c r="K400" s="227"/>
      <c r="L400" s="227"/>
      <c r="M400" s="237">
        <f>SUM(N401:N469)</f>
        <v>62</v>
      </c>
      <c r="N400" s="227"/>
      <c r="O400" s="194">
        <v>2.4</v>
      </c>
      <c r="P400" s="195" t="s">
        <v>160</v>
      </c>
      <c r="Q400" s="194"/>
      <c r="R400" s="194"/>
      <c r="S400" s="196"/>
      <c r="T400" s="194"/>
    </row>
    <row r="401" spans="4:20" ht="30" customHeight="1" x14ac:dyDescent="0.25">
      <c r="D401" s="227"/>
      <c r="E401" s="227"/>
      <c r="F401" s="227"/>
      <c r="G401" s="227"/>
      <c r="H401" s="227"/>
      <c r="I401" s="227"/>
      <c r="J401" s="236">
        <v>5</v>
      </c>
      <c r="K401" s="227"/>
      <c r="L401" s="227"/>
      <c r="M401" s="227"/>
      <c r="N401" s="237">
        <v>11</v>
      </c>
      <c r="O401" s="201" t="s">
        <v>50</v>
      </c>
      <c r="P401" s="198" t="s">
        <v>981</v>
      </c>
      <c r="Q401" s="199"/>
      <c r="R401" s="199"/>
      <c r="S401" s="200"/>
      <c r="T401" s="199"/>
    </row>
    <row r="402" spans="4:20" ht="30" customHeight="1" x14ac:dyDescent="0.25">
      <c r="D402" s="227"/>
      <c r="E402" s="227"/>
      <c r="F402" s="227"/>
      <c r="G402" s="227"/>
      <c r="H402" s="227"/>
      <c r="I402" s="227"/>
      <c r="J402" s="227"/>
      <c r="K402" s="227"/>
      <c r="L402" s="227"/>
      <c r="M402" s="227"/>
      <c r="N402" s="227"/>
      <c r="O402" s="1036" t="s">
        <v>51</v>
      </c>
      <c r="P402" s="1038" t="s">
        <v>2916</v>
      </c>
      <c r="Q402" s="234">
        <v>317</v>
      </c>
      <c r="R402" s="11" t="s">
        <v>982</v>
      </c>
      <c r="S402" s="15">
        <v>40</v>
      </c>
      <c r="T402" s="11"/>
    </row>
    <row r="403" spans="4:20" ht="30" customHeight="1" x14ac:dyDescent="0.25">
      <c r="D403" s="227"/>
      <c r="E403" s="227"/>
      <c r="F403" s="227"/>
      <c r="G403" s="227"/>
      <c r="H403" s="227"/>
      <c r="I403" s="227"/>
      <c r="J403" s="227"/>
      <c r="K403" s="227"/>
      <c r="L403" s="227"/>
      <c r="M403" s="227"/>
      <c r="N403" s="227"/>
      <c r="O403" s="1036"/>
      <c r="P403" s="1038"/>
      <c r="Q403" s="234">
        <v>318</v>
      </c>
      <c r="R403" s="11" t="s">
        <v>983</v>
      </c>
      <c r="S403" s="15">
        <v>400</v>
      </c>
      <c r="T403" s="11"/>
    </row>
    <row r="404" spans="4:20" ht="30" customHeight="1" x14ac:dyDescent="0.25">
      <c r="D404" s="227"/>
      <c r="E404" s="227"/>
      <c r="F404" s="227"/>
      <c r="G404" s="227"/>
      <c r="H404" s="227"/>
      <c r="I404" s="227"/>
      <c r="J404" s="227"/>
      <c r="K404" s="227"/>
      <c r="L404" s="227"/>
      <c r="M404" s="227"/>
      <c r="N404" s="227"/>
      <c r="O404" s="1036"/>
      <c r="P404" s="1038"/>
      <c r="Q404" s="234">
        <v>319</v>
      </c>
      <c r="R404" s="11" t="s">
        <v>984</v>
      </c>
      <c r="S404" s="15">
        <v>120</v>
      </c>
      <c r="T404" s="11"/>
    </row>
    <row r="405" spans="4:20" ht="30" customHeight="1" x14ac:dyDescent="0.25">
      <c r="D405" s="227"/>
      <c r="E405" s="227"/>
      <c r="F405" s="227"/>
      <c r="G405" s="227"/>
      <c r="H405" s="227"/>
      <c r="I405" s="227"/>
      <c r="J405" s="227"/>
      <c r="K405" s="227"/>
      <c r="L405" s="227"/>
      <c r="M405" s="227"/>
      <c r="N405" s="227"/>
      <c r="O405" s="232" t="s">
        <v>52</v>
      </c>
      <c r="P405" s="9" t="s">
        <v>2865</v>
      </c>
      <c r="Q405" s="234">
        <v>320</v>
      </c>
      <c r="R405" s="11" t="s">
        <v>985</v>
      </c>
      <c r="S405" s="15">
        <v>16</v>
      </c>
      <c r="T405" s="11"/>
    </row>
    <row r="406" spans="4:20" ht="30" customHeight="1" x14ac:dyDescent="0.25">
      <c r="D406" s="227"/>
      <c r="E406" s="227"/>
      <c r="F406" s="227"/>
      <c r="G406" s="227"/>
      <c r="H406" s="227"/>
      <c r="I406" s="227"/>
      <c r="J406" s="227"/>
      <c r="K406" s="227"/>
      <c r="L406" s="227"/>
      <c r="M406" s="227"/>
      <c r="N406" s="227"/>
      <c r="O406" s="1036" t="s">
        <v>210</v>
      </c>
      <c r="P406" s="1038" t="s">
        <v>2866</v>
      </c>
      <c r="Q406" s="234">
        <v>321</v>
      </c>
      <c r="R406" s="11" t="s">
        <v>986</v>
      </c>
      <c r="S406" s="15">
        <v>100</v>
      </c>
      <c r="T406" s="11"/>
    </row>
    <row r="407" spans="4:20" ht="30" customHeight="1" x14ac:dyDescent="0.25">
      <c r="D407" s="227"/>
      <c r="E407" s="227"/>
      <c r="F407" s="227"/>
      <c r="G407" s="227"/>
      <c r="H407" s="227"/>
      <c r="I407" s="227"/>
      <c r="J407" s="227"/>
      <c r="K407" s="227"/>
      <c r="L407" s="227"/>
      <c r="M407" s="227"/>
      <c r="N407" s="227"/>
      <c r="O407" s="1036"/>
      <c r="P407" s="1038"/>
      <c r="Q407" s="234">
        <v>322</v>
      </c>
      <c r="R407" s="11" t="s">
        <v>987</v>
      </c>
      <c r="S407" s="15">
        <v>40</v>
      </c>
      <c r="T407" s="11"/>
    </row>
    <row r="408" spans="4:20" ht="30" customHeight="1" x14ac:dyDescent="0.25">
      <c r="D408" s="227"/>
      <c r="E408" s="227"/>
      <c r="F408" s="227"/>
      <c r="G408" s="227"/>
      <c r="H408" s="227"/>
      <c r="I408" s="227"/>
      <c r="J408" s="227"/>
      <c r="K408" s="227"/>
      <c r="L408" s="227"/>
      <c r="M408" s="227"/>
      <c r="N408" s="227"/>
      <c r="O408" s="1036"/>
      <c r="P408" s="1038"/>
      <c r="Q408" s="234">
        <v>323</v>
      </c>
      <c r="R408" s="11" t="s">
        <v>988</v>
      </c>
      <c r="S408" s="15">
        <v>1</v>
      </c>
      <c r="T408" s="11"/>
    </row>
    <row r="409" spans="4:20" ht="30" customHeight="1" x14ac:dyDescent="0.25">
      <c r="D409" s="227"/>
      <c r="E409" s="227"/>
      <c r="F409" s="227"/>
      <c r="G409" s="227"/>
      <c r="H409" s="227"/>
      <c r="I409" s="227"/>
      <c r="J409" s="227"/>
      <c r="K409" s="227"/>
      <c r="L409" s="227"/>
      <c r="M409" s="227"/>
      <c r="N409" s="227"/>
      <c r="O409" s="232" t="s">
        <v>211</v>
      </c>
      <c r="P409" s="9" t="s">
        <v>2864</v>
      </c>
      <c r="Q409" s="234">
        <v>324</v>
      </c>
      <c r="R409" s="11" t="s">
        <v>989</v>
      </c>
      <c r="S409" s="15">
        <v>4</v>
      </c>
      <c r="T409" s="11"/>
    </row>
    <row r="410" spans="4:20" ht="30" customHeight="1" x14ac:dyDescent="0.25">
      <c r="D410" s="227"/>
      <c r="E410" s="227"/>
      <c r="F410" s="227"/>
      <c r="G410" s="227"/>
      <c r="H410" s="227"/>
      <c r="I410" s="227"/>
      <c r="J410" s="227"/>
      <c r="K410" s="227"/>
      <c r="L410" s="227"/>
      <c r="M410" s="227"/>
      <c r="N410" s="227"/>
      <c r="O410" s="1036" t="s">
        <v>1079</v>
      </c>
      <c r="P410" s="1038" t="s">
        <v>2867</v>
      </c>
      <c r="Q410" s="234">
        <v>325</v>
      </c>
      <c r="R410" s="11" t="s">
        <v>990</v>
      </c>
      <c r="S410" s="15">
        <v>6</v>
      </c>
      <c r="T410" s="11"/>
    </row>
    <row r="411" spans="4:20" ht="30" customHeight="1" x14ac:dyDescent="0.25">
      <c r="D411" s="227"/>
      <c r="E411" s="227"/>
      <c r="F411" s="227"/>
      <c r="G411" s="227"/>
      <c r="H411" s="227"/>
      <c r="I411" s="227"/>
      <c r="J411" s="227"/>
      <c r="K411" s="227"/>
      <c r="L411" s="227"/>
      <c r="M411" s="227"/>
      <c r="N411" s="227"/>
      <c r="O411" s="1036"/>
      <c r="P411" s="1038"/>
      <c r="Q411" s="234">
        <v>326</v>
      </c>
      <c r="R411" s="11" t="s">
        <v>991</v>
      </c>
      <c r="S411" s="15">
        <v>4</v>
      </c>
      <c r="T411" s="11"/>
    </row>
    <row r="412" spans="4:20" ht="30" customHeight="1" x14ac:dyDescent="0.25">
      <c r="D412" s="227"/>
      <c r="E412" s="227"/>
      <c r="F412" s="227"/>
      <c r="G412" s="227"/>
      <c r="H412" s="227"/>
      <c r="I412" s="227"/>
      <c r="J412" s="227"/>
      <c r="K412" s="227"/>
      <c r="L412" s="227"/>
      <c r="M412" s="227"/>
      <c r="N412" s="227"/>
      <c r="O412" s="1036"/>
      <c r="P412" s="1038"/>
      <c r="Q412" s="234">
        <v>327</v>
      </c>
      <c r="R412" s="11" t="s">
        <v>992</v>
      </c>
      <c r="S412" s="15">
        <v>0.8</v>
      </c>
      <c r="T412" s="11"/>
    </row>
    <row r="413" spans="4:20" ht="30" customHeight="1" x14ac:dyDescent="0.25">
      <c r="D413" s="227"/>
      <c r="E413" s="227"/>
      <c r="F413" s="227"/>
      <c r="G413" s="227"/>
      <c r="H413" s="227"/>
      <c r="I413" s="227"/>
      <c r="J413" s="236">
        <v>1</v>
      </c>
      <c r="K413" s="227"/>
      <c r="L413" s="227"/>
      <c r="M413" s="227"/>
      <c r="N413" s="237">
        <v>1</v>
      </c>
      <c r="O413" s="201" t="s">
        <v>53</v>
      </c>
      <c r="P413" s="198" t="s">
        <v>993</v>
      </c>
      <c r="Q413" s="199"/>
      <c r="R413" s="199"/>
      <c r="S413" s="200"/>
      <c r="T413" s="199"/>
    </row>
    <row r="414" spans="4:20" ht="30" customHeight="1" x14ac:dyDescent="0.25">
      <c r="D414" s="227"/>
      <c r="E414" s="227"/>
      <c r="F414" s="227"/>
      <c r="G414" s="227"/>
      <c r="H414" s="227"/>
      <c r="I414" s="227"/>
      <c r="J414" s="227"/>
      <c r="K414" s="227"/>
      <c r="L414" s="227"/>
      <c r="M414" s="227"/>
      <c r="N414" s="227"/>
      <c r="O414" s="232" t="s">
        <v>54</v>
      </c>
      <c r="P414" s="18" t="s">
        <v>994</v>
      </c>
      <c r="Q414" s="234">
        <v>328</v>
      </c>
      <c r="R414" s="11" t="s">
        <v>995</v>
      </c>
      <c r="S414" s="15">
        <v>90</v>
      </c>
      <c r="T414" s="11"/>
    </row>
    <row r="415" spans="4:20" ht="30" customHeight="1" x14ac:dyDescent="0.25">
      <c r="D415" s="227"/>
      <c r="E415" s="227"/>
      <c r="F415" s="227"/>
      <c r="G415" s="227"/>
      <c r="H415" s="227"/>
      <c r="I415" s="227"/>
      <c r="J415" s="236">
        <v>3</v>
      </c>
      <c r="K415" s="227"/>
      <c r="L415" s="227"/>
      <c r="M415" s="227"/>
      <c r="N415" s="237">
        <v>4</v>
      </c>
      <c r="O415" s="201" t="s">
        <v>55</v>
      </c>
      <c r="P415" s="198" t="s">
        <v>996</v>
      </c>
      <c r="Q415" s="199"/>
      <c r="R415" s="199"/>
      <c r="S415" s="200"/>
      <c r="T415" s="199"/>
    </row>
    <row r="416" spans="4:20" ht="30" customHeight="1" x14ac:dyDescent="0.25">
      <c r="D416" s="227"/>
      <c r="E416" s="227"/>
      <c r="F416" s="227"/>
      <c r="G416" s="227"/>
      <c r="H416" s="227"/>
      <c r="I416" s="227"/>
      <c r="J416" s="227"/>
      <c r="K416" s="227"/>
      <c r="L416" s="227"/>
      <c r="M416" s="227"/>
      <c r="N416" s="227"/>
      <c r="O416" s="232" t="s">
        <v>56</v>
      </c>
      <c r="P416" s="9" t="s">
        <v>997</v>
      </c>
      <c r="Q416" s="234">
        <v>329</v>
      </c>
      <c r="R416" s="11" t="s">
        <v>998</v>
      </c>
      <c r="S416" s="23">
        <v>1</v>
      </c>
      <c r="T416" s="11"/>
    </row>
    <row r="417" spans="4:20" ht="30" customHeight="1" x14ac:dyDescent="0.25">
      <c r="D417" s="227"/>
      <c r="E417" s="227"/>
      <c r="F417" s="227"/>
      <c r="G417" s="227"/>
      <c r="H417" s="227"/>
      <c r="I417" s="227"/>
      <c r="J417" s="227"/>
      <c r="K417" s="227"/>
      <c r="L417" s="227"/>
      <c r="M417" s="227"/>
      <c r="N417" s="227"/>
      <c r="O417" s="1036" t="s">
        <v>1080</v>
      </c>
      <c r="P417" s="1038" t="s">
        <v>999</v>
      </c>
      <c r="Q417" s="233">
        <v>330</v>
      </c>
      <c r="R417" s="11" t="s">
        <v>1000</v>
      </c>
      <c r="S417" s="23">
        <v>8</v>
      </c>
      <c r="T417" s="11"/>
    </row>
    <row r="418" spans="4:20" ht="30" customHeight="1" x14ac:dyDescent="0.25">
      <c r="D418" s="227"/>
      <c r="E418" s="227"/>
      <c r="F418" s="227"/>
      <c r="G418" s="227"/>
      <c r="H418" s="227"/>
      <c r="I418" s="227"/>
      <c r="J418" s="227"/>
      <c r="K418" s="227"/>
      <c r="L418" s="227"/>
      <c r="M418" s="227"/>
      <c r="N418" s="227"/>
      <c r="O418" s="1036"/>
      <c r="P418" s="1038"/>
      <c r="Q418" s="233">
        <v>331</v>
      </c>
      <c r="R418" s="11" t="s">
        <v>1001</v>
      </c>
      <c r="S418" s="23">
        <v>4</v>
      </c>
      <c r="T418" s="11"/>
    </row>
    <row r="419" spans="4:20" ht="30" customHeight="1" x14ac:dyDescent="0.25">
      <c r="D419" s="227"/>
      <c r="E419" s="227"/>
      <c r="F419" s="227"/>
      <c r="G419" s="227"/>
      <c r="H419" s="227"/>
      <c r="I419" s="227"/>
      <c r="J419" s="227"/>
      <c r="K419" s="227"/>
      <c r="L419" s="227"/>
      <c r="M419" s="227"/>
      <c r="N419" s="227"/>
      <c r="O419" s="232" t="s">
        <v>419</v>
      </c>
      <c r="P419" s="9" t="s">
        <v>1002</v>
      </c>
      <c r="Q419" s="233">
        <v>332</v>
      </c>
      <c r="R419" s="11" t="s">
        <v>1003</v>
      </c>
      <c r="S419" s="23">
        <v>144</v>
      </c>
      <c r="T419" s="11"/>
    </row>
    <row r="420" spans="4:20" ht="30" customHeight="1" x14ac:dyDescent="0.25">
      <c r="D420" s="227"/>
      <c r="E420" s="227"/>
      <c r="F420" s="227"/>
      <c r="G420" s="227"/>
      <c r="H420" s="227"/>
      <c r="I420" s="227"/>
      <c r="J420" s="236">
        <v>5</v>
      </c>
      <c r="K420" s="227"/>
      <c r="L420" s="227"/>
      <c r="M420" s="227"/>
      <c r="N420" s="237">
        <v>17</v>
      </c>
      <c r="O420" s="201" t="s">
        <v>1081</v>
      </c>
      <c r="P420" s="198" t="s">
        <v>1004</v>
      </c>
      <c r="Q420" s="199"/>
      <c r="R420" s="199"/>
      <c r="S420" s="200"/>
      <c r="T420" s="199"/>
    </row>
    <row r="421" spans="4:20" ht="30" customHeight="1" x14ac:dyDescent="0.25">
      <c r="D421" s="227"/>
      <c r="E421" s="227"/>
      <c r="F421" s="227"/>
      <c r="G421" s="227"/>
      <c r="H421" s="227"/>
      <c r="I421" s="227"/>
      <c r="J421" s="227"/>
      <c r="K421" s="227"/>
      <c r="L421" s="227"/>
      <c r="M421" s="227"/>
      <c r="N421" s="227"/>
      <c r="O421" s="1036" t="s">
        <v>1082</v>
      </c>
      <c r="P421" s="1042" t="s">
        <v>1005</v>
      </c>
      <c r="Q421" s="233">
        <v>333</v>
      </c>
      <c r="R421" s="20" t="s">
        <v>1006</v>
      </c>
      <c r="S421" s="22">
        <v>3</v>
      </c>
      <c r="T421" s="20"/>
    </row>
    <row r="422" spans="4:20" ht="30" customHeight="1" x14ac:dyDescent="0.25">
      <c r="D422" s="227"/>
      <c r="E422" s="227"/>
      <c r="F422" s="227"/>
      <c r="G422" s="227"/>
      <c r="H422" s="227"/>
      <c r="I422" s="227"/>
      <c r="J422" s="227"/>
      <c r="K422" s="227"/>
      <c r="L422" s="227"/>
      <c r="M422" s="227"/>
      <c r="N422" s="227"/>
      <c r="O422" s="1036"/>
      <c r="P422" s="1042"/>
      <c r="Q422" s="233">
        <v>334</v>
      </c>
      <c r="R422" s="20" t="s">
        <v>1007</v>
      </c>
      <c r="S422" s="22">
        <v>3</v>
      </c>
      <c r="T422" s="20"/>
    </row>
    <row r="423" spans="4:20" ht="30" customHeight="1" x14ac:dyDescent="0.25">
      <c r="D423" s="227"/>
      <c r="E423" s="227"/>
      <c r="F423" s="227"/>
      <c r="G423" s="227"/>
      <c r="H423" s="227"/>
      <c r="I423" s="227"/>
      <c r="J423" s="227"/>
      <c r="K423" s="227"/>
      <c r="L423" s="227"/>
      <c r="M423" s="227"/>
      <c r="N423" s="227"/>
      <c r="O423" s="1036" t="s">
        <v>1083</v>
      </c>
      <c r="P423" s="1042" t="s">
        <v>1008</v>
      </c>
      <c r="Q423" s="233">
        <v>335</v>
      </c>
      <c r="R423" s="20" t="s">
        <v>1009</v>
      </c>
      <c r="S423" s="22">
        <v>120</v>
      </c>
      <c r="T423" s="20"/>
    </row>
    <row r="424" spans="4:20" ht="30" customHeight="1" x14ac:dyDescent="0.25">
      <c r="D424" s="227"/>
      <c r="E424" s="227"/>
      <c r="F424" s="227"/>
      <c r="G424" s="227"/>
      <c r="H424" s="227"/>
      <c r="I424" s="227"/>
      <c r="J424" s="227"/>
      <c r="K424" s="227"/>
      <c r="L424" s="227"/>
      <c r="M424" s="227"/>
      <c r="N424" s="227"/>
      <c r="O424" s="1036"/>
      <c r="P424" s="1042"/>
      <c r="Q424" s="233">
        <v>336</v>
      </c>
      <c r="R424" s="20" t="s">
        <v>1010</v>
      </c>
      <c r="S424" s="22">
        <v>120</v>
      </c>
      <c r="T424" s="20"/>
    </row>
    <row r="425" spans="4:20" ht="30" customHeight="1" x14ac:dyDescent="0.25">
      <c r="D425" s="227"/>
      <c r="E425" s="227"/>
      <c r="F425" s="227"/>
      <c r="G425" s="227"/>
      <c r="H425" s="227"/>
      <c r="I425" s="227"/>
      <c r="J425" s="227"/>
      <c r="K425" s="227"/>
      <c r="L425" s="227"/>
      <c r="M425" s="227"/>
      <c r="N425" s="227"/>
      <c r="O425" s="1036"/>
      <c r="P425" s="1042"/>
      <c r="Q425" s="233">
        <v>337</v>
      </c>
      <c r="R425" s="20" t="s">
        <v>1011</v>
      </c>
      <c r="S425" s="22">
        <v>3000</v>
      </c>
      <c r="T425" s="20"/>
    </row>
    <row r="426" spans="4:20" ht="30" customHeight="1" x14ac:dyDescent="0.25">
      <c r="D426" s="227"/>
      <c r="E426" s="227"/>
      <c r="F426" s="227"/>
      <c r="G426" s="227"/>
      <c r="H426" s="227"/>
      <c r="I426" s="227"/>
      <c r="J426" s="227"/>
      <c r="K426" s="227"/>
      <c r="L426" s="227"/>
      <c r="M426" s="227"/>
      <c r="N426" s="227"/>
      <c r="O426" s="1036"/>
      <c r="P426" s="1042"/>
      <c r="Q426" s="233">
        <v>338</v>
      </c>
      <c r="R426" s="20" t="s">
        <v>1012</v>
      </c>
      <c r="S426" s="22">
        <v>40</v>
      </c>
      <c r="T426" s="20"/>
    </row>
    <row r="427" spans="4:20" ht="30" customHeight="1" x14ac:dyDescent="0.25">
      <c r="D427" s="227"/>
      <c r="E427" s="227"/>
      <c r="F427" s="227"/>
      <c r="G427" s="227"/>
      <c r="H427" s="227"/>
      <c r="I427" s="227"/>
      <c r="J427" s="227"/>
      <c r="K427" s="227"/>
      <c r="L427" s="227"/>
      <c r="M427" s="227"/>
      <c r="N427" s="227"/>
      <c r="O427" s="1036"/>
      <c r="P427" s="1042"/>
      <c r="Q427" s="233">
        <v>339</v>
      </c>
      <c r="R427" s="20" t="s">
        <v>1013</v>
      </c>
      <c r="S427" s="22">
        <v>40</v>
      </c>
      <c r="T427" s="20"/>
    </row>
    <row r="428" spans="4:20" ht="30" customHeight="1" x14ac:dyDescent="0.25">
      <c r="D428" s="227"/>
      <c r="E428" s="227"/>
      <c r="F428" s="227"/>
      <c r="G428" s="227"/>
      <c r="H428" s="227"/>
      <c r="I428" s="227"/>
      <c r="J428" s="227"/>
      <c r="K428" s="227"/>
      <c r="L428" s="227"/>
      <c r="M428" s="227"/>
      <c r="N428" s="227"/>
      <c r="O428" s="1036"/>
      <c r="P428" s="1042"/>
      <c r="Q428" s="233">
        <v>340</v>
      </c>
      <c r="R428" s="20" t="s">
        <v>1014</v>
      </c>
      <c r="S428" s="22">
        <v>6</v>
      </c>
      <c r="T428" s="20"/>
    </row>
    <row r="429" spans="4:20" ht="30" customHeight="1" x14ac:dyDescent="0.25">
      <c r="D429" s="227"/>
      <c r="E429" s="227"/>
      <c r="F429" s="227"/>
      <c r="G429" s="227"/>
      <c r="H429" s="227"/>
      <c r="I429" s="227"/>
      <c r="J429" s="227"/>
      <c r="K429" s="227"/>
      <c r="L429" s="227"/>
      <c r="M429" s="227"/>
      <c r="N429" s="227"/>
      <c r="O429" s="1036" t="s">
        <v>1084</v>
      </c>
      <c r="P429" s="1042" t="s">
        <v>1015</v>
      </c>
      <c r="Q429" s="234">
        <v>341</v>
      </c>
      <c r="R429" s="20" t="s">
        <v>1016</v>
      </c>
      <c r="S429" s="22">
        <v>4</v>
      </c>
      <c r="T429" s="20"/>
    </row>
    <row r="430" spans="4:20" ht="30" customHeight="1" x14ac:dyDescent="0.25">
      <c r="D430" s="227"/>
      <c r="E430" s="227"/>
      <c r="F430" s="227"/>
      <c r="G430" s="227"/>
      <c r="H430" s="227"/>
      <c r="I430" s="227"/>
      <c r="J430" s="227"/>
      <c r="K430" s="227"/>
      <c r="L430" s="227"/>
      <c r="M430" s="227"/>
      <c r="N430" s="227"/>
      <c r="O430" s="1036"/>
      <c r="P430" s="1042"/>
      <c r="Q430" s="233">
        <v>342</v>
      </c>
      <c r="R430" s="20" t="s">
        <v>1017</v>
      </c>
      <c r="S430" s="22">
        <v>100</v>
      </c>
      <c r="T430" s="20"/>
    </row>
    <row r="431" spans="4:20" ht="30" customHeight="1" x14ac:dyDescent="0.25">
      <c r="D431" s="227"/>
      <c r="E431" s="227"/>
      <c r="F431" s="227"/>
      <c r="G431" s="227"/>
      <c r="H431" s="227"/>
      <c r="I431" s="227"/>
      <c r="J431" s="227"/>
      <c r="K431" s="227"/>
      <c r="L431" s="227"/>
      <c r="M431" s="227"/>
      <c r="N431" s="227"/>
      <c r="O431" s="1036"/>
      <c r="P431" s="1042"/>
      <c r="Q431" s="233">
        <v>343</v>
      </c>
      <c r="R431" s="20" t="s">
        <v>1018</v>
      </c>
      <c r="S431" s="22">
        <v>120</v>
      </c>
      <c r="T431" s="20"/>
    </row>
    <row r="432" spans="4:20" ht="30" customHeight="1" x14ac:dyDescent="0.25">
      <c r="D432" s="227"/>
      <c r="E432" s="227"/>
      <c r="F432" s="227"/>
      <c r="G432" s="227"/>
      <c r="H432" s="227"/>
      <c r="I432" s="227"/>
      <c r="J432" s="227"/>
      <c r="K432" s="227"/>
      <c r="L432" s="227"/>
      <c r="M432" s="227"/>
      <c r="N432" s="227"/>
      <c r="O432" s="1036" t="s">
        <v>1085</v>
      </c>
      <c r="P432" s="1042" t="s">
        <v>1019</v>
      </c>
      <c r="Q432" s="233">
        <v>344</v>
      </c>
      <c r="R432" s="20" t="s">
        <v>1020</v>
      </c>
      <c r="S432" s="22">
        <v>20</v>
      </c>
      <c r="T432" s="20"/>
    </row>
    <row r="433" spans="4:20" ht="30" customHeight="1" x14ac:dyDescent="0.25">
      <c r="D433" s="227"/>
      <c r="E433" s="227"/>
      <c r="F433" s="227"/>
      <c r="G433" s="227"/>
      <c r="H433" s="227"/>
      <c r="I433" s="227"/>
      <c r="J433" s="227"/>
      <c r="K433" s="227"/>
      <c r="L433" s="227"/>
      <c r="M433" s="227"/>
      <c r="N433" s="227"/>
      <c r="O433" s="1036"/>
      <c r="P433" s="1042"/>
      <c r="Q433" s="233">
        <v>345</v>
      </c>
      <c r="R433" s="20" t="s">
        <v>1011</v>
      </c>
      <c r="S433" s="22">
        <v>400</v>
      </c>
      <c r="T433" s="20"/>
    </row>
    <row r="434" spans="4:20" ht="30" customHeight="1" x14ac:dyDescent="0.25">
      <c r="D434" s="227"/>
      <c r="E434" s="227"/>
      <c r="F434" s="227"/>
      <c r="G434" s="227"/>
      <c r="H434" s="227"/>
      <c r="I434" s="227"/>
      <c r="J434" s="227"/>
      <c r="K434" s="227"/>
      <c r="L434" s="227"/>
      <c r="M434" s="227"/>
      <c r="N434" s="227"/>
      <c r="O434" s="1036"/>
      <c r="P434" s="1042"/>
      <c r="Q434" s="233">
        <v>346</v>
      </c>
      <c r="R434" s="20" t="s">
        <v>1021</v>
      </c>
      <c r="S434" s="22">
        <v>40</v>
      </c>
      <c r="T434" s="20"/>
    </row>
    <row r="435" spans="4:20" ht="30" customHeight="1" x14ac:dyDescent="0.25">
      <c r="D435" s="227"/>
      <c r="E435" s="227"/>
      <c r="F435" s="227"/>
      <c r="G435" s="227"/>
      <c r="H435" s="227"/>
      <c r="I435" s="227"/>
      <c r="J435" s="227"/>
      <c r="K435" s="227"/>
      <c r="L435" s="227"/>
      <c r="M435" s="227"/>
      <c r="N435" s="227"/>
      <c r="O435" s="1036"/>
      <c r="P435" s="1042"/>
      <c r="Q435" s="233">
        <v>347</v>
      </c>
      <c r="R435" s="20" t="s">
        <v>1022</v>
      </c>
      <c r="S435" s="22">
        <v>1</v>
      </c>
      <c r="T435" s="20"/>
    </row>
    <row r="436" spans="4:20" ht="30" customHeight="1" x14ac:dyDescent="0.25">
      <c r="D436" s="227"/>
      <c r="E436" s="227"/>
      <c r="F436" s="227"/>
      <c r="G436" s="227"/>
      <c r="H436" s="227"/>
      <c r="I436" s="227"/>
      <c r="J436" s="227"/>
      <c r="K436" s="227"/>
      <c r="L436" s="227"/>
      <c r="M436" s="227"/>
      <c r="N436" s="227"/>
      <c r="O436" s="1036" t="s">
        <v>1086</v>
      </c>
      <c r="P436" s="1042" t="s">
        <v>1023</v>
      </c>
      <c r="Q436" s="233">
        <v>348</v>
      </c>
      <c r="R436" s="20" t="s">
        <v>1024</v>
      </c>
      <c r="S436" s="22">
        <v>1</v>
      </c>
      <c r="T436" s="20"/>
    </row>
    <row r="437" spans="4:20" ht="30" customHeight="1" x14ac:dyDescent="0.25">
      <c r="D437" s="227"/>
      <c r="E437" s="227"/>
      <c r="F437" s="227"/>
      <c r="G437" s="227"/>
      <c r="H437" s="227"/>
      <c r="I437" s="227"/>
      <c r="J437" s="227"/>
      <c r="K437" s="227"/>
      <c r="L437" s="227"/>
      <c r="M437" s="227"/>
      <c r="N437" s="227"/>
      <c r="O437" s="1036"/>
      <c r="P437" s="1042"/>
      <c r="Q437" s="233">
        <v>349</v>
      </c>
      <c r="R437" s="20" t="s">
        <v>1016</v>
      </c>
      <c r="S437" s="22">
        <v>4</v>
      </c>
      <c r="T437" s="20"/>
    </row>
    <row r="438" spans="4:20" ht="30" customHeight="1" x14ac:dyDescent="0.25">
      <c r="D438" s="227"/>
      <c r="E438" s="227"/>
      <c r="F438" s="227"/>
      <c r="G438" s="227"/>
      <c r="H438" s="227"/>
      <c r="I438" s="227"/>
      <c r="J438" s="236">
        <v>4</v>
      </c>
      <c r="K438" s="227"/>
      <c r="L438" s="227"/>
      <c r="M438" s="227"/>
      <c r="N438" s="237">
        <v>7</v>
      </c>
      <c r="O438" s="201" t="s">
        <v>1087</v>
      </c>
      <c r="P438" s="198" t="s">
        <v>1025</v>
      </c>
      <c r="Q438" s="199"/>
      <c r="R438" s="199"/>
      <c r="S438" s="200"/>
      <c r="T438" s="199"/>
    </row>
    <row r="439" spans="4:20" ht="30" customHeight="1" x14ac:dyDescent="0.25">
      <c r="D439" s="227"/>
      <c r="E439" s="227"/>
      <c r="F439" s="227"/>
      <c r="G439" s="227"/>
      <c r="H439" s="227"/>
      <c r="I439" s="227"/>
      <c r="J439" s="227"/>
      <c r="K439" s="227"/>
      <c r="L439" s="227"/>
      <c r="M439" s="227"/>
      <c r="N439" s="227"/>
      <c r="O439" s="1036" t="s">
        <v>1088</v>
      </c>
      <c r="P439" s="1045" t="s">
        <v>1026</v>
      </c>
      <c r="Q439" s="247">
        <v>350</v>
      </c>
      <c r="R439" s="20" t="s">
        <v>1027</v>
      </c>
      <c r="S439" s="22">
        <v>50</v>
      </c>
      <c r="T439" s="20"/>
    </row>
    <row r="440" spans="4:20" ht="30" customHeight="1" x14ac:dyDescent="0.25">
      <c r="D440" s="227"/>
      <c r="E440" s="227"/>
      <c r="F440" s="227"/>
      <c r="G440" s="227"/>
      <c r="H440" s="227"/>
      <c r="I440" s="227"/>
      <c r="J440" s="227"/>
      <c r="K440" s="227"/>
      <c r="L440" s="227"/>
      <c r="M440" s="227"/>
      <c r="N440" s="227"/>
      <c r="O440" s="1036"/>
      <c r="P440" s="1045"/>
      <c r="Q440" s="233">
        <v>351</v>
      </c>
      <c r="R440" s="20" t="s">
        <v>1028</v>
      </c>
      <c r="S440" s="22">
        <v>40</v>
      </c>
      <c r="T440" s="20"/>
    </row>
    <row r="441" spans="4:20" ht="30" customHeight="1" x14ac:dyDescent="0.25">
      <c r="D441" s="227"/>
      <c r="E441" s="227"/>
      <c r="F441" s="227"/>
      <c r="G441" s="227"/>
      <c r="H441" s="227"/>
      <c r="I441" s="227"/>
      <c r="J441" s="227"/>
      <c r="K441" s="227"/>
      <c r="L441" s="227"/>
      <c r="M441" s="227"/>
      <c r="N441" s="227"/>
      <c r="O441" s="232" t="s">
        <v>1089</v>
      </c>
      <c r="P441" s="18" t="s">
        <v>1029</v>
      </c>
      <c r="Q441" s="233">
        <v>352</v>
      </c>
      <c r="R441" s="37" t="s">
        <v>1030</v>
      </c>
      <c r="S441" s="22">
        <v>30000</v>
      </c>
      <c r="T441" s="37"/>
    </row>
    <row r="442" spans="4:20" ht="30" customHeight="1" x14ac:dyDescent="0.25">
      <c r="D442" s="227"/>
      <c r="E442" s="227"/>
      <c r="F442" s="227"/>
      <c r="G442" s="227"/>
      <c r="H442" s="227"/>
      <c r="I442" s="227"/>
      <c r="J442" s="227"/>
      <c r="K442" s="227"/>
      <c r="L442" s="227"/>
      <c r="M442" s="227"/>
      <c r="N442" s="227"/>
      <c r="O442" s="232" t="s">
        <v>1090</v>
      </c>
      <c r="P442" s="18" t="s">
        <v>2868</v>
      </c>
      <c r="Q442" s="233">
        <v>353</v>
      </c>
      <c r="R442" s="20" t="s">
        <v>1031</v>
      </c>
      <c r="S442" s="22">
        <v>25</v>
      </c>
      <c r="T442" s="20"/>
    </row>
    <row r="443" spans="4:20" ht="30" customHeight="1" x14ac:dyDescent="0.25">
      <c r="D443" s="227"/>
      <c r="E443" s="227"/>
      <c r="F443" s="227"/>
      <c r="G443" s="227"/>
      <c r="H443" s="227"/>
      <c r="I443" s="227"/>
      <c r="J443" s="227"/>
      <c r="K443" s="227"/>
      <c r="L443" s="227"/>
      <c r="M443" s="227"/>
      <c r="N443" s="227"/>
      <c r="O443" s="1036" t="s">
        <v>810</v>
      </c>
      <c r="P443" s="1045" t="s">
        <v>1032</v>
      </c>
      <c r="Q443" s="233">
        <v>354</v>
      </c>
      <c r="R443" s="20" t="s">
        <v>1033</v>
      </c>
      <c r="S443" s="22">
        <v>25</v>
      </c>
      <c r="T443" s="20"/>
    </row>
    <row r="444" spans="4:20" ht="30" customHeight="1" x14ac:dyDescent="0.25">
      <c r="D444" s="227"/>
      <c r="E444" s="227"/>
      <c r="F444" s="227"/>
      <c r="G444" s="227"/>
      <c r="H444" s="227"/>
      <c r="I444" s="227"/>
      <c r="J444" s="227"/>
      <c r="K444" s="227"/>
      <c r="L444" s="227"/>
      <c r="M444" s="227"/>
      <c r="N444" s="227"/>
      <c r="O444" s="1036"/>
      <c r="P444" s="1045"/>
      <c r="Q444" s="233">
        <v>355</v>
      </c>
      <c r="R444" s="20" t="s">
        <v>1034</v>
      </c>
      <c r="S444" s="22">
        <v>25</v>
      </c>
      <c r="T444" s="20"/>
    </row>
    <row r="445" spans="4:20" ht="30" customHeight="1" x14ac:dyDescent="0.25">
      <c r="D445" s="227"/>
      <c r="E445" s="227"/>
      <c r="F445" s="227"/>
      <c r="G445" s="227"/>
      <c r="H445" s="227"/>
      <c r="I445" s="227"/>
      <c r="J445" s="227"/>
      <c r="K445" s="227"/>
      <c r="L445" s="227"/>
      <c r="M445" s="227"/>
      <c r="N445" s="227"/>
      <c r="O445" s="1036"/>
      <c r="P445" s="1045"/>
      <c r="Q445" s="233">
        <v>356</v>
      </c>
      <c r="R445" s="20" t="s">
        <v>1035</v>
      </c>
      <c r="S445" s="22">
        <v>8</v>
      </c>
      <c r="T445" s="20"/>
    </row>
    <row r="446" spans="4:20" ht="30" customHeight="1" x14ac:dyDescent="0.25">
      <c r="D446" s="227"/>
      <c r="E446" s="227"/>
      <c r="F446" s="227"/>
      <c r="G446" s="227"/>
      <c r="H446" s="227"/>
      <c r="I446" s="227"/>
      <c r="J446" s="236">
        <v>5</v>
      </c>
      <c r="K446" s="227"/>
      <c r="L446" s="227"/>
      <c r="M446" s="227"/>
      <c r="N446" s="237">
        <v>5</v>
      </c>
      <c r="O446" s="201" t="s">
        <v>1091</v>
      </c>
      <c r="P446" s="198" t="s">
        <v>1036</v>
      </c>
      <c r="Q446" s="199"/>
      <c r="R446" s="199"/>
      <c r="S446" s="200"/>
      <c r="T446" s="199"/>
    </row>
    <row r="447" spans="4:20" ht="30" customHeight="1" x14ac:dyDescent="0.25">
      <c r="D447" s="227"/>
      <c r="E447" s="227"/>
      <c r="F447" s="227"/>
      <c r="G447" s="227"/>
      <c r="H447" s="227"/>
      <c r="I447" s="227"/>
      <c r="J447" s="227"/>
      <c r="K447" s="227"/>
      <c r="L447" s="227"/>
      <c r="M447" s="227"/>
      <c r="N447" s="227"/>
      <c r="O447" s="232" t="s">
        <v>1092</v>
      </c>
      <c r="P447" s="18" t="s">
        <v>1037</v>
      </c>
      <c r="Q447" s="233">
        <v>357</v>
      </c>
      <c r="R447" s="20" t="s">
        <v>1038</v>
      </c>
      <c r="S447" s="22">
        <v>200</v>
      </c>
      <c r="T447" s="20"/>
    </row>
    <row r="448" spans="4:20" ht="30" customHeight="1" x14ac:dyDescent="0.25">
      <c r="D448" s="227"/>
      <c r="E448" s="227"/>
      <c r="F448" s="227"/>
      <c r="G448" s="227"/>
      <c r="H448" s="227"/>
      <c r="I448" s="227"/>
      <c r="J448" s="227"/>
      <c r="K448" s="227"/>
      <c r="L448" s="227"/>
      <c r="M448" s="227"/>
      <c r="N448" s="227"/>
      <c r="O448" s="232" t="s">
        <v>1093</v>
      </c>
      <c r="P448" s="18" t="s">
        <v>1039</v>
      </c>
      <c r="Q448" s="233">
        <v>358</v>
      </c>
      <c r="R448" s="20" t="s">
        <v>1040</v>
      </c>
      <c r="S448" s="22">
        <v>32</v>
      </c>
      <c r="T448" s="20"/>
    </row>
    <row r="449" spans="4:20" ht="30" customHeight="1" x14ac:dyDescent="0.25">
      <c r="D449" s="227"/>
      <c r="E449" s="227"/>
      <c r="F449" s="227"/>
      <c r="G449" s="227"/>
      <c r="H449" s="227"/>
      <c r="I449" s="227"/>
      <c r="J449" s="227"/>
      <c r="K449" s="227"/>
      <c r="L449" s="227"/>
      <c r="M449" s="227"/>
      <c r="N449" s="227"/>
      <c r="O449" s="232" t="s">
        <v>1094</v>
      </c>
      <c r="P449" s="18" t="s">
        <v>1041</v>
      </c>
      <c r="Q449" s="233">
        <v>359</v>
      </c>
      <c r="R449" s="20" t="s">
        <v>1042</v>
      </c>
      <c r="S449" s="22">
        <v>48</v>
      </c>
      <c r="T449" s="20"/>
    </row>
    <row r="450" spans="4:20" ht="30" customHeight="1" x14ac:dyDescent="0.25">
      <c r="D450" s="227"/>
      <c r="E450" s="227"/>
      <c r="F450" s="227"/>
      <c r="G450" s="227"/>
      <c r="H450" s="227"/>
      <c r="I450" s="227"/>
      <c r="J450" s="227"/>
      <c r="K450" s="227"/>
      <c r="L450" s="227"/>
      <c r="M450" s="227"/>
      <c r="N450" s="227"/>
      <c r="O450" s="232" t="s">
        <v>1095</v>
      </c>
      <c r="P450" s="18" t="s">
        <v>1041</v>
      </c>
      <c r="Q450" s="233">
        <v>360</v>
      </c>
      <c r="R450" s="20" t="s">
        <v>1043</v>
      </c>
      <c r="S450" s="22">
        <v>40</v>
      </c>
      <c r="T450" s="20"/>
    </row>
    <row r="451" spans="4:20" ht="30" customHeight="1" x14ac:dyDescent="0.25">
      <c r="D451" s="227"/>
      <c r="E451" s="227"/>
      <c r="F451" s="227"/>
      <c r="G451" s="227"/>
      <c r="H451" s="227"/>
      <c r="I451" s="227"/>
      <c r="J451" s="227"/>
      <c r="K451" s="227"/>
      <c r="L451" s="227"/>
      <c r="M451" s="227"/>
      <c r="N451" s="227"/>
      <c r="O451" s="232" t="s">
        <v>1096</v>
      </c>
      <c r="P451" s="18" t="s">
        <v>1044</v>
      </c>
      <c r="Q451" s="233">
        <v>361</v>
      </c>
      <c r="R451" s="20" t="s">
        <v>1045</v>
      </c>
      <c r="S451" s="23">
        <v>40</v>
      </c>
      <c r="T451" s="20"/>
    </row>
    <row r="452" spans="4:20" ht="30" customHeight="1" x14ac:dyDescent="0.25">
      <c r="D452" s="227"/>
      <c r="E452" s="227"/>
      <c r="F452" s="227"/>
      <c r="G452" s="227"/>
      <c r="H452" s="227"/>
      <c r="I452" s="227"/>
      <c r="J452" s="236">
        <v>2</v>
      </c>
      <c r="K452" s="227"/>
      <c r="L452" s="227"/>
      <c r="M452" s="227"/>
      <c r="N452" s="237">
        <v>4</v>
      </c>
      <c r="O452" s="201" t="s">
        <v>1097</v>
      </c>
      <c r="P452" s="198" t="s">
        <v>1046</v>
      </c>
      <c r="Q452" s="199"/>
      <c r="R452" s="199"/>
      <c r="S452" s="200"/>
      <c r="T452" s="199"/>
    </row>
    <row r="453" spans="4:20" ht="30" customHeight="1" x14ac:dyDescent="0.25">
      <c r="D453" s="227"/>
      <c r="E453" s="227"/>
      <c r="F453" s="227"/>
      <c r="G453" s="227"/>
      <c r="H453" s="227"/>
      <c r="I453" s="227"/>
      <c r="J453" s="227"/>
      <c r="K453" s="227"/>
      <c r="L453" s="227"/>
      <c r="M453" s="227"/>
      <c r="N453" s="227"/>
      <c r="O453" s="1036" t="s">
        <v>1098</v>
      </c>
      <c r="P453" s="1045" t="s">
        <v>1047</v>
      </c>
      <c r="Q453" s="233">
        <v>362</v>
      </c>
      <c r="R453" s="20" t="s">
        <v>1048</v>
      </c>
      <c r="S453" s="22">
        <v>40</v>
      </c>
      <c r="T453" s="20"/>
    </row>
    <row r="454" spans="4:20" ht="30" customHeight="1" x14ac:dyDescent="0.25">
      <c r="D454" s="227"/>
      <c r="E454" s="227"/>
      <c r="F454" s="227"/>
      <c r="G454" s="227"/>
      <c r="H454" s="227"/>
      <c r="I454" s="227"/>
      <c r="J454" s="227"/>
      <c r="K454" s="227"/>
      <c r="L454" s="227"/>
      <c r="M454" s="227"/>
      <c r="N454" s="227"/>
      <c r="O454" s="1036"/>
      <c r="P454" s="1045"/>
      <c r="Q454" s="233">
        <v>363</v>
      </c>
      <c r="R454" s="20" t="s">
        <v>1049</v>
      </c>
      <c r="S454" s="22">
        <v>30</v>
      </c>
      <c r="T454" s="20"/>
    </row>
    <row r="455" spans="4:20" ht="30" customHeight="1" x14ac:dyDescent="0.25">
      <c r="D455" s="227"/>
      <c r="E455" s="227"/>
      <c r="F455" s="227"/>
      <c r="G455" s="227"/>
      <c r="H455" s="227"/>
      <c r="I455" s="227"/>
      <c r="J455" s="227"/>
      <c r="K455" s="227"/>
      <c r="L455" s="227"/>
      <c r="M455" s="227"/>
      <c r="N455" s="227"/>
      <c r="O455" s="1036" t="s">
        <v>1099</v>
      </c>
      <c r="P455" s="1045" t="s">
        <v>1050</v>
      </c>
      <c r="Q455" s="233">
        <v>364</v>
      </c>
      <c r="R455" s="20" t="s">
        <v>1051</v>
      </c>
      <c r="S455" s="22">
        <v>35</v>
      </c>
      <c r="T455" s="20"/>
    </row>
    <row r="456" spans="4:20" ht="30" customHeight="1" x14ac:dyDescent="0.25">
      <c r="D456" s="227"/>
      <c r="E456" s="227"/>
      <c r="F456" s="227"/>
      <c r="G456" s="227"/>
      <c r="H456" s="227"/>
      <c r="I456" s="227"/>
      <c r="J456" s="227"/>
      <c r="K456" s="227"/>
      <c r="L456" s="227"/>
      <c r="M456" s="227"/>
      <c r="N456" s="227"/>
      <c r="O456" s="1036"/>
      <c r="P456" s="1045"/>
      <c r="Q456" s="233">
        <v>365</v>
      </c>
      <c r="R456" s="20" t="s">
        <v>1052</v>
      </c>
      <c r="S456" s="22">
        <v>30</v>
      </c>
      <c r="T456" s="20"/>
    </row>
    <row r="457" spans="4:20" ht="30" customHeight="1" x14ac:dyDescent="0.25">
      <c r="D457" s="227"/>
      <c r="E457" s="227"/>
      <c r="F457" s="227"/>
      <c r="G457" s="227"/>
      <c r="H457" s="227"/>
      <c r="I457" s="227"/>
      <c r="J457" s="236">
        <v>10</v>
      </c>
      <c r="K457" s="227"/>
      <c r="L457" s="227"/>
      <c r="M457" s="227"/>
      <c r="N457" s="237">
        <v>11</v>
      </c>
      <c r="O457" s="201" t="s">
        <v>1100</v>
      </c>
      <c r="P457" s="198" t="s">
        <v>1053</v>
      </c>
      <c r="Q457" s="199"/>
      <c r="R457" s="199"/>
      <c r="S457" s="200"/>
      <c r="T457" s="199"/>
    </row>
    <row r="458" spans="4:20" ht="30" customHeight="1" x14ac:dyDescent="0.25">
      <c r="D458" s="227"/>
      <c r="E458" s="227"/>
      <c r="F458" s="227"/>
      <c r="G458" s="227"/>
      <c r="H458" s="227"/>
      <c r="I458" s="227"/>
      <c r="J458" s="227"/>
      <c r="K458" s="227"/>
      <c r="L458" s="227"/>
      <c r="M458" s="227"/>
      <c r="N458" s="227"/>
      <c r="O458" s="1036" t="s">
        <v>1101</v>
      </c>
      <c r="P458" s="1045" t="s">
        <v>2869</v>
      </c>
      <c r="Q458" s="233">
        <v>366</v>
      </c>
      <c r="R458" s="18" t="s">
        <v>1054</v>
      </c>
      <c r="S458" s="22">
        <v>68</v>
      </c>
      <c r="T458" s="18"/>
    </row>
    <row r="459" spans="4:20" ht="30" customHeight="1" x14ac:dyDescent="0.25">
      <c r="D459" s="227"/>
      <c r="E459" s="227"/>
      <c r="F459" s="227"/>
      <c r="G459" s="227"/>
      <c r="H459" s="227"/>
      <c r="I459" s="227"/>
      <c r="J459" s="227"/>
      <c r="K459" s="227"/>
      <c r="L459" s="227"/>
      <c r="M459" s="227"/>
      <c r="N459" s="227"/>
      <c r="O459" s="1036"/>
      <c r="P459" s="1045"/>
      <c r="Q459" s="233">
        <v>367</v>
      </c>
      <c r="R459" s="18" t="s">
        <v>1055</v>
      </c>
      <c r="S459" s="22">
        <v>1</v>
      </c>
      <c r="T459" s="18"/>
    </row>
    <row r="460" spans="4:20" ht="30" customHeight="1" x14ac:dyDescent="0.25">
      <c r="D460" s="227"/>
      <c r="E460" s="227"/>
      <c r="F460" s="227"/>
      <c r="G460" s="227"/>
      <c r="H460" s="227"/>
      <c r="I460" s="227"/>
      <c r="J460" s="227"/>
      <c r="K460" s="227"/>
      <c r="L460" s="227"/>
      <c r="M460" s="227"/>
      <c r="N460" s="227"/>
      <c r="O460" s="232" t="s">
        <v>1102</v>
      </c>
      <c r="P460" s="18" t="s">
        <v>1056</v>
      </c>
      <c r="Q460" s="233">
        <v>368</v>
      </c>
      <c r="R460" s="18" t="s">
        <v>1057</v>
      </c>
      <c r="S460" s="22">
        <v>4</v>
      </c>
      <c r="T460" s="18"/>
    </row>
    <row r="461" spans="4:20" ht="30" customHeight="1" x14ac:dyDescent="0.25">
      <c r="D461" s="227"/>
      <c r="E461" s="227"/>
      <c r="F461" s="227"/>
      <c r="G461" s="227"/>
      <c r="H461" s="227"/>
      <c r="I461" s="227"/>
      <c r="J461" s="227"/>
      <c r="K461" s="227"/>
      <c r="L461" s="227"/>
      <c r="M461" s="227"/>
      <c r="N461" s="227"/>
      <c r="O461" s="232" t="s">
        <v>1103</v>
      </c>
      <c r="P461" s="18" t="s">
        <v>2870</v>
      </c>
      <c r="Q461" s="233">
        <v>369</v>
      </c>
      <c r="R461" s="18" t="s">
        <v>1058</v>
      </c>
      <c r="S461" s="22">
        <v>1</v>
      </c>
      <c r="T461" s="18"/>
    </row>
    <row r="462" spans="4:20" ht="30" customHeight="1" x14ac:dyDescent="0.25">
      <c r="D462" s="227"/>
      <c r="E462" s="227"/>
      <c r="F462" s="227"/>
      <c r="G462" s="227"/>
      <c r="H462" s="227"/>
      <c r="I462" s="227"/>
      <c r="J462" s="227"/>
      <c r="K462" s="227"/>
      <c r="L462" s="227"/>
      <c r="M462" s="227"/>
      <c r="N462" s="227"/>
      <c r="O462" s="232" t="s">
        <v>1104</v>
      </c>
      <c r="P462" s="18" t="s">
        <v>2871</v>
      </c>
      <c r="Q462" s="233">
        <v>370</v>
      </c>
      <c r="R462" s="18" t="s">
        <v>1059</v>
      </c>
      <c r="S462" s="22">
        <v>4</v>
      </c>
      <c r="T462" s="18"/>
    </row>
    <row r="463" spans="4:20" ht="30" customHeight="1" x14ac:dyDescent="0.25">
      <c r="D463" s="227"/>
      <c r="E463" s="227"/>
      <c r="F463" s="227"/>
      <c r="G463" s="227"/>
      <c r="H463" s="227"/>
      <c r="I463" s="227"/>
      <c r="J463" s="227"/>
      <c r="K463" s="227"/>
      <c r="L463" s="227"/>
      <c r="M463" s="227"/>
      <c r="N463" s="227"/>
      <c r="O463" s="232" t="s">
        <v>1105</v>
      </c>
      <c r="P463" s="18" t="s">
        <v>2872</v>
      </c>
      <c r="Q463" s="233">
        <v>371</v>
      </c>
      <c r="R463" s="18" t="s">
        <v>1060</v>
      </c>
      <c r="S463" s="22">
        <v>32</v>
      </c>
      <c r="T463" s="18"/>
    </row>
    <row r="464" spans="4:20" ht="30" customHeight="1" x14ac:dyDescent="0.25">
      <c r="D464" s="227"/>
      <c r="E464" s="227"/>
      <c r="F464" s="227"/>
      <c r="G464" s="227"/>
      <c r="H464" s="227"/>
      <c r="I464" s="227"/>
      <c r="J464" s="227"/>
      <c r="K464" s="227"/>
      <c r="L464" s="227"/>
      <c r="M464" s="227"/>
      <c r="N464" s="227"/>
      <c r="O464" s="232" t="s">
        <v>1106</v>
      </c>
      <c r="P464" s="18" t="s">
        <v>2873</v>
      </c>
      <c r="Q464" s="233">
        <v>372</v>
      </c>
      <c r="R464" s="18" t="s">
        <v>1061</v>
      </c>
      <c r="S464" s="22">
        <v>20000</v>
      </c>
      <c r="T464" s="18"/>
    </row>
    <row r="465" spans="4:20" ht="30" customHeight="1" x14ac:dyDescent="0.25">
      <c r="D465" s="227"/>
      <c r="E465" s="227"/>
      <c r="F465" s="227"/>
      <c r="G465" s="227"/>
      <c r="H465" s="227"/>
      <c r="I465" s="227"/>
      <c r="J465" s="227"/>
      <c r="K465" s="227"/>
      <c r="L465" s="227"/>
      <c r="M465" s="227"/>
      <c r="N465" s="227"/>
      <c r="O465" s="232" t="s">
        <v>1107</v>
      </c>
      <c r="P465" s="18" t="s">
        <v>2874</v>
      </c>
      <c r="Q465" s="233">
        <v>373</v>
      </c>
      <c r="R465" s="18" t="s">
        <v>1051</v>
      </c>
      <c r="S465" s="22">
        <v>400</v>
      </c>
      <c r="T465" s="18"/>
    </row>
    <row r="466" spans="4:20" ht="30" customHeight="1" x14ac:dyDescent="0.25">
      <c r="D466" s="227"/>
      <c r="E466" s="227"/>
      <c r="F466" s="227"/>
      <c r="G466" s="227"/>
      <c r="H466" s="227"/>
      <c r="I466" s="227"/>
      <c r="J466" s="227"/>
      <c r="K466" s="227"/>
      <c r="L466" s="227"/>
      <c r="M466" s="227"/>
      <c r="N466" s="227"/>
      <c r="O466" s="232" t="s">
        <v>1108</v>
      </c>
      <c r="P466" s="18" t="s">
        <v>2875</v>
      </c>
      <c r="Q466" s="233">
        <v>374</v>
      </c>
      <c r="R466" s="18" t="s">
        <v>1062</v>
      </c>
      <c r="S466" s="22">
        <v>4</v>
      </c>
      <c r="T466" s="18"/>
    </row>
    <row r="467" spans="4:20" ht="30" customHeight="1" x14ac:dyDescent="0.25">
      <c r="D467" s="227"/>
      <c r="E467" s="227"/>
      <c r="F467" s="227"/>
      <c r="G467" s="227"/>
      <c r="H467" s="227"/>
      <c r="I467" s="227"/>
      <c r="J467" s="227"/>
      <c r="K467" s="227"/>
      <c r="L467" s="227"/>
      <c r="M467" s="227"/>
      <c r="N467" s="227"/>
      <c r="O467" s="232" t="s">
        <v>1109</v>
      </c>
      <c r="P467" s="18" t="s">
        <v>1064</v>
      </c>
      <c r="Q467" s="233">
        <v>375</v>
      </c>
      <c r="R467" s="18" t="s">
        <v>1063</v>
      </c>
      <c r="S467" s="22">
        <v>25</v>
      </c>
      <c r="T467" s="18"/>
    </row>
    <row r="468" spans="4:20" ht="30" customHeight="1" x14ac:dyDescent="0.25">
      <c r="D468" s="227"/>
      <c r="E468" s="227"/>
      <c r="F468" s="227"/>
      <c r="G468" s="227"/>
      <c r="H468" s="227"/>
      <c r="I468" s="227"/>
      <c r="J468" s="227"/>
      <c r="K468" s="227"/>
      <c r="L468" s="227"/>
      <c r="M468" s="227"/>
      <c r="N468" s="227"/>
      <c r="O468" s="232" t="s">
        <v>1110</v>
      </c>
      <c r="P468" s="18" t="s">
        <v>1064</v>
      </c>
      <c r="Q468" s="233">
        <v>376</v>
      </c>
      <c r="R468" s="18" t="s">
        <v>1065</v>
      </c>
      <c r="S468" s="22">
        <v>4</v>
      </c>
      <c r="T468" s="18"/>
    </row>
    <row r="469" spans="4:20" ht="30" customHeight="1" x14ac:dyDescent="0.25">
      <c r="D469" s="227"/>
      <c r="E469" s="227"/>
      <c r="F469" s="227"/>
      <c r="G469" s="227"/>
      <c r="H469" s="227"/>
      <c r="I469" s="227"/>
      <c r="J469" s="236">
        <v>2</v>
      </c>
      <c r="K469" s="227"/>
      <c r="L469" s="227"/>
      <c r="M469" s="227"/>
      <c r="N469" s="237">
        <v>2</v>
      </c>
      <c r="O469" s="201" t="s">
        <v>1111</v>
      </c>
      <c r="P469" s="198" t="s">
        <v>1066</v>
      </c>
      <c r="Q469" s="199"/>
      <c r="R469" s="199"/>
      <c r="S469" s="200"/>
      <c r="T469" s="199"/>
    </row>
    <row r="470" spans="4:20" ht="30" customHeight="1" x14ac:dyDescent="0.25">
      <c r="D470" s="227"/>
      <c r="E470" s="227"/>
      <c r="F470" s="227"/>
      <c r="G470" s="227"/>
      <c r="H470" s="227"/>
      <c r="I470" s="227"/>
      <c r="J470" s="227"/>
      <c r="K470" s="227"/>
      <c r="L470" s="227"/>
      <c r="M470" s="227"/>
      <c r="N470" s="227"/>
      <c r="O470" s="232" t="s">
        <v>1112</v>
      </c>
      <c r="P470" s="18" t="s">
        <v>1067</v>
      </c>
      <c r="Q470" s="233">
        <v>377</v>
      </c>
      <c r="R470" s="18" t="s">
        <v>1068</v>
      </c>
      <c r="S470" s="38">
        <v>1</v>
      </c>
      <c r="T470" s="18"/>
    </row>
    <row r="471" spans="4:20" ht="30" customHeight="1" x14ac:dyDescent="0.25">
      <c r="D471" s="227"/>
      <c r="E471" s="227"/>
      <c r="F471" s="227"/>
      <c r="G471" s="227"/>
      <c r="H471" s="227"/>
      <c r="I471" s="227"/>
      <c r="J471" s="227"/>
      <c r="K471" s="227"/>
      <c r="L471" s="227"/>
      <c r="M471" s="227"/>
      <c r="N471" s="227"/>
      <c r="O471" s="232" t="s">
        <v>1113</v>
      </c>
      <c r="P471" s="18" t="s">
        <v>1069</v>
      </c>
      <c r="Q471" s="233">
        <v>378</v>
      </c>
      <c r="R471" s="18" t="s">
        <v>1070</v>
      </c>
      <c r="S471" s="22">
        <v>12</v>
      </c>
      <c r="T471" s="18"/>
    </row>
    <row r="472" spans="4:20" ht="30" customHeight="1" x14ac:dyDescent="0.25">
      <c r="D472" s="227"/>
      <c r="E472" s="227"/>
      <c r="F472" s="228">
        <v>1</v>
      </c>
      <c r="G472" s="227"/>
      <c r="H472" s="227"/>
      <c r="I472" s="236">
        <f>SUM(J473)</f>
        <v>4</v>
      </c>
      <c r="J472" s="227"/>
      <c r="K472" s="227"/>
      <c r="L472" s="227"/>
      <c r="M472" s="237">
        <f>SUM(N473)</f>
        <v>4</v>
      </c>
      <c r="N472" s="227"/>
      <c r="O472" s="194">
        <v>2.5</v>
      </c>
      <c r="P472" s="195" t="s">
        <v>101</v>
      </c>
      <c r="Q472" s="194"/>
      <c r="R472" s="194"/>
      <c r="S472" s="196"/>
      <c r="T472" s="194"/>
    </row>
    <row r="473" spans="4:20" ht="30" customHeight="1" x14ac:dyDescent="0.25">
      <c r="D473" s="227"/>
      <c r="E473" s="227"/>
      <c r="F473" s="227"/>
      <c r="G473" s="227"/>
      <c r="H473" s="227"/>
      <c r="I473" s="227"/>
      <c r="J473" s="236">
        <v>4</v>
      </c>
      <c r="K473" s="227"/>
      <c r="L473" s="227"/>
      <c r="M473" s="227"/>
      <c r="N473" s="237">
        <v>4</v>
      </c>
      <c r="O473" s="201" t="s">
        <v>1114</v>
      </c>
      <c r="P473" s="198" t="s">
        <v>1071</v>
      </c>
      <c r="Q473" s="199"/>
      <c r="R473" s="199"/>
      <c r="S473" s="200"/>
      <c r="T473" s="199"/>
    </row>
    <row r="474" spans="4:20" ht="30" customHeight="1" x14ac:dyDescent="0.25">
      <c r="D474" s="227"/>
      <c r="E474" s="227"/>
      <c r="F474" s="227"/>
      <c r="G474" s="227"/>
      <c r="H474" s="227"/>
      <c r="I474" s="227"/>
      <c r="J474" s="227"/>
      <c r="K474" s="227"/>
      <c r="L474" s="227"/>
      <c r="M474" s="227"/>
      <c r="N474" s="227"/>
      <c r="O474" s="232" t="s">
        <v>1115</v>
      </c>
      <c r="P474" s="21" t="s">
        <v>1072</v>
      </c>
      <c r="Q474" s="234">
        <v>379</v>
      </c>
      <c r="R474" s="35" t="s">
        <v>1073</v>
      </c>
      <c r="S474" s="23">
        <v>40</v>
      </c>
      <c r="T474" s="35"/>
    </row>
    <row r="475" spans="4:20" ht="30" customHeight="1" x14ac:dyDescent="0.25">
      <c r="D475" s="227"/>
      <c r="E475" s="227"/>
      <c r="F475" s="227"/>
      <c r="G475" s="227"/>
      <c r="H475" s="227"/>
      <c r="I475" s="227"/>
      <c r="J475" s="227"/>
      <c r="K475" s="227"/>
      <c r="L475" s="227"/>
      <c r="M475" s="227"/>
      <c r="N475" s="227"/>
      <c r="O475" s="232" t="s">
        <v>1116</v>
      </c>
      <c r="P475" s="21" t="s">
        <v>1074</v>
      </c>
      <c r="Q475" s="234">
        <v>380</v>
      </c>
      <c r="R475" s="33" t="s">
        <v>1073</v>
      </c>
      <c r="S475" s="23">
        <v>10</v>
      </c>
      <c r="T475" s="33"/>
    </row>
    <row r="476" spans="4:20" ht="30" customHeight="1" x14ac:dyDescent="0.25">
      <c r="D476" s="227"/>
      <c r="E476" s="227"/>
      <c r="F476" s="227"/>
      <c r="G476" s="227"/>
      <c r="H476" s="227"/>
      <c r="I476" s="227"/>
      <c r="J476" s="227"/>
      <c r="K476" s="227"/>
      <c r="L476" s="227"/>
      <c r="M476" s="227"/>
      <c r="N476" s="227"/>
      <c r="O476" s="232" t="s">
        <v>1117</v>
      </c>
      <c r="P476" s="21" t="s">
        <v>1075</v>
      </c>
      <c r="Q476" s="234">
        <v>381</v>
      </c>
      <c r="R476" s="21" t="s">
        <v>1076</v>
      </c>
      <c r="S476" s="23">
        <v>8000</v>
      </c>
      <c r="T476" s="21"/>
    </row>
    <row r="477" spans="4:20" ht="30" customHeight="1" x14ac:dyDescent="0.25">
      <c r="D477" s="227"/>
      <c r="E477" s="227"/>
      <c r="F477" s="227"/>
      <c r="G477" s="227"/>
      <c r="H477" s="227"/>
      <c r="I477" s="227"/>
      <c r="J477" s="227"/>
      <c r="K477" s="227"/>
      <c r="L477" s="227"/>
      <c r="M477" s="227"/>
      <c r="N477" s="227"/>
      <c r="O477" s="232" t="s">
        <v>1118</v>
      </c>
      <c r="P477" s="33" t="s">
        <v>1077</v>
      </c>
      <c r="Q477" s="234">
        <v>382</v>
      </c>
      <c r="R477" s="21" t="s">
        <v>1078</v>
      </c>
      <c r="S477" s="23">
        <v>800</v>
      </c>
      <c r="T477" s="21"/>
    </row>
    <row r="478" spans="4:20" ht="30" customHeight="1" x14ac:dyDescent="0.25">
      <c r="D478" s="227"/>
      <c r="E478" s="227"/>
      <c r="F478" s="227"/>
      <c r="G478" s="227"/>
      <c r="H478" s="227"/>
      <c r="I478" s="227"/>
      <c r="J478" s="227"/>
      <c r="K478" s="227"/>
      <c r="L478" s="227"/>
      <c r="M478" s="227"/>
      <c r="N478" s="227"/>
      <c r="O478" s="202"/>
      <c r="P478" s="203" t="s">
        <v>1119</v>
      </c>
      <c r="Q478" s="202"/>
      <c r="R478" s="202"/>
      <c r="S478" s="204"/>
      <c r="T478" s="202"/>
    </row>
    <row r="479" spans="4:20" ht="30" customHeight="1" x14ac:dyDescent="0.25">
      <c r="D479" s="227"/>
      <c r="E479" s="227"/>
      <c r="F479" s="228">
        <v>5</v>
      </c>
      <c r="G479" s="227"/>
      <c r="H479" s="227"/>
      <c r="I479" s="236">
        <f>SUM(J480:J512)</f>
        <v>26</v>
      </c>
      <c r="J479" s="227"/>
      <c r="K479" s="227"/>
      <c r="L479" s="227"/>
      <c r="M479" s="237">
        <f>SUM(N480:N512)</f>
        <v>36</v>
      </c>
      <c r="N479" s="227"/>
      <c r="O479" s="194">
        <v>2.6</v>
      </c>
      <c r="P479" s="195" t="s">
        <v>1120</v>
      </c>
      <c r="Q479" s="194"/>
      <c r="R479" s="194"/>
      <c r="S479" s="196"/>
      <c r="T479" s="194"/>
    </row>
    <row r="480" spans="4:20" ht="30" customHeight="1" x14ac:dyDescent="0.25">
      <c r="D480" s="227"/>
      <c r="E480" s="227"/>
      <c r="F480" s="227"/>
      <c r="G480" s="227"/>
      <c r="H480" s="227"/>
      <c r="I480" s="227"/>
      <c r="J480" s="236">
        <v>4</v>
      </c>
      <c r="K480" s="227"/>
      <c r="L480" s="227"/>
      <c r="M480" s="227"/>
      <c r="N480" s="237">
        <v>5</v>
      </c>
      <c r="O480" s="201" t="s">
        <v>1122</v>
      </c>
      <c r="P480" s="198" t="s">
        <v>1121</v>
      </c>
      <c r="Q480" s="199"/>
      <c r="R480" s="199"/>
      <c r="S480" s="200"/>
      <c r="T480" s="199"/>
    </row>
    <row r="481" spans="4:20" ht="30" customHeight="1" x14ac:dyDescent="0.25">
      <c r="D481" s="227"/>
      <c r="E481" s="227"/>
      <c r="F481" s="227"/>
      <c r="G481" s="227"/>
      <c r="H481" s="227"/>
      <c r="I481" s="227"/>
      <c r="J481" s="227"/>
      <c r="K481" s="227"/>
      <c r="L481" s="227"/>
      <c r="M481" s="227"/>
      <c r="N481" s="227"/>
      <c r="O481" s="232" t="s">
        <v>1132</v>
      </c>
      <c r="P481" s="33" t="s">
        <v>1123</v>
      </c>
      <c r="Q481" s="233">
        <v>383</v>
      </c>
      <c r="R481" s="21" t="s">
        <v>1124</v>
      </c>
      <c r="S481" s="23">
        <v>4000</v>
      </c>
      <c r="T481" s="21"/>
    </row>
    <row r="482" spans="4:20" ht="30" customHeight="1" x14ac:dyDescent="0.25">
      <c r="D482" s="227"/>
      <c r="E482" s="227"/>
      <c r="F482" s="227"/>
      <c r="G482" s="227"/>
      <c r="H482" s="227"/>
      <c r="I482" s="227"/>
      <c r="J482" s="227"/>
      <c r="K482" s="227"/>
      <c r="L482" s="227"/>
      <c r="M482" s="227"/>
      <c r="N482" s="227"/>
      <c r="O482" s="1036" t="s">
        <v>1133</v>
      </c>
      <c r="P482" s="1037" t="s">
        <v>1125</v>
      </c>
      <c r="Q482" s="233">
        <v>384</v>
      </c>
      <c r="R482" s="21" t="s">
        <v>1126</v>
      </c>
      <c r="S482" s="36">
        <v>200</v>
      </c>
      <c r="T482" s="21"/>
    </row>
    <row r="483" spans="4:20" ht="30" customHeight="1" x14ac:dyDescent="0.25">
      <c r="D483" s="227"/>
      <c r="E483" s="227"/>
      <c r="F483" s="227"/>
      <c r="G483" s="227"/>
      <c r="H483" s="227"/>
      <c r="I483" s="227"/>
      <c r="J483" s="227"/>
      <c r="K483" s="227"/>
      <c r="L483" s="227"/>
      <c r="M483" s="227"/>
      <c r="N483" s="227"/>
      <c r="O483" s="1036"/>
      <c r="P483" s="1037"/>
      <c r="Q483" s="233">
        <v>385</v>
      </c>
      <c r="R483" s="21" t="s">
        <v>1127</v>
      </c>
      <c r="S483" s="36">
        <v>200</v>
      </c>
      <c r="T483" s="21"/>
    </row>
    <row r="484" spans="4:20" ht="30" customHeight="1" x14ac:dyDescent="0.25">
      <c r="D484" s="227"/>
      <c r="E484" s="227"/>
      <c r="F484" s="227"/>
      <c r="G484" s="227"/>
      <c r="H484" s="227"/>
      <c r="I484" s="227"/>
      <c r="J484" s="227"/>
      <c r="K484" s="227"/>
      <c r="L484" s="227"/>
      <c r="M484" s="227"/>
      <c r="N484" s="227"/>
      <c r="O484" s="232" t="s">
        <v>1134</v>
      </c>
      <c r="P484" s="33" t="s">
        <v>1128</v>
      </c>
      <c r="Q484" s="233">
        <v>386</v>
      </c>
      <c r="R484" s="30" t="s">
        <v>1129</v>
      </c>
      <c r="S484" s="36">
        <v>40</v>
      </c>
      <c r="T484" s="30"/>
    </row>
    <row r="485" spans="4:20" ht="30" customHeight="1" x14ac:dyDescent="0.25">
      <c r="D485" s="227"/>
      <c r="E485" s="227"/>
      <c r="F485" s="227"/>
      <c r="G485" s="227"/>
      <c r="H485" s="227"/>
      <c r="I485" s="227"/>
      <c r="J485" s="227"/>
      <c r="K485" s="227"/>
      <c r="L485" s="227"/>
      <c r="M485" s="227"/>
      <c r="N485" s="227"/>
      <c r="O485" s="232" t="s">
        <v>1135</v>
      </c>
      <c r="P485" s="33" t="s">
        <v>1130</v>
      </c>
      <c r="Q485" s="233">
        <v>387</v>
      </c>
      <c r="R485" s="30" t="s">
        <v>1131</v>
      </c>
      <c r="S485" s="36">
        <v>4</v>
      </c>
      <c r="T485" s="30"/>
    </row>
    <row r="486" spans="4:20" ht="30" customHeight="1" x14ac:dyDescent="0.25">
      <c r="D486" s="227"/>
      <c r="E486" s="227"/>
      <c r="F486" s="227"/>
      <c r="G486" s="227"/>
      <c r="H486" s="227"/>
      <c r="I486" s="227"/>
      <c r="J486" s="236">
        <v>11</v>
      </c>
      <c r="K486" s="227"/>
      <c r="L486" s="227"/>
      <c r="M486" s="227"/>
      <c r="N486" s="237">
        <v>15</v>
      </c>
      <c r="O486" s="201" t="s">
        <v>1137</v>
      </c>
      <c r="P486" s="198" t="s">
        <v>1136</v>
      </c>
      <c r="Q486" s="199"/>
      <c r="R486" s="199"/>
      <c r="S486" s="200"/>
      <c r="T486" s="199"/>
    </row>
    <row r="487" spans="4:20" ht="30" customHeight="1" x14ac:dyDescent="0.25">
      <c r="D487" s="227"/>
      <c r="E487" s="227"/>
      <c r="F487" s="227"/>
      <c r="G487" s="227"/>
      <c r="H487" s="227"/>
      <c r="I487" s="227"/>
      <c r="J487" s="227"/>
      <c r="K487" s="227"/>
      <c r="L487" s="227"/>
      <c r="M487" s="227"/>
      <c r="N487" s="227"/>
      <c r="O487" s="1036" t="s">
        <v>1158</v>
      </c>
      <c r="P487" s="1037" t="s">
        <v>1138</v>
      </c>
      <c r="Q487" s="233">
        <v>388</v>
      </c>
      <c r="R487" s="30" t="s">
        <v>1139</v>
      </c>
      <c r="S487" s="23">
        <v>20000</v>
      </c>
      <c r="T487" s="30"/>
    </row>
    <row r="488" spans="4:20" ht="30" customHeight="1" x14ac:dyDescent="0.25">
      <c r="D488" s="227"/>
      <c r="E488" s="227"/>
      <c r="F488" s="227"/>
      <c r="G488" s="227"/>
      <c r="H488" s="227"/>
      <c r="I488" s="227"/>
      <c r="J488" s="227"/>
      <c r="K488" s="227"/>
      <c r="L488" s="227"/>
      <c r="M488" s="227"/>
      <c r="N488" s="227"/>
      <c r="O488" s="1036"/>
      <c r="P488" s="1037"/>
      <c r="Q488" s="233">
        <v>389</v>
      </c>
      <c r="R488" s="35" t="s">
        <v>1140</v>
      </c>
      <c r="S488" s="36">
        <v>40</v>
      </c>
      <c r="T488" s="35"/>
    </row>
    <row r="489" spans="4:20" ht="30" customHeight="1" x14ac:dyDescent="0.25">
      <c r="D489" s="227"/>
      <c r="E489" s="227"/>
      <c r="F489" s="227"/>
      <c r="G489" s="227"/>
      <c r="H489" s="227"/>
      <c r="I489" s="227"/>
      <c r="J489" s="227"/>
      <c r="K489" s="227"/>
      <c r="L489" s="227"/>
      <c r="M489" s="227"/>
      <c r="N489" s="227"/>
      <c r="O489" s="232" t="s">
        <v>1159</v>
      </c>
      <c r="P489" s="21" t="s">
        <v>1141</v>
      </c>
      <c r="Q489" s="233">
        <v>390</v>
      </c>
      <c r="R489" s="30" t="s">
        <v>1142</v>
      </c>
      <c r="S489" s="23">
        <v>4</v>
      </c>
      <c r="T489" s="30"/>
    </row>
    <row r="490" spans="4:20" ht="30" customHeight="1" x14ac:dyDescent="0.25">
      <c r="D490" s="227"/>
      <c r="E490" s="227"/>
      <c r="F490" s="227"/>
      <c r="G490" s="227"/>
      <c r="H490" s="227"/>
      <c r="I490" s="227"/>
      <c r="J490" s="227"/>
      <c r="K490" s="227"/>
      <c r="L490" s="227"/>
      <c r="M490" s="227"/>
      <c r="N490" s="227"/>
      <c r="O490" s="1036" t="s">
        <v>1160</v>
      </c>
      <c r="P490" s="1039" t="s">
        <v>1143</v>
      </c>
      <c r="Q490" s="233">
        <v>391</v>
      </c>
      <c r="R490" s="30" t="s">
        <v>1140</v>
      </c>
      <c r="S490" s="36">
        <v>8</v>
      </c>
      <c r="T490" s="30"/>
    </row>
    <row r="491" spans="4:20" ht="30" customHeight="1" x14ac:dyDescent="0.25">
      <c r="D491" s="227"/>
      <c r="E491" s="227"/>
      <c r="F491" s="227"/>
      <c r="G491" s="227"/>
      <c r="H491" s="227"/>
      <c r="I491" s="227"/>
      <c r="J491" s="227"/>
      <c r="K491" s="227"/>
      <c r="L491" s="227"/>
      <c r="M491" s="227"/>
      <c r="N491" s="227"/>
      <c r="O491" s="1036"/>
      <c r="P491" s="1039"/>
      <c r="Q491" s="234">
        <v>392</v>
      </c>
      <c r="R491" s="35" t="s">
        <v>396</v>
      </c>
      <c r="S491" s="36">
        <v>1000</v>
      </c>
      <c r="T491" s="35"/>
    </row>
    <row r="492" spans="4:20" ht="30" customHeight="1" x14ac:dyDescent="0.25">
      <c r="D492" s="227"/>
      <c r="E492" s="227"/>
      <c r="F492" s="227"/>
      <c r="G492" s="227"/>
      <c r="H492" s="227"/>
      <c r="I492" s="227"/>
      <c r="J492" s="227"/>
      <c r="K492" s="227"/>
      <c r="L492" s="227"/>
      <c r="M492" s="227"/>
      <c r="N492" s="227"/>
      <c r="O492" s="232" t="s">
        <v>1161</v>
      </c>
      <c r="P492" s="21" t="s">
        <v>1144</v>
      </c>
      <c r="Q492" s="234">
        <v>393</v>
      </c>
      <c r="R492" s="30" t="s">
        <v>1140</v>
      </c>
      <c r="S492" s="23">
        <v>12</v>
      </c>
      <c r="T492" s="30"/>
    </row>
    <row r="493" spans="4:20" ht="30" customHeight="1" x14ac:dyDescent="0.25">
      <c r="D493" s="227"/>
      <c r="E493" s="227"/>
      <c r="F493" s="227"/>
      <c r="G493" s="227"/>
      <c r="H493" s="227"/>
      <c r="I493" s="227"/>
      <c r="J493" s="227"/>
      <c r="K493" s="227"/>
      <c r="L493" s="227"/>
      <c r="M493" s="227"/>
      <c r="N493" s="227"/>
      <c r="O493" s="232" t="s">
        <v>1162</v>
      </c>
      <c r="P493" s="30" t="s">
        <v>1145</v>
      </c>
      <c r="Q493" s="234">
        <v>394</v>
      </c>
      <c r="R493" s="30" t="s">
        <v>1146</v>
      </c>
      <c r="S493" s="23">
        <v>12</v>
      </c>
      <c r="T493" s="30"/>
    </row>
    <row r="494" spans="4:20" ht="30" customHeight="1" x14ac:dyDescent="0.25">
      <c r="D494" s="227"/>
      <c r="E494" s="227"/>
      <c r="F494" s="227"/>
      <c r="G494" s="227"/>
      <c r="H494" s="227"/>
      <c r="I494" s="227"/>
      <c r="J494" s="227"/>
      <c r="K494" s="227"/>
      <c r="L494" s="227"/>
      <c r="M494" s="227"/>
      <c r="N494" s="227"/>
      <c r="O494" s="232" t="s">
        <v>1163</v>
      </c>
      <c r="P494" s="30" t="s">
        <v>1147</v>
      </c>
      <c r="Q494" s="234">
        <v>395</v>
      </c>
      <c r="R494" s="30" t="s">
        <v>1146</v>
      </c>
      <c r="S494" s="36">
        <v>4</v>
      </c>
      <c r="T494" s="30"/>
    </row>
    <row r="495" spans="4:20" ht="30" customHeight="1" x14ac:dyDescent="0.25">
      <c r="D495" s="227"/>
      <c r="E495" s="227"/>
      <c r="F495" s="227"/>
      <c r="G495" s="227"/>
      <c r="H495" s="227"/>
      <c r="I495" s="227"/>
      <c r="J495" s="227"/>
      <c r="K495" s="227"/>
      <c r="L495" s="227"/>
      <c r="M495" s="227"/>
      <c r="N495" s="227"/>
      <c r="O495" s="232" t="s">
        <v>1164</v>
      </c>
      <c r="P495" s="35" t="s">
        <v>1148</v>
      </c>
      <c r="Q495" s="234">
        <v>396</v>
      </c>
      <c r="R495" s="30" t="s">
        <v>1149</v>
      </c>
      <c r="S495" s="36">
        <v>3000</v>
      </c>
      <c r="T495" s="30"/>
    </row>
    <row r="496" spans="4:20" ht="30" customHeight="1" x14ac:dyDescent="0.25">
      <c r="D496" s="227"/>
      <c r="E496" s="227"/>
      <c r="F496" s="227"/>
      <c r="G496" s="227"/>
      <c r="H496" s="227"/>
      <c r="I496" s="227"/>
      <c r="J496" s="227"/>
      <c r="K496" s="227"/>
      <c r="L496" s="227"/>
      <c r="M496" s="227"/>
      <c r="N496" s="227"/>
      <c r="O496" s="232" t="s">
        <v>1165</v>
      </c>
      <c r="P496" s="30" t="s">
        <v>1150</v>
      </c>
      <c r="Q496" s="233">
        <v>397</v>
      </c>
      <c r="R496" s="30" t="s">
        <v>1151</v>
      </c>
      <c r="S496" s="23">
        <v>4</v>
      </c>
      <c r="T496" s="30"/>
    </row>
    <row r="497" spans="4:20" ht="30" customHeight="1" x14ac:dyDescent="0.25">
      <c r="D497" s="227"/>
      <c r="E497" s="227"/>
      <c r="F497" s="227"/>
      <c r="G497" s="227"/>
      <c r="H497" s="227"/>
      <c r="I497" s="227"/>
      <c r="J497" s="227"/>
      <c r="K497" s="227"/>
      <c r="L497" s="227"/>
      <c r="M497" s="227"/>
      <c r="N497" s="227"/>
      <c r="O497" s="1036" t="s">
        <v>1166</v>
      </c>
      <c r="P497" s="1043" t="s">
        <v>1152</v>
      </c>
      <c r="Q497" s="233">
        <v>398</v>
      </c>
      <c r="R497" s="30" t="s">
        <v>1140</v>
      </c>
      <c r="S497" s="23">
        <v>4</v>
      </c>
      <c r="T497" s="30"/>
    </row>
    <row r="498" spans="4:20" ht="30" customHeight="1" x14ac:dyDescent="0.25">
      <c r="D498" s="227"/>
      <c r="E498" s="227"/>
      <c r="F498" s="227"/>
      <c r="G498" s="227"/>
      <c r="H498" s="227"/>
      <c r="I498" s="227"/>
      <c r="J498" s="227"/>
      <c r="K498" s="227"/>
      <c r="L498" s="227"/>
      <c r="M498" s="227"/>
      <c r="N498" s="227"/>
      <c r="O498" s="1036"/>
      <c r="P498" s="1043"/>
      <c r="Q498" s="233">
        <v>399</v>
      </c>
      <c r="R498" s="30" t="s">
        <v>1153</v>
      </c>
      <c r="S498" s="36">
        <v>1</v>
      </c>
      <c r="T498" s="30"/>
    </row>
    <row r="499" spans="4:20" ht="30" customHeight="1" x14ac:dyDescent="0.25">
      <c r="D499" s="227"/>
      <c r="E499" s="227"/>
      <c r="F499" s="227"/>
      <c r="G499" s="227"/>
      <c r="H499" s="227"/>
      <c r="I499" s="227"/>
      <c r="J499" s="227"/>
      <c r="K499" s="227"/>
      <c r="L499" s="227"/>
      <c r="M499" s="227"/>
      <c r="N499" s="227"/>
      <c r="O499" s="1036" t="s">
        <v>1167</v>
      </c>
      <c r="P499" s="1044" t="s">
        <v>1154</v>
      </c>
      <c r="Q499" s="247">
        <v>400</v>
      </c>
      <c r="R499" s="30" t="s">
        <v>396</v>
      </c>
      <c r="S499" s="36">
        <v>2000</v>
      </c>
      <c r="T499" s="30"/>
    </row>
    <row r="500" spans="4:20" ht="30" customHeight="1" x14ac:dyDescent="0.25">
      <c r="D500" s="227"/>
      <c r="E500" s="227"/>
      <c r="F500" s="227"/>
      <c r="G500" s="227"/>
      <c r="H500" s="227"/>
      <c r="I500" s="227"/>
      <c r="J500" s="227"/>
      <c r="K500" s="227"/>
      <c r="L500" s="227"/>
      <c r="M500" s="227"/>
      <c r="N500" s="227"/>
      <c r="O500" s="1036"/>
      <c r="P500" s="1044"/>
      <c r="Q500" s="233">
        <v>401</v>
      </c>
      <c r="R500" s="30" t="s">
        <v>1155</v>
      </c>
      <c r="S500" s="36">
        <v>50</v>
      </c>
      <c r="T500" s="30"/>
    </row>
    <row r="501" spans="4:20" ht="30" customHeight="1" x14ac:dyDescent="0.25">
      <c r="D501" s="227"/>
      <c r="E501" s="227"/>
      <c r="F501" s="227"/>
      <c r="G501" s="227"/>
      <c r="H501" s="227"/>
      <c r="I501" s="227"/>
      <c r="J501" s="227"/>
      <c r="K501" s="227"/>
      <c r="L501" s="227"/>
      <c r="M501" s="227"/>
      <c r="N501" s="227"/>
      <c r="O501" s="232" t="s">
        <v>1168</v>
      </c>
      <c r="P501" s="35" t="s">
        <v>1156</v>
      </c>
      <c r="Q501" s="233">
        <v>402</v>
      </c>
      <c r="R501" s="30" t="s">
        <v>1157</v>
      </c>
      <c r="S501" s="36">
        <v>40</v>
      </c>
      <c r="T501" s="30"/>
    </row>
    <row r="502" spans="4:20" ht="30" customHeight="1" x14ac:dyDescent="0.25">
      <c r="D502" s="227"/>
      <c r="E502" s="227"/>
      <c r="F502" s="227"/>
      <c r="G502" s="227"/>
      <c r="H502" s="227"/>
      <c r="I502" s="227"/>
      <c r="J502" s="236">
        <v>2</v>
      </c>
      <c r="K502" s="227"/>
      <c r="L502" s="227"/>
      <c r="M502" s="227"/>
      <c r="N502" s="237">
        <v>3</v>
      </c>
      <c r="O502" s="201" t="s">
        <v>1170</v>
      </c>
      <c r="P502" s="198" t="s">
        <v>1169</v>
      </c>
      <c r="Q502" s="199"/>
      <c r="R502" s="199"/>
      <c r="S502" s="200"/>
      <c r="T502" s="199"/>
    </row>
    <row r="503" spans="4:20" ht="30" customHeight="1" x14ac:dyDescent="0.25">
      <c r="D503" s="227"/>
      <c r="E503" s="227"/>
      <c r="F503" s="227"/>
      <c r="G503" s="227"/>
      <c r="H503" s="227"/>
      <c r="I503" s="227"/>
      <c r="J503" s="227"/>
      <c r="K503" s="227"/>
      <c r="L503" s="227"/>
      <c r="M503" s="227"/>
      <c r="N503" s="227"/>
      <c r="O503" s="1036" t="s">
        <v>1175</v>
      </c>
      <c r="P503" s="1044" t="s">
        <v>1171</v>
      </c>
      <c r="Q503" s="233">
        <v>403</v>
      </c>
      <c r="R503" s="35" t="s">
        <v>314</v>
      </c>
      <c r="S503" s="36">
        <v>2000</v>
      </c>
      <c r="T503" s="35"/>
    </row>
    <row r="504" spans="4:20" ht="30" customHeight="1" x14ac:dyDescent="0.25">
      <c r="D504" s="227"/>
      <c r="E504" s="227"/>
      <c r="F504" s="227"/>
      <c r="G504" s="227"/>
      <c r="H504" s="227"/>
      <c r="I504" s="227"/>
      <c r="J504" s="227"/>
      <c r="K504" s="227"/>
      <c r="L504" s="227"/>
      <c r="M504" s="227"/>
      <c r="N504" s="227"/>
      <c r="O504" s="1036"/>
      <c r="P504" s="1044"/>
      <c r="Q504" s="233">
        <v>404</v>
      </c>
      <c r="R504" s="35" t="s">
        <v>1172</v>
      </c>
      <c r="S504" s="36">
        <v>500</v>
      </c>
      <c r="T504" s="35"/>
    </row>
    <row r="505" spans="4:20" ht="30" customHeight="1" x14ac:dyDescent="0.25">
      <c r="D505" s="227"/>
      <c r="E505" s="227"/>
      <c r="F505" s="227"/>
      <c r="G505" s="227"/>
      <c r="H505" s="227"/>
      <c r="I505" s="227"/>
      <c r="J505" s="227"/>
      <c r="K505" s="227"/>
      <c r="L505" s="227"/>
      <c r="M505" s="227"/>
      <c r="N505" s="227"/>
      <c r="O505" s="232" t="s">
        <v>1185</v>
      </c>
      <c r="P505" s="35" t="s">
        <v>1173</v>
      </c>
      <c r="Q505" s="233">
        <v>405</v>
      </c>
      <c r="R505" s="35" t="s">
        <v>1174</v>
      </c>
      <c r="S505" s="36">
        <v>30</v>
      </c>
      <c r="T505" s="35"/>
    </row>
    <row r="506" spans="4:20" ht="30" customHeight="1" x14ac:dyDescent="0.25">
      <c r="D506" s="227"/>
      <c r="E506" s="227"/>
      <c r="F506" s="227"/>
      <c r="G506" s="227"/>
      <c r="H506" s="227"/>
      <c r="I506" s="227"/>
      <c r="J506" s="236">
        <v>4</v>
      </c>
      <c r="K506" s="227"/>
      <c r="L506" s="227"/>
      <c r="M506" s="227"/>
      <c r="N506" s="237">
        <v>5</v>
      </c>
      <c r="O506" s="201" t="s">
        <v>1177</v>
      </c>
      <c r="P506" s="198" t="s">
        <v>1176</v>
      </c>
      <c r="Q506" s="199"/>
      <c r="R506" s="199"/>
      <c r="S506" s="200"/>
      <c r="T506" s="199"/>
    </row>
    <row r="507" spans="4:20" ht="30" customHeight="1" x14ac:dyDescent="0.25">
      <c r="D507" s="227"/>
      <c r="E507" s="227"/>
      <c r="F507" s="227"/>
      <c r="G507" s="227"/>
      <c r="H507" s="227"/>
      <c r="I507" s="227"/>
      <c r="J507" s="227"/>
      <c r="K507" s="227"/>
      <c r="L507" s="227"/>
      <c r="M507" s="227"/>
      <c r="N507" s="227"/>
      <c r="O507" s="232" t="s">
        <v>1186</v>
      </c>
      <c r="P507" s="33" t="s">
        <v>1178</v>
      </c>
      <c r="Q507" s="233">
        <v>406</v>
      </c>
      <c r="R507" s="30" t="s">
        <v>1131</v>
      </c>
      <c r="S507" s="36">
        <v>40</v>
      </c>
      <c r="T507" s="30"/>
    </row>
    <row r="508" spans="4:20" ht="30" customHeight="1" x14ac:dyDescent="0.25">
      <c r="D508" s="227"/>
      <c r="E508" s="227"/>
      <c r="F508" s="227"/>
      <c r="G508" s="227"/>
      <c r="H508" s="227"/>
      <c r="I508" s="227"/>
      <c r="J508" s="227"/>
      <c r="K508" s="227"/>
      <c r="L508" s="227"/>
      <c r="M508" s="227"/>
      <c r="N508" s="227"/>
      <c r="O508" s="232" t="s">
        <v>1187</v>
      </c>
      <c r="P508" s="21" t="s">
        <v>1179</v>
      </c>
      <c r="Q508" s="233">
        <v>407</v>
      </c>
      <c r="R508" s="30" t="s">
        <v>1180</v>
      </c>
      <c r="S508" s="36">
        <v>4</v>
      </c>
      <c r="T508" s="30"/>
    </row>
    <row r="509" spans="4:20" ht="30" customHeight="1" x14ac:dyDescent="0.25">
      <c r="D509" s="227"/>
      <c r="E509" s="227"/>
      <c r="F509" s="227"/>
      <c r="G509" s="227"/>
      <c r="H509" s="227"/>
      <c r="I509" s="227"/>
      <c r="J509" s="227"/>
      <c r="K509" s="227"/>
      <c r="L509" s="227"/>
      <c r="M509" s="227"/>
      <c r="N509" s="227"/>
      <c r="O509" s="1036" t="s">
        <v>1188</v>
      </c>
      <c r="P509" s="1039" t="s">
        <v>1181</v>
      </c>
      <c r="Q509" s="233">
        <v>408</v>
      </c>
      <c r="R509" s="30" t="s">
        <v>396</v>
      </c>
      <c r="S509" s="36">
        <v>1</v>
      </c>
      <c r="T509" s="30"/>
    </row>
    <row r="510" spans="4:20" ht="30" customHeight="1" x14ac:dyDescent="0.25">
      <c r="D510" s="227"/>
      <c r="E510" s="227"/>
      <c r="F510" s="227"/>
      <c r="G510" s="227"/>
      <c r="H510" s="227"/>
      <c r="I510" s="227"/>
      <c r="J510" s="227"/>
      <c r="K510" s="227"/>
      <c r="L510" s="227"/>
      <c r="M510" s="227"/>
      <c r="N510" s="227"/>
      <c r="O510" s="1036"/>
      <c r="P510" s="1039"/>
      <c r="Q510" s="233">
        <v>409</v>
      </c>
      <c r="R510" s="30" t="s">
        <v>1182</v>
      </c>
      <c r="S510" s="36">
        <v>1</v>
      </c>
      <c r="T510" s="30"/>
    </row>
    <row r="511" spans="4:20" ht="30" customHeight="1" x14ac:dyDescent="0.25">
      <c r="D511" s="227"/>
      <c r="E511" s="227"/>
      <c r="F511" s="227"/>
      <c r="G511" s="227"/>
      <c r="H511" s="227"/>
      <c r="I511" s="227"/>
      <c r="J511" s="227"/>
      <c r="K511" s="227"/>
      <c r="L511" s="227"/>
      <c r="M511" s="227"/>
      <c r="N511" s="227"/>
      <c r="O511" s="232" t="s">
        <v>1189</v>
      </c>
      <c r="P511" s="21" t="s">
        <v>1183</v>
      </c>
      <c r="Q511" s="233">
        <v>410</v>
      </c>
      <c r="R511" s="30" t="s">
        <v>1184</v>
      </c>
      <c r="S511" s="36">
        <v>2</v>
      </c>
      <c r="T511" s="30"/>
    </row>
    <row r="512" spans="4:20" ht="30" customHeight="1" x14ac:dyDescent="0.25">
      <c r="D512" s="227"/>
      <c r="E512" s="227"/>
      <c r="F512" s="227"/>
      <c r="G512" s="227"/>
      <c r="H512" s="227"/>
      <c r="I512" s="227"/>
      <c r="J512" s="236">
        <v>5</v>
      </c>
      <c r="K512" s="227"/>
      <c r="L512" s="227"/>
      <c r="M512" s="227"/>
      <c r="N512" s="237">
        <v>8</v>
      </c>
      <c r="O512" s="201" t="s">
        <v>1191</v>
      </c>
      <c r="P512" s="198" t="s">
        <v>1190</v>
      </c>
      <c r="Q512" s="199"/>
      <c r="R512" s="199"/>
      <c r="S512" s="200"/>
      <c r="T512" s="199"/>
    </row>
    <row r="513" spans="4:20" ht="30" customHeight="1" x14ac:dyDescent="0.25">
      <c r="D513" s="227"/>
      <c r="E513" s="227"/>
      <c r="F513" s="227"/>
      <c r="G513" s="227"/>
      <c r="H513" s="227"/>
      <c r="I513" s="227"/>
      <c r="J513" s="227"/>
      <c r="K513" s="227"/>
      <c r="L513" s="227"/>
      <c r="M513" s="227"/>
      <c r="N513" s="227"/>
      <c r="O513" s="1036" t="s">
        <v>1192</v>
      </c>
      <c r="P513" s="1037" t="s">
        <v>1193</v>
      </c>
      <c r="Q513" s="233">
        <v>411</v>
      </c>
      <c r="R513" s="30" t="s">
        <v>1140</v>
      </c>
      <c r="S513" s="36">
        <v>4</v>
      </c>
      <c r="T513" s="30"/>
    </row>
    <row r="514" spans="4:20" ht="30" customHeight="1" x14ac:dyDescent="0.25">
      <c r="D514" s="227"/>
      <c r="E514" s="227"/>
      <c r="F514" s="227"/>
      <c r="G514" s="227"/>
      <c r="H514" s="227"/>
      <c r="I514" s="227"/>
      <c r="J514" s="227"/>
      <c r="K514" s="227"/>
      <c r="L514" s="227"/>
      <c r="M514" s="227"/>
      <c r="N514" s="227"/>
      <c r="O514" s="1036"/>
      <c r="P514" s="1037"/>
      <c r="Q514" s="233">
        <v>412</v>
      </c>
      <c r="R514" s="30" t="s">
        <v>1194</v>
      </c>
      <c r="S514" s="36">
        <v>1</v>
      </c>
      <c r="T514" s="30"/>
    </row>
    <row r="515" spans="4:20" ht="30" customHeight="1" x14ac:dyDescent="0.25">
      <c r="D515" s="227"/>
      <c r="E515" s="227"/>
      <c r="F515" s="227"/>
      <c r="G515" s="227"/>
      <c r="H515" s="227"/>
      <c r="I515" s="227"/>
      <c r="J515" s="227"/>
      <c r="K515" s="227"/>
      <c r="L515" s="227"/>
      <c r="M515" s="227"/>
      <c r="N515" s="227"/>
      <c r="O515" s="232" t="s">
        <v>1202</v>
      </c>
      <c r="P515" s="33" t="s">
        <v>1195</v>
      </c>
      <c r="Q515" s="233">
        <v>413</v>
      </c>
      <c r="R515" s="35" t="s">
        <v>1196</v>
      </c>
      <c r="S515" s="36">
        <v>1000</v>
      </c>
      <c r="T515" s="35"/>
    </row>
    <row r="516" spans="4:20" ht="30" customHeight="1" x14ac:dyDescent="0.25">
      <c r="D516" s="227"/>
      <c r="E516" s="227"/>
      <c r="F516" s="227"/>
      <c r="G516" s="227"/>
      <c r="H516" s="227"/>
      <c r="I516" s="227"/>
      <c r="J516" s="227"/>
      <c r="K516" s="227"/>
      <c r="L516" s="227"/>
      <c r="M516" s="227"/>
      <c r="N516" s="227"/>
      <c r="O516" s="232" t="s">
        <v>1203</v>
      </c>
      <c r="P516" s="33" t="s">
        <v>1197</v>
      </c>
      <c r="Q516" s="233">
        <v>414</v>
      </c>
      <c r="R516" s="30" t="s">
        <v>1140</v>
      </c>
      <c r="S516" s="36">
        <v>4</v>
      </c>
      <c r="T516" s="30"/>
    </row>
    <row r="517" spans="4:20" ht="30" customHeight="1" x14ac:dyDescent="0.25">
      <c r="D517" s="227"/>
      <c r="E517" s="227"/>
      <c r="F517" s="227"/>
      <c r="G517" s="227"/>
      <c r="H517" s="227"/>
      <c r="I517" s="227"/>
      <c r="J517" s="227"/>
      <c r="K517" s="227"/>
      <c r="L517" s="227"/>
      <c r="M517" s="227"/>
      <c r="N517" s="227"/>
      <c r="O517" s="1036" t="s">
        <v>1204</v>
      </c>
      <c r="P517" s="1044" t="s">
        <v>1198</v>
      </c>
      <c r="Q517" s="233">
        <v>415</v>
      </c>
      <c r="R517" s="30" t="s">
        <v>1140</v>
      </c>
      <c r="S517" s="36">
        <v>2</v>
      </c>
      <c r="T517" s="30"/>
    </row>
    <row r="518" spans="4:20" ht="30" customHeight="1" x14ac:dyDescent="0.25">
      <c r="D518" s="227"/>
      <c r="E518" s="227"/>
      <c r="F518" s="227"/>
      <c r="G518" s="227"/>
      <c r="H518" s="227"/>
      <c r="I518" s="227"/>
      <c r="J518" s="227"/>
      <c r="K518" s="227"/>
      <c r="L518" s="227"/>
      <c r="M518" s="227"/>
      <c r="N518" s="227"/>
      <c r="O518" s="1036"/>
      <c r="P518" s="1044"/>
      <c r="Q518" s="233">
        <v>416</v>
      </c>
      <c r="R518" s="30" t="s">
        <v>1199</v>
      </c>
      <c r="S518" s="36">
        <v>400</v>
      </c>
      <c r="T518" s="30"/>
    </row>
    <row r="519" spans="4:20" ht="30" customHeight="1" x14ac:dyDescent="0.25">
      <c r="D519" s="227"/>
      <c r="E519" s="227"/>
      <c r="F519" s="227"/>
      <c r="G519" s="227"/>
      <c r="H519" s="227"/>
      <c r="I519" s="227"/>
      <c r="J519" s="227"/>
      <c r="K519" s="227"/>
      <c r="L519" s="227"/>
      <c r="M519" s="227"/>
      <c r="N519" s="227"/>
      <c r="O519" s="1036"/>
      <c r="P519" s="1044"/>
      <c r="Q519" s="234">
        <v>417</v>
      </c>
      <c r="R519" s="30" t="s">
        <v>1174</v>
      </c>
      <c r="S519" s="36">
        <v>20</v>
      </c>
      <c r="T519" s="30"/>
    </row>
    <row r="520" spans="4:20" ht="30" customHeight="1" x14ac:dyDescent="0.25">
      <c r="D520" s="227"/>
      <c r="E520" s="227"/>
      <c r="F520" s="227"/>
      <c r="G520" s="227"/>
      <c r="H520" s="227"/>
      <c r="I520" s="227"/>
      <c r="J520" s="227"/>
      <c r="K520" s="227"/>
      <c r="L520" s="227"/>
      <c r="M520" s="227"/>
      <c r="N520" s="227"/>
      <c r="O520" s="232" t="s">
        <v>1205</v>
      </c>
      <c r="P520" s="21" t="s">
        <v>1200</v>
      </c>
      <c r="Q520" s="234">
        <v>418</v>
      </c>
      <c r="R520" s="30" t="s">
        <v>1201</v>
      </c>
      <c r="S520" s="23">
        <v>4</v>
      </c>
      <c r="T520" s="30"/>
    </row>
    <row r="521" spans="4:20" ht="30" customHeight="1" x14ac:dyDescent="0.25">
      <c r="D521" s="227"/>
      <c r="E521" s="227"/>
      <c r="F521" s="228">
        <v>5</v>
      </c>
      <c r="G521" s="227"/>
      <c r="H521" s="227"/>
      <c r="I521" s="236">
        <f>SUM(J522:J540)</f>
        <v>21</v>
      </c>
      <c r="J521" s="227"/>
      <c r="K521" s="227"/>
      <c r="L521" s="227"/>
      <c r="M521" s="237">
        <f>SUM(N522:N540)</f>
        <v>21</v>
      </c>
      <c r="N521" s="227"/>
      <c r="O521" s="194">
        <v>2.7</v>
      </c>
      <c r="P521" s="195" t="s">
        <v>1206</v>
      </c>
      <c r="Q521" s="194"/>
      <c r="R521" s="194"/>
      <c r="S521" s="196"/>
      <c r="T521" s="194"/>
    </row>
    <row r="522" spans="4:20" ht="30" customHeight="1" x14ac:dyDescent="0.25">
      <c r="D522" s="227"/>
      <c r="E522" s="227"/>
      <c r="F522" s="227"/>
      <c r="G522" s="227"/>
      <c r="H522" s="227"/>
      <c r="I522" s="227"/>
      <c r="J522" s="236">
        <v>13</v>
      </c>
      <c r="K522" s="227"/>
      <c r="L522" s="227"/>
      <c r="M522" s="227"/>
      <c r="N522" s="237">
        <v>13</v>
      </c>
      <c r="O522" s="201" t="s">
        <v>1224</v>
      </c>
      <c r="P522" s="198" t="s">
        <v>1223</v>
      </c>
      <c r="Q522" s="199"/>
      <c r="R522" s="199"/>
      <c r="S522" s="200"/>
      <c r="T522" s="199"/>
    </row>
    <row r="523" spans="4:20" ht="30" customHeight="1" x14ac:dyDescent="0.25">
      <c r="D523" s="227"/>
      <c r="E523" s="227"/>
      <c r="F523" s="227"/>
      <c r="G523" s="227"/>
      <c r="H523" s="227"/>
      <c r="I523" s="227"/>
      <c r="J523" s="227"/>
      <c r="K523" s="227"/>
      <c r="L523" s="227"/>
      <c r="M523" s="227"/>
      <c r="N523" s="227"/>
      <c r="O523" s="232" t="s">
        <v>1225</v>
      </c>
      <c r="P523" s="30" t="s">
        <v>1207</v>
      </c>
      <c r="Q523" s="234">
        <v>419</v>
      </c>
      <c r="R523" s="30" t="s">
        <v>1208</v>
      </c>
      <c r="S523" s="23">
        <v>1000</v>
      </c>
      <c r="T523" s="30"/>
    </row>
    <row r="524" spans="4:20" ht="30" customHeight="1" x14ac:dyDescent="0.25">
      <c r="D524" s="227"/>
      <c r="E524" s="227"/>
      <c r="F524" s="227"/>
      <c r="G524" s="227"/>
      <c r="H524" s="227"/>
      <c r="I524" s="227"/>
      <c r="J524" s="227"/>
      <c r="K524" s="227"/>
      <c r="L524" s="227"/>
      <c r="M524" s="227"/>
      <c r="N524" s="227"/>
      <c r="O524" s="232" t="s">
        <v>1226</v>
      </c>
      <c r="P524" s="21" t="s">
        <v>1209</v>
      </c>
      <c r="Q524" s="233">
        <v>420</v>
      </c>
      <c r="R524" s="30" t="s">
        <v>1210</v>
      </c>
      <c r="S524" s="36">
        <v>1000</v>
      </c>
      <c r="T524" s="30"/>
    </row>
    <row r="525" spans="4:20" ht="30" customHeight="1" x14ac:dyDescent="0.25">
      <c r="D525" s="227"/>
      <c r="E525" s="227"/>
      <c r="F525" s="227"/>
      <c r="G525" s="227"/>
      <c r="H525" s="227"/>
      <c r="I525" s="227"/>
      <c r="J525" s="227"/>
      <c r="K525" s="227"/>
      <c r="L525" s="227"/>
      <c r="M525" s="227"/>
      <c r="N525" s="227"/>
      <c r="O525" s="232" t="s">
        <v>1227</v>
      </c>
      <c r="P525" s="21" t="s">
        <v>1211</v>
      </c>
      <c r="Q525" s="233">
        <v>421</v>
      </c>
      <c r="R525" s="30" t="s">
        <v>1155</v>
      </c>
      <c r="S525" s="36">
        <v>16</v>
      </c>
      <c r="T525" s="30"/>
    </row>
    <row r="526" spans="4:20" ht="30" customHeight="1" x14ac:dyDescent="0.25">
      <c r="D526" s="227"/>
      <c r="E526" s="227"/>
      <c r="F526" s="227"/>
      <c r="G526" s="227"/>
      <c r="H526" s="227"/>
      <c r="I526" s="227"/>
      <c r="J526" s="227"/>
      <c r="K526" s="227"/>
      <c r="L526" s="227"/>
      <c r="M526" s="227"/>
      <c r="N526" s="227"/>
      <c r="O526" s="232" t="s">
        <v>1228</v>
      </c>
      <c r="P526" s="21" t="s">
        <v>1212</v>
      </c>
      <c r="Q526" s="233">
        <v>422</v>
      </c>
      <c r="R526" s="30" t="s">
        <v>1146</v>
      </c>
      <c r="S526" s="23">
        <v>4</v>
      </c>
      <c r="T526" s="30"/>
    </row>
    <row r="527" spans="4:20" ht="30" customHeight="1" x14ac:dyDescent="0.25">
      <c r="D527" s="227"/>
      <c r="E527" s="227"/>
      <c r="F527" s="227"/>
      <c r="G527" s="227"/>
      <c r="H527" s="227"/>
      <c r="I527" s="227"/>
      <c r="J527" s="227"/>
      <c r="K527" s="227"/>
      <c r="L527" s="227"/>
      <c r="M527" s="227"/>
      <c r="N527" s="227"/>
      <c r="O527" s="232" t="s">
        <v>1229</v>
      </c>
      <c r="P527" s="21" t="s">
        <v>1213</v>
      </c>
      <c r="Q527" s="233">
        <v>423</v>
      </c>
      <c r="R527" s="30" t="s">
        <v>1214</v>
      </c>
      <c r="S527" s="23">
        <v>2</v>
      </c>
      <c r="T527" s="30"/>
    </row>
    <row r="528" spans="4:20" ht="30" customHeight="1" x14ac:dyDescent="0.25">
      <c r="D528" s="227"/>
      <c r="E528" s="227"/>
      <c r="F528" s="227"/>
      <c r="G528" s="227"/>
      <c r="H528" s="227"/>
      <c r="I528" s="227"/>
      <c r="J528" s="227"/>
      <c r="K528" s="227"/>
      <c r="L528" s="227"/>
      <c r="M528" s="227"/>
      <c r="N528" s="227"/>
      <c r="O528" s="232" t="s">
        <v>1230</v>
      </c>
      <c r="P528" s="21" t="s">
        <v>1215</v>
      </c>
      <c r="Q528" s="233">
        <v>424</v>
      </c>
      <c r="R528" s="30" t="s">
        <v>1146</v>
      </c>
      <c r="S528" s="36">
        <v>1</v>
      </c>
      <c r="T528" s="30"/>
    </row>
    <row r="529" spans="4:20" ht="30" customHeight="1" x14ac:dyDescent="0.25">
      <c r="D529" s="227"/>
      <c r="E529" s="227"/>
      <c r="F529" s="227"/>
      <c r="G529" s="227"/>
      <c r="H529" s="227"/>
      <c r="I529" s="227"/>
      <c r="J529" s="227"/>
      <c r="K529" s="227"/>
      <c r="L529" s="227"/>
      <c r="M529" s="227"/>
      <c r="N529" s="227"/>
      <c r="O529" s="232" t="s">
        <v>1231</v>
      </c>
      <c r="P529" s="33" t="s">
        <v>1216</v>
      </c>
      <c r="Q529" s="233">
        <v>425</v>
      </c>
      <c r="R529" s="30" t="s">
        <v>1140</v>
      </c>
      <c r="S529" s="23">
        <v>1</v>
      </c>
      <c r="T529" s="30"/>
    </row>
    <row r="530" spans="4:20" ht="30" customHeight="1" x14ac:dyDescent="0.25">
      <c r="D530" s="227"/>
      <c r="E530" s="227"/>
      <c r="F530" s="227"/>
      <c r="G530" s="227"/>
      <c r="H530" s="227"/>
      <c r="I530" s="227"/>
      <c r="J530" s="227"/>
      <c r="K530" s="227"/>
      <c r="L530" s="227"/>
      <c r="M530" s="227"/>
      <c r="N530" s="227"/>
      <c r="O530" s="232" t="s">
        <v>1232</v>
      </c>
      <c r="P530" s="21" t="s">
        <v>1217</v>
      </c>
      <c r="Q530" s="233">
        <v>426</v>
      </c>
      <c r="R530" s="30" t="s">
        <v>1155</v>
      </c>
      <c r="S530" s="23">
        <v>40</v>
      </c>
      <c r="T530" s="30"/>
    </row>
    <row r="531" spans="4:20" ht="30" customHeight="1" x14ac:dyDescent="0.25">
      <c r="D531" s="227"/>
      <c r="E531" s="227"/>
      <c r="F531" s="227"/>
      <c r="G531" s="227"/>
      <c r="H531" s="227"/>
      <c r="I531" s="227"/>
      <c r="J531" s="227"/>
      <c r="K531" s="227"/>
      <c r="L531" s="227"/>
      <c r="M531" s="227"/>
      <c r="N531" s="227"/>
      <c r="O531" s="232" t="s">
        <v>1233</v>
      </c>
      <c r="P531" s="21" t="s">
        <v>1218</v>
      </c>
      <c r="Q531" s="234">
        <v>427</v>
      </c>
      <c r="R531" s="30" t="s">
        <v>1131</v>
      </c>
      <c r="S531" s="23">
        <v>6</v>
      </c>
      <c r="T531" s="30"/>
    </row>
    <row r="532" spans="4:20" ht="30" customHeight="1" x14ac:dyDescent="0.25">
      <c r="D532" s="227"/>
      <c r="E532" s="227"/>
      <c r="F532" s="227"/>
      <c r="G532" s="227"/>
      <c r="H532" s="227"/>
      <c r="I532" s="227"/>
      <c r="J532" s="227"/>
      <c r="K532" s="227"/>
      <c r="L532" s="227"/>
      <c r="M532" s="227"/>
      <c r="N532" s="227"/>
      <c r="O532" s="232" t="s">
        <v>1234</v>
      </c>
      <c r="P532" s="21" t="s">
        <v>1219</v>
      </c>
      <c r="Q532" s="233">
        <v>428</v>
      </c>
      <c r="R532" s="30" t="s">
        <v>1180</v>
      </c>
      <c r="S532" s="23">
        <v>4</v>
      </c>
      <c r="T532" s="30"/>
    </row>
    <row r="533" spans="4:20" ht="30" customHeight="1" x14ac:dyDescent="0.25">
      <c r="D533" s="227"/>
      <c r="E533" s="227"/>
      <c r="F533" s="227"/>
      <c r="G533" s="227"/>
      <c r="H533" s="227"/>
      <c r="I533" s="227"/>
      <c r="J533" s="227"/>
      <c r="K533" s="227"/>
      <c r="L533" s="227"/>
      <c r="M533" s="227"/>
      <c r="N533" s="227"/>
      <c r="O533" s="232" t="s">
        <v>1235</v>
      </c>
      <c r="P533" s="21" t="s">
        <v>1220</v>
      </c>
      <c r="Q533" s="233">
        <v>429</v>
      </c>
      <c r="R533" s="30" t="s">
        <v>1180</v>
      </c>
      <c r="S533" s="23">
        <v>4</v>
      </c>
      <c r="T533" s="30"/>
    </row>
    <row r="534" spans="4:20" ht="30" customHeight="1" x14ac:dyDescent="0.25">
      <c r="D534" s="227"/>
      <c r="E534" s="227"/>
      <c r="F534" s="227"/>
      <c r="G534" s="227"/>
      <c r="H534" s="227"/>
      <c r="I534" s="227"/>
      <c r="J534" s="227"/>
      <c r="K534" s="227"/>
      <c r="L534" s="227"/>
      <c r="M534" s="227"/>
      <c r="N534" s="227"/>
      <c r="O534" s="232" t="s">
        <v>1236</v>
      </c>
      <c r="P534" s="33" t="s">
        <v>1221</v>
      </c>
      <c r="Q534" s="233">
        <v>430</v>
      </c>
      <c r="R534" s="30" t="s">
        <v>1151</v>
      </c>
      <c r="S534" s="23">
        <v>2</v>
      </c>
      <c r="T534" s="30"/>
    </row>
    <row r="535" spans="4:20" ht="30" customHeight="1" x14ac:dyDescent="0.25">
      <c r="D535" s="227"/>
      <c r="E535" s="227"/>
      <c r="F535" s="227"/>
      <c r="G535" s="227"/>
      <c r="H535" s="227"/>
      <c r="I535" s="227"/>
      <c r="J535" s="227"/>
      <c r="K535" s="227"/>
      <c r="L535" s="227"/>
      <c r="M535" s="227"/>
      <c r="N535" s="227"/>
      <c r="O535" s="232" t="s">
        <v>1237</v>
      </c>
      <c r="P535" s="33" t="s">
        <v>1222</v>
      </c>
      <c r="Q535" s="234">
        <v>431</v>
      </c>
      <c r="R535" s="30" t="s">
        <v>1151</v>
      </c>
      <c r="S535" s="23">
        <v>2</v>
      </c>
      <c r="T535" s="30"/>
    </row>
    <row r="536" spans="4:20" ht="30" customHeight="1" x14ac:dyDescent="0.25">
      <c r="D536" s="227"/>
      <c r="E536" s="227"/>
      <c r="F536" s="227"/>
      <c r="G536" s="227"/>
      <c r="H536" s="227"/>
      <c r="I536" s="227"/>
      <c r="J536" s="236">
        <v>3</v>
      </c>
      <c r="K536" s="227"/>
      <c r="L536" s="227"/>
      <c r="M536" s="227"/>
      <c r="N536" s="237">
        <v>3</v>
      </c>
      <c r="O536" s="201" t="s">
        <v>1239</v>
      </c>
      <c r="P536" s="198" t="s">
        <v>1238</v>
      </c>
      <c r="Q536" s="199"/>
      <c r="R536" s="199"/>
      <c r="S536" s="200"/>
      <c r="T536" s="199"/>
    </row>
    <row r="537" spans="4:20" ht="30" customHeight="1" x14ac:dyDescent="0.25">
      <c r="D537" s="227"/>
      <c r="E537" s="227"/>
      <c r="F537" s="227"/>
      <c r="G537" s="227"/>
      <c r="H537" s="227"/>
      <c r="I537" s="227"/>
      <c r="J537" s="227"/>
      <c r="K537" s="227"/>
      <c r="L537" s="227"/>
      <c r="M537" s="227"/>
      <c r="N537" s="227"/>
      <c r="O537" s="232" t="s">
        <v>1245</v>
      </c>
      <c r="P537" s="35" t="s">
        <v>1240</v>
      </c>
      <c r="Q537" s="234">
        <v>432</v>
      </c>
      <c r="R537" s="35" t="s">
        <v>1241</v>
      </c>
      <c r="S537" s="36">
        <v>5000</v>
      </c>
      <c r="T537" s="35"/>
    </row>
    <row r="538" spans="4:20" ht="30" customHeight="1" x14ac:dyDescent="0.25">
      <c r="D538" s="227"/>
      <c r="E538" s="227"/>
      <c r="F538" s="227"/>
      <c r="G538" s="227"/>
      <c r="H538" s="227"/>
      <c r="I538" s="227"/>
      <c r="J538" s="227"/>
      <c r="K538" s="227"/>
      <c r="L538" s="227"/>
      <c r="M538" s="227"/>
      <c r="N538" s="227"/>
      <c r="O538" s="232" t="s">
        <v>1246</v>
      </c>
      <c r="P538" s="30" t="s">
        <v>1242</v>
      </c>
      <c r="Q538" s="234">
        <v>433</v>
      </c>
      <c r="R538" s="35" t="s">
        <v>1243</v>
      </c>
      <c r="S538" s="36">
        <v>500</v>
      </c>
      <c r="T538" s="35"/>
    </row>
    <row r="539" spans="4:20" ht="30" customHeight="1" x14ac:dyDescent="0.25">
      <c r="D539" s="227"/>
      <c r="E539" s="227"/>
      <c r="F539" s="227"/>
      <c r="G539" s="227"/>
      <c r="H539" s="227"/>
      <c r="I539" s="227"/>
      <c r="J539" s="227"/>
      <c r="K539" s="227"/>
      <c r="L539" s="227"/>
      <c r="M539" s="227"/>
      <c r="N539" s="227"/>
      <c r="O539" s="232" t="s">
        <v>1247</v>
      </c>
      <c r="P539" s="30" t="s">
        <v>1244</v>
      </c>
      <c r="Q539" s="234">
        <v>434</v>
      </c>
      <c r="R539" s="35" t="s">
        <v>1241</v>
      </c>
      <c r="S539" s="36">
        <v>200</v>
      </c>
      <c r="T539" s="35"/>
    </row>
    <row r="540" spans="4:20" ht="30" customHeight="1" x14ac:dyDescent="0.25">
      <c r="D540" s="227"/>
      <c r="E540" s="227"/>
      <c r="F540" s="227"/>
      <c r="G540" s="227"/>
      <c r="H540" s="227"/>
      <c r="I540" s="227"/>
      <c r="J540" s="236">
        <v>5</v>
      </c>
      <c r="K540" s="227"/>
      <c r="L540" s="227"/>
      <c r="M540" s="227"/>
      <c r="N540" s="237">
        <v>5</v>
      </c>
      <c r="O540" s="201" t="s">
        <v>1249</v>
      </c>
      <c r="P540" s="198" t="s">
        <v>1248</v>
      </c>
      <c r="Q540" s="199"/>
      <c r="R540" s="199"/>
      <c r="S540" s="200"/>
      <c r="T540" s="199"/>
    </row>
    <row r="541" spans="4:20" ht="30" customHeight="1" x14ac:dyDescent="0.25">
      <c r="D541" s="227"/>
      <c r="E541" s="227"/>
      <c r="F541" s="227"/>
      <c r="G541" s="227"/>
      <c r="H541" s="227"/>
      <c r="I541" s="227"/>
      <c r="J541" s="227"/>
      <c r="K541" s="227"/>
      <c r="L541" s="227"/>
      <c r="M541" s="227"/>
      <c r="N541" s="227"/>
      <c r="O541" s="232" t="s">
        <v>1257</v>
      </c>
      <c r="P541" s="30" t="s">
        <v>1250</v>
      </c>
      <c r="Q541" s="234">
        <v>435</v>
      </c>
      <c r="R541" s="11" t="s">
        <v>1251</v>
      </c>
      <c r="S541" s="23">
        <v>40</v>
      </c>
      <c r="T541" s="11"/>
    </row>
    <row r="542" spans="4:20" ht="30" customHeight="1" x14ac:dyDescent="0.25">
      <c r="D542" s="227"/>
      <c r="E542" s="227"/>
      <c r="F542" s="227"/>
      <c r="G542" s="227"/>
      <c r="H542" s="227"/>
      <c r="I542" s="227"/>
      <c r="J542" s="227"/>
      <c r="K542" s="227"/>
      <c r="L542" s="227"/>
      <c r="M542" s="227"/>
      <c r="N542" s="227"/>
      <c r="O542" s="232" t="s">
        <v>1258</v>
      </c>
      <c r="P542" s="30" t="s">
        <v>1252</v>
      </c>
      <c r="Q542" s="234">
        <v>436</v>
      </c>
      <c r="R542" s="11" t="s">
        <v>1253</v>
      </c>
      <c r="S542" s="36">
        <v>40</v>
      </c>
      <c r="T542" s="11"/>
    </row>
    <row r="543" spans="4:20" ht="30" customHeight="1" x14ac:dyDescent="0.25">
      <c r="D543" s="227"/>
      <c r="E543" s="227"/>
      <c r="F543" s="227"/>
      <c r="G543" s="227"/>
      <c r="H543" s="227"/>
      <c r="I543" s="227"/>
      <c r="J543" s="227"/>
      <c r="K543" s="227"/>
      <c r="L543" s="227"/>
      <c r="M543" s="227"/>
      <c r="N543" s="227"/>
      <c r="O543" s="232" t="s">
        <v>1259</v>
      </c>
      <c r="P543" s="35" t="s">
        <v>1254</v>
      </c>
      <c r="Q543" s="234">
        <v>437</v>
      </c>
      <c r="R543" s="11" t="s">
        <v>1253</v>
      </c>
      <c r="S543" s="36">
        <v>4</v>
      </c>
      <c r="T543" s="11"/>
    </row>
    <row r="544" spans="4:20" ht="30" customHeight="1" x14ac:dyDescent="0.25">
      <c r="D544" s="227"/>
      <c r="E544" s="227"/>
      <c r="F544" s="227"/>
      <c r="G544" s="227"/>
      <c r="H544" s="227"/>
      <c r="I544" s="227"/>
      <c r="J544" s="227"/>
      <c r="K544" s="227"/>
      <c r="L544" s="227"/>
      <c r="M544" s="227"/>
      <c r="N544" s="227"/>
      <c r="O544" s="232" t="s">
        <v>1260</v>
      </c>
      <c r="P544" s="35" t="s">
        <v>1255</v>
      </c>
      <c r="Q544" s="234">
        <v>438</v>
      </c>
      <c r="R544" s="14" t="s">
        <v>263</v>
      </c>
      <c r="S544" s="36">
        <v>1</v>
      </c>
      <c r="T544" s="14"/>
    </row>
    <row r="545" spans="4:20" ht="30" customHeight="1" x14ac:dyDescent="0.25">
      <c r="D545" s="227"/>
      <c r="E545" s="227"/>
      <c r="F545" s="227"/>
      <c r="G545" s="227"/>
      <c r="H545" s="227"/>
      <c r="I545" s="227"/>
      <c r="J545" s="227"/>
      <c r="K545" s="227"/>
      <c r="L545" s="227"/>
      <c r="M545" s="227"/>
      <c r="N545" s="227"/>
      <c r="O545" s="232" t="s">
        <v>1261</v>
      </c>
      <c r="P545" s="35" t="s">
        <v>1256</v>
      </c>
      <c r="Q545" s="234">
        <v>439</v>
      </c>
      <c r="R545" s="14" t="s">
        <v>1251</v>
      </c>
      <c r="S545" s="36">
        <v>40</v>
      </c>
      <c r="T545" s="14"/>
    </row>
    <row r="546" spans="4:20" ht="30" customHeight="1" x14ac:dyDescent="0.25">
      <c r="D546" s="227"/>
      <c r="E546" s="227"/>
      <c r="F546" s="228">
        <v>5</v>
      </c>
      <c r="G546" s="227"/>
      <c r="H546" s="227"/>
      <c r="I546" s="236">
        <f>SUM(J547:J569)</f>
        <v>18</v>
      </c>
      <c r="J546" s="227"/>
      <c r="K546" s="227"/>
      <c r="L546" s="227"/>
      <c r="M546" s="237">
        <f>SUM(N547:N569)</f>
        <v>19</v>
      </c>
      <c r="N546" s="227"/>
      <c r="O546" s="194">
        <v>2.8</v>
      </c>
      <c r="P546" s="195" t="s">
        <v>1262</v>
      </c>
      <c r="Q546" s="194"/>
      <c r="R546" s="194"/>
      <c r="S546" s="196"/>
      <c r="T546" s="194"/>
    </row>
    <row r="547" spans="4:20" ht="30" customHeight="1" x14ac:dyDescent="0.25">
      <c r="D547" s="227"/>
      <c r="E547" s="227"/>
      <c r="F547" s="227"/>
      <c r="G547" s="227"/>
      <c r="H547" s="227"/>
      <c r="I547" s="227"/>
      <c r="J547" s="236">
        <v>3</v>
      </c>
      <c r="K547" s="227"/>
      <c r="L547" s="227"/>
      <c r="M547" s="227"/>
      <c r="N547" s="237">
        <v>3</v>
      </c>
      <c r="O547" s="201" t="s">
        <v>1321</v>
      </c>
      <c r="P547" s="198" t="s">
        <v>1263</v>
      </c>
      <c r="Q547" s="199"/>
      <c r="R547" s="199"/>
      <c r="S547" s="200"/>
      <c r="T547" s="199"/>
    </row>
    <row r="548" spans="4:20" ht="30" customHeight="1" x14ac:dyDescent="0.25">
      <c r="D548" s="227"/>
      <c r="E548" s="227"/>
      <c r="F548" s="227"/>
      <c r="G548" s="227"/>
      <c r="H548" s="227"/>
      <c r="I548" s="227"/>
      <c r="J548" s="227"/>
      <c r="K548" s="227"/>
      <c r="L548" s="227"/>
      <c r="M548" s="227"/>
      <c r="N548" s="227"/>
      <c r="O548" s="232" t="s">
        <v>1323</v>
      </c>
      <c r="P548" s="12" t="s">
        <v>1264</v>
      </c>
      <c r="Q548" s="233">
        <v>440</v>
      </c>
      <c r="R548" s="9" t="s">
        <v>1157</v>
      </c>
      <c r="S548" s="36">
        <v>50</v>
      </c>
      <c r="T548" s="9"/>
    </row>
    <row r="549" spans="4:20" ht="30" customHeight="1" x14ac:dyDescent="0.25">
      <c r="D549" s="227"/>
      <c r="E549" s="227"/>
      <c r="F549" s="227"/>
      <c r="G549" s="227"/>
      <c r="H549" s="227"/>
      <c r="I549" s="227"/>
      <c r="J549" s="227"/>
      <c r="K549" s="227"/>
      <c r="L549" s="227"/>
      <c r="M549" s="227"/>
      <c r="N549" s="227"/>
      <c r="O549" s="232" t="s">
        <v>1342</v>
      </c>
      <c r="P549" s="12" t="s">
        <v>1265</v>
      </c>
      <c r="Q549" s="233">
        <v>441</v>
      </c>
      <c r="R549" s="9" t="s">
        <v>1266</v>
      </c>
      <c r="S549" s="36">
        <v>40</v>
      </c>
      <c r="T549" s="9"/>
    </row>
    <row r="550" spans="4:20" ht="30" customHeight="1" x14ac:dyDescent="0.25">
      <c r="D550" s="227"/>
      <c r="E550" s="227"/>
      <c r="F550" s="227"/>
      <c r="G550" s="227"/>
      <c r="H550" s="227"/>
      <c r="I550" s="227"/>
      <c r="J550" s="227"/>
      <c r="K550" s="227"/>
      <c r="L550" s="227"/>
      <c r="M550" s="227"/>
      <c r="N550" s="227"/>
      <c r="O550" s="232" t="s">
        <v>1343</v>
      </c>
      <c r="P550" s="12" t="s">
        <v>1267</v>
      </c>
      <c r="Q550" s="234">
        <v>442</v>
      </c>
      <c r="R550" s="9" t="s">
        <v>1268</v>
      </c>
      <c r="S550" s="36">
        <v>200</v>
      </c>
      <c r="T550" s="9"/>
    </row>
    <row r="551" spans="4:20" ht="30" customHeight="1" x14ac:dyDescent="0.25">
      <c r="D551" s="227"/>
      <c r="E551" s="227"/>
      <c r="F551" s="227"/>
      <c r="G551" s="227"/>
      <c r="H551" s="227"/>
      <c r="I551" s="227"/>
      <c r="J551" s="236">
        <v>7</v>
      </c>
      <c r="K551" s="227"/>
      <c r="L551" s="227"/>
      <c r="M551" s="227"/>
      <c r="N551" s="237">
        <v>7</v>
      </c>
      <c r="O551" s="201" t="s">
        <v>1390</v>
      </c>
      <c r="P551" s="198" t="s">
        <v>1269</v>
      </c>
      <c r="Q551" s="199"/>
      <c r="R551" s="199"/>
      <c r="S551" s="200"/>
      <c r="T551" s="199"/>
    </row>
    <row r="552" spans="4:20" ht="30" customHeight="1" x14ac:dyDescent="0.25">
      <c r="D552" s="227"/>
      <c r="E552" s="227"/>
      <c r="F552" s="227"/>
      <c r="G552" s="227"/>
      <c r="H552" s="227"/>
      <c r="I552" s="227"/>
      <c r="J552" s="227"/>
      <c r="K552" s="227"/>
      <c r="L552" s="227"/>
      <c r="M552" s="227"/>
      <c r="N552" s="227"/>
      <c r="O552" s="232" t="s">
        <v>1392</v>
      </c>
      <c r="P552" s="12" t="s">
        <v>1270</v>
      </c>
      <c r="Q552" s="234">
        <v>443</v>
      </c>
      <c r="R552" s="9" t="s">
        <v>1271</v>
      </c>
      <c r="S552" s="23">
        <v>46000</v>
      </c>
      <c r="T552" s="9"/>
    </row>
    <row r="553" spans="4:20" ht="30" customHeight="1" x14ac:dyDescent="0.25">
      <c r="D553" s="227"/>
      <c r="E553" s="227"/>
      <c r="F553" s="227"/>
      <c r="G553" s="227"/>
      <c r="H553" s="227"/>
      <c r="I553" s="227"/>
      <c r="J553" s="227"/>
      <c r="K553" s="227"/>
      <c r="L553" s="227"/>
      <c r="M553" s="227"/>
      <c r="N553" s="227"/>
      <c r="O553" s="232" t="s">
        <v>1401</v>
      </c>
      <c r="P553" s="12" t="s">
        <v>1272</v>
      </c>
      <c r="Q553" s="234">
        <v>444</v>
      </c>
      <c r="R553" s="9" t="s">
        <v>1271</v>
      </c>
      <c r="S553" s="23">
        <v>5000</v>
      </c>
      <c r="T553" s="9"/>
    </row>
    <row r="554" spans="4:20" ht="30" customHeight="1" x14ac:dyDescent="0.25">
      <c r="D554" s="227"/>
      <c r="E554" s="227"/>
      <c r="F554" s="227"/>
      <c r="G554" s="227"/>
      <c r="H554" s="227"/>
      <c r="I554" s="227"/>
      <c r="J554" s="227"/>
      <c r="K554" s="227"/>
      <c r="L554" s="227"/>
      <c r="M554" s="227"/>
      <c r="N554" s="227"/>
      <c r="O554" s="232" t="s">
        <v>1402</v>
      </c>
      <c r="P554" s="12" t="s">
        <v>1273</v>
      </c>
      <c r="Q554" s="234">
        <v>445</v>
      </c>
      <c r="R554" s="9" t="s">
        <v>1271</v>
      </c>
      <c r="S554" s="23">
        <v>20000</v>
      </c>
      <c r="T554" s="9"/>
    </row>
    <row r="555" spans="4:20" ht="30" customHeight="1" x14ac:dyDescent="0.25">
      <c r="D555" s="227"/>
      <c r="E555" s="227"/>
      <c r="F555" s="227"/>
      <c r="G555" s="227"/>
      <c r="H555" s="227"/>
      <c r="I555" s="227"/>
      <c r="J555" s="227"/>
      <c r="K555" s="227"/>
      <c r="L555" s="227"/>
      <c r="M555" s="227"/>
      <c r="N555" s="227"/>
      <c r="O555" s="232" t="s">
        <v>1403</v>
      </c>
      <c r="P555" s="12" t="s">
        <v>1274</v>
      </c>
      <c r="Q555" s="233">
        <v>446</v>
      </c>
      <c r="R555" s="9" t="s">
        <v>1271</v>
      </c>
      <c r="S555" s="23">
        <v>10000</v>
      </c>
      <c r="T555" s="9"/>
    </row>
    <row r="556" spans="4:20" ht="30" customHeight="1" x14ac:dyDescent="0.25">
      <c r="D556" s="227"/>
      <c r="E556" s="227"/>
      <c r="F556" s="227"/>
      <c r="G556" s="227"/>
      <c r="H556" s="227"/>
      <c r="I556" s="227"/>
      <c r="J556" s="227"/>
      <c r="K556" s="227"/>
      <c r="L556" s="227"/>
      <c r="M556" s="227"/>
      <c r="N556" s="227"/>
      <c r="O556" s="232" t="s">
        <v>1404</v>
      </c>
      <c r="P556" s="12" t="s">
        <v>1275</v>
      </c>
      <c r="Q556" s="233">
        <v>447</v>
      </c>
      <c r="R556" s="12" t="s">
        <v>314</v>
      </c>
      <c r="S556" s="36">
        <v>500</v>
      </c>
      <c r="T556" s="12"/>
    </row>
    <row r="557" spans="4:20" ht="30" customHeight="1" x14ac:dyDescent="0.25">
      <c r="D557" s="227"/>
      <c r="E557" s="227"/>
      <c r="F557" s="227"/>
      <c r="G557" s="227"/>
      <c r="H557" s="227"/>
      <c r="I557" s="227"/>
      <c r="J557" s="227"/>
      <c r="K557" s="227"/>
      <c r="L557" s="227"/>
      <c r="M557" s="227"/>
      <c r="N557" s="227"/>
      <c r="O557" s="232" t="s">
        <v>1405</v>
      </c>
      <c r="P557" s="12" t="s">
        <v>1276</v>
      </c>
      <c r="Q557" s="233">
        <v>448</v>
      </c>
      <c r="R557" s="12" t="s">
        <v>1271</v>
      </c>
      <c r="S557" s="36">
        <v>100</v>
      </c>
      <c r="T557" s="12"/>
    </row>
    <row r="558" spans="4:20" ht="30" customHeight="1" x14ac:dyDescent="0.25">
      <c r="D558" s="227"/>
      <c r="E558" s="227"/>
      <c r="F558" s="227"/>
      <c r="G558" s="227"/>
      <c r="H558" s="227"/>
      <c r="I558" s="227"/>
      <c r="J558" s="227"/>
      <c r="K558" s="227"/>
      <c r="L558" s="227"/>
      <c r="M558" s="227"/>
      <c r="N558" s="227"/>
      <c r="O558" s="232" t="s">
        <v>1406</v>
      </c>
      <c r="P558" s="12" t="s">
        <v>1277</v>
      </c>
      <c r="Q558" s="234">
        <v>449</v>
      </c>
      <c r="R558" s="12" t="s">
        <v>503</v>
      </c>
      <c r="S558" s="36">
        <v>4</v>
      </c>
      <c r="T558" s="12"/>
    </row>
    <row r="559" spans="4:20" ht="30" customHeight="1" x14ac:dyDescent="0.25">
      <c r="D559" s="227"/>
      <c r="E559" s="227"/>
      <c r="F559" s="227"/>
      <c r="G559" s="227"/>
      <c r="H559" s="227"/>
      <c r="I559" s="227"/>
      <c r="J559" s="236">
        <v>3</v>
      </c>
      <c r="K559" s="227"/>
      <c r="L559" s="227"/>
      <c r="M559" s="227"/>
      <c r="N559" s="237">
        <v>4</v>
      </c>
      <c r="O559" s="201" t="s">
        <v>1419</v>
      </c>
      <c r="P559" s="198" t="s">
        <v>1278</v>
      </c>
      <c r="Q559" s="199"/>
      <c r="R559" s="199"/>
      <c r="S559" s="200"/>
      <c r="T559" s="199"/>
    </row>
    <row r="560" spans="4:20" ht="30" customHeight="1" x14ac:dyDescent="0.25">
      <c r="D560" s="227"/>
      <c r="E560" s="227"/>
      <c r="F560" s="227"/>
      <c r="G560" s="227"/>
      <c r="H560" s="227"/>
      <c r="I560" s="227"/>
      <c r="J560" s="227"/>
      <c r="K560" s="227"/>
      <c r="L560" s="227"/>
      <c r="M560" s="227"/>
      <c r="N560" s="227"/>
      <c r="O560" s="232" t="s">
        <v>1420</v>
      </c>
      <c r="P560" s="9" t="s">
        <v>1279</v>
      </c>
      <c r="Q560" s="247">
        <v>450</v>
      </c>
      <c r="R560" s="9" t="s">
        <v>1280</v>
      </c>
      <c r="S560" s="23">
        <v>1</v>
      </c>
      <c r="T560" s="9"/>
    </row>
    <row r="561" spans="4:21" ht="30" customHeight="1" x14ac:dyDescent="0.25">
      <c r="D561" s="227"/>
      <c r="E561" s="227"/>
      <c r="F561" s="227"/>
      <c r="G561" s="227"/>
      <c r="H561" s="227"/>
      <c r="I561" s="227"/>
      <c r="J561" s="227"/>
      <c r="K561" s="227"/>
      <c r="L561" s="227"/>
      <c r="M561" s="227"/>
      <c r="N561" s="227"/>
      <c r="O561" s="232" t="s">
        <v>1421</v>
      </c>
      <c r="P561" s="9" t="s">
        <v>1281</v>
      </c>
      <c r="Q561" s="234">
        <v>451</v>
      </c>
      <c r="R561" s="9" t="s">
        <v>1282</v>
      </c>
      <c r="S561" s="23">
        <v>80</v>
      </c>
      <c r="T561" s="9"/>
    </row>
    <row r="562" spans="4:21" ht="30" customHeight="1" x14ac:dyDescent="0.25">
      <c r="D562" s="227"/>
      <c r="E562" s="227"/>
      <c r="F562" s="227"/>
      <c r="G562" s="227"/>
      <c r="H562" s="227"/>
      <c r="I562" s="227"/>
      <c r="J562" s="227"/>
      <c r="K562" s="227"/>
      <c r="L562" s="227"/>
      <c r="M562" s="227"/>
      <c r="N562" s="227"/>
      <c r="O562" s="1036" t="s">
        <v>1447</v>
      </c>
      <c r="P562" s="1038" t="s">
        <v>1283</v>
      </c>
      <c r="Q562" s="234">
        <v>452</v>
      </c>
      <c r="R562" s="9" t="s">
        <v>314</v>
      </c>
      <c r="S562" s="23">
        <v>2000</v>
      </c>
      <c r="T562" s="9"/>
    </row>
    <row r="563" spans="4:21" ht="30" customHeight="1" x14ac:dyDescent="0.25">
      <c r="D563" s="227"/>
      <c r="E563" s="227"/>
      <c r="F563" s="227"/>
      <c r="G563" s="227"/>
      <c r="H563" s="227"/>
      <c r="I563" s="227"/>
      <c r="J563" s="227"/>
      <c r="K563" s="227"/>
      <c r="L563" s="227"/>
      <c r="M563" s="227"/>
      <c r="N563" s="227"/>
      <c r="O563" s="1036"/>
      <c r="P563" s="1038"/>
      <c r="Q563" s="234">
        <v>453</v>
      </c>
      <c r="R563" s="9" t="s">
        <v>1282</v>
      </c>
      <c r="S563" s="23">
        <v>600</v>
      </c>
      <c r="T563" s="9"/>
    </row>
    <row r="564" spans="4:21" ht="30" customHeight="1" x14ac:dyDescent="0.25">
      <c r="D564" s="227"/>
      <c r="E564" s="227"/>
      <c r="F564" s="227"/>
      <c r="G564" s="227"/>
      <c r="H564" s="227"/>
      <c r="I564" s="227"/>
      <c r="J564" s="236">
        <v>4</v>
      </c>
      <c r="K564" s="227"/>
      <c r="L564" s="227"/>
      <c r="M564" s="227"/>
      <c r="N564" s="237">
        <v>4</v>
      </c>
      <c r="O564" s="201" t="s">
        <v>1449</v>
      </c>
      <c r="P564" s="198" t="s">
        <v>1284</v>
      </c>
      <c r="Q564" s="199"/>
      <c r="R564" s="199"/>
      <c r="S564" s="200"/>
      <c r="T564" s="199"/>
    </row>
    <row r="565" spans="4:21" ht="30" customHeight="1" x14ac:dyDescent="0.25">
      <c r="D565" s="227"/>
      <c r="E565" s="227"/>
      <c r="F565" s="227"/>
      <c r="G565" s="227"/>
      <c r="H565" s="227"/>
      <c r="I565" s="227"/>
      <c r="J565" s="227"/>
      <c r="K565" s="227"/>
      <c r="L565" s="227"/>
      <c r="M565" s="227"/>
      <c r="N565" s="227"/>
      <c r="O565" s="232" t="s">
        <v>2538</v>
      </c>
      <c r="P565" s="18" t="s">
        <v>1285</v>
      </c>
      <c r="Q565" s="233">
        <v>454</v>
      </c>
      <c r="R565" s="18" t="s">
        <v>1253</v>
      </c>
      <c r="S565" s="22">
        <v>32</v>
      </c>
      <c r="T565" s="18"/>
    </row>
    <row r="566" spans="4:21" ht="30" customHeight="1" x14ac:dyDescent="0.25">
      <c r="D566" s="227"/>
      <c r="E566" s="227"/>
      <c r="F566" s="227"/>
      <c r="G566" s="227"/>
      <c r="H566" s="227"/>
      <c r="I566" s="227"/>
      <c r="J566" s="227"/>
      <c r="K566" s="227"/>
      <c r="L566" s="227"/>
      <c r="M566" s="227"/>
      <c r="N566" s="227"/>
      <c r="O566" s="232" t="s">
        <v>2539</v>
      </c>
      <c r="P566" s="18" t="s">
        <v>1286</v>
      </c>
      <c r="Q566" s="233">
        <v>455</v>
      </c>
      <c r="R566" s="18" t="s">
        <v>1180</v>
      </c>
      <c r="S566" s="22">
        <v>4</v>
      </c>
      <c r="T566" s="18"/>
    </row>
    <row r="567" spans="4:21" ht="30" customHeight="1" x14ac:dyDescent="0.25">
      <c r="D567" s="227"/>
      <c r="E567" s="227"/>
      <c r="F567" s="227"/>
      <c r="G567" s="227"/>
      <c r="H567" s="227"/>
      <c r="I567" s="227"/>
      <c r="J567" s="227"/>
      <c r="K567" s="227"/>
      <c r="L567" s="227"/>
      <c r="M567" s="227"/>
      <c r="N567" s="227"/>
      <c r="O567" s="232" t="s">
        <v>2540</v>
      </c>
      <c r="P567" s="18" t="s">
        <v>1287</v>
      </c>
      <c r="Q567" s="233">
        <v>456</v>
      </c>
      <c r="R567" s="18" t="s">
        <v>1155</v>
      </c>
      <c r="S567" s="22">
        <v>40</v>
      </c>
      <c r="T567" s="18"/>
    </row>
    <row r="568" spans="4:21" ht="30" customHeight="1" x14ac:dyDescent="0.25">
      <c r="D568" s="227"/>
      <c r="E568" s="227"/>
      <c r="F568" s="227"/>
      <c r="G568" s="227"/>
      <c r="H568" s="227"/>
      <c r="I568" s="227"/>
      <c r="J568" s="227"/>
      <c r="K568" s="227"/>
      <c r="L568" s="227"/>
      <c r="M568" s="227"/>
      <c r="N568" s="227"/>
      <c r="O568" s="232" t="s">
        <v>2541</v>
      </c>
      <c r="P568" s="21" t="s">
        <v>1288</v>
      </c>
      <c r="Q568" s="234">
        <v>457</v>
      </c>
      <c r="R568" s="21" t="s">
        <v>1180</v>
      </c>
      <c r="S568" s="23">
        <v>16</v>
      </c>
      <c r="T568" s="21"/>
    </row>
    <row r="569" spans="4:21" ht="30" customHeight="1" x14ac:dyDescent="0.25">
      <c r="D569" s="227"/>
      <c r="E569" s="227"/>
      <c r="F569" s="227"/>
      <c r="G569" s="227"/>
      <c r="H569" s="227"/>
      <c r="I569" s="227"/>
      <c r="J569" s="236">
        <v>1</v>
      </c>
      <c r="K569" s="227"/>
      <c r="L569" s="227"/>
      <c r="M569" s="227"/>
      <c r="N569" s="237">
        <v>1</v>
      </c>
      <c r="O569" s="201" t="s">
        <v>2542</v>
      </c>
      <c r="P569" s="198" t="s">
        <v>1289</v>
      </c>
      <c r="Q569" s="199"/>
      <c r="R569" s="199"/>
      <c r="S569" s="200"/>
      <c r="T569" s="199"/>
    </row>
    <row r="570" spans="4:21" ht="30" customHeight="1" x14ac:dyDescent="0.25">
      <c r="D570" s="227"/>
      <c r="E570" s="227"/>
      <c r="F570" s="227"/>
      <c r="G570" s="227"/>
      <c r="H570" s="227"/>
      <c r="I570" s="227"/>
      <c r="J570" s="227"/>
      <c r="K570" s="227"/>
      <c r="L570" s="227"/>
      <c r="M570" s="227"/>
      <c r="N570" s="227"/>
      <c r="O570" s="232" t="s">
        <v>2543</v>
      </c>
      <c r="P570" s="9" t="s">
        <v>1290</v>
      </c>
      <c r="Q570" s="234">
        <v>458</v>
      </c>
      <c r="R570" s="9" t="s">
        <v>1131</v>
      </c>
      <c r="S570" s="23">
        <v>4</v>
      </c>
      <c r="T570" s="9"/>
    </row>
    <row r="571" spans="4:21" ht="30" customHeight="1" x14ac:dyDescent="0.25">
      <c r="D571" s="227"/>
      <c r="E571" s="227"/>
      <c r="F571" s="228">
        <v>4</v>
      </c>
      <c r="G571" s="227"/>
      <c r="H571" s="227"/>
      <c r="I571" s="236">
        <f>SUM(J572:J592)</f>
        <v>17</v>
      </c>
      <c r="J571" s="227"/>
      <c r="K571" s="227"/>
      <c r="L571" s="227"/>
      <c r="M571" s="237">
        <f>SUM(N572:N592)</f>
        <v>20</v>
      </c>
      <c r="N571" s="227"/>
      <c r="O571" s="194">
        <v>2.9</v>
      </c>
      <c r="P571" s="195" t="s">
        <v>1291</v>
      </c>
      <c r="Q571" s="194"/>
      <c r="R571" s="194"/>
      <c r="S571" s="196"/>
      <c r="T571" s="194"/>
      <c r="U571" t="e">
        <f>SUM(#REF!)</f>
        <v>#REF!</v>
      </c>
    </row>
    <row r="572" spans="4:21" ht="30" customHeight="1" x14ac:dyDescent="0.25">
      <c r="D572" s="227"/>
      <c r="E572" s="227"/>
      <c r="F572" s="227"/>
      <c r="G572" s="227"/>
      <c r="H572" s="227"/>
      <c r="I572" s="227"/>
      <c r="J572" s="236">
        <v>3</v>
      </c>
      <c r="K572" s="227"/>
      <c r="L572" s="227"/>
      <c r="M572" s="227"/>
      <c r="N572" s="237">
        <v>3</v>
      </c>
      <c r="O572" s="201" t="s">
        <v>1458</v>
      </c>
      <c r="P572" s="198" t="s">
        <v>1292</v>
      </c>
      <c r="Q572" s="199"/>
      <c r="R572" s="199"/>
      <c r="S572" s="200"/>
      <c r="T572" s="199"/>
    </row>
    <row r="573" spans="4:21" ht="30" customHeight="1" x14ac:dyDescent="0.25">
      <c r="D573" s="227"/>
      <c r="E573" s="227"/>
      <c r="F573" s="227"/>
      <c r="G573" s="227"/>
      <c r="H573" s="227"/>
      <c r="I573" s="227"/>
      <c r="J573" s="227"/>
      <c r="K573" s="227"/>
      <c r="L573" s="227"/>
      <c r="M573" s="227"/>
      <c r="N573" s="227"/>
      <c r="O573" s="232" t="s">
        <v>1459</v>
      </c>
      <c r="P573" s="9" t="s">
        <v>1293</v>
      </c>
      <c r="Q573" s="233">
        <v>459</v>
      </c>
      <c r="R573" s="9" t="s">
        <v>396</v>
      </c>
      <c r="S573" s="36">
        <v>1</v>
      </c>
      <c r="T573" s="9"/>
    </row>
    <row r="574" spans="4:21" ht="30" customHeight="1" x14ac:dyDescent="0.25">
      <c r="D574" s="227"/>
      <c r="E574" s="227"/>
      <c r="F574" s="227"/>
      <c r="G574" s="227"/>
      <c r="H574" s="227"/>
      <c r="I574" s="227"/>
      <c r="J574" s="227"/>
      <c r="K574" s="227"/>
      <c r="L574" s="227"/>
      <c r="M574" s="227"/>
      <c r="N574" s="227"/>
      <c r="O574" s="232" t="s">
        <v>1468</v>
      </c>
      <c r="P574" s="9" t="s">
        <v>1294</v>
      </c>
      <c r="Q574" s="233">
        <v>460</v>
      </c>
      <c r="R574" s="9" t="s">
        <v>396</v>
      </c>
      <c r="S574" s="36">
        <v>3</v>
      </c>
      <c r="T574" s="9"/>
    </row>
    <row r="575" spans="4:21" ht="30" customHeight="1" x14ac:dyDescent="0.25">
      <c r="D575" s="227"/>
      <c r="E575" s="227"/>
      <c r="F575" s="227"/>
      <c r="G575" s="227"/>
      <c r="H575" s="227"/>
      <c r="I575" s="227"/>
      <c r="J575" s="227"/>
      <c r="K575" s="227"/>
      <c r="L575" s="227"/>
      <c r="M575" s="227"/>
      <c r="N575" s="227"/>
      <c r="O575" s="232" t="s">
        <v>1469</v>
      </c>
      <c r="P575" s="9" t="s">
        <v>1295</v>
      </c>
      <c r="Q575" s="233">
        <v>461</v>
      </c>
      <c r="R575" s="9" t="s">
        <v>1296</v>
      </c>
      <c r="S575" s="36">
        <v>10</v>
      </c>
      <c r="T575" s="9"/>
    </row>
    <row r="576" spans="4:21" ht="30" customHeight="1" x14ac:dyDescent="0.25">
      <c r="D576" s="227"/>
      <c r="E576" s="227"/>
      <c r="F576" s="227"/>
      <c r="G576" s="227"/>
      <c r="H576" s="227"/>
      <c r="I576" s="227"/>
      <c r="J576" s="236">
        <v>8</v>
      </c>
      <c r="K576" s="227"/>
      <c r="L576" s="227"/>
      <c r="M576" s="227"/>
      <c r="N576" s="237">
        <v>9</v>
      </c>
      <c r="O576" s="201" t="s">
        <v>1471</v>
      </c>
      <c r="P576" s="198" t="s">
        <v>1297</v>
      </c>
      <c r="Q576" s="199"/>
      <c r="R576" s="199"/>
      <c r="S576" s="200"/>
      <c r="T576" s="199"/>
    </row>
    <row r="577" spans="4:20" ht="30" customHeight="1" x14ac:dyDescent="0.25">
      <c r="D577" s="227"/>
      <c r="E577" s="227"/>
      <c r="F577" s="227"/>
      <c r="G577" s="227"/>
      <c r="H577" s="227"/>
      <c r="I577" s="227"/>
      <c r="J577" s="227"/>
      <c r="K577" s="227"/>
      <c r="L577" s="227"/>
      <c r="M577" s="227"/>
      <c r="N577" s="227"/>
      <c r="O577" s="232" t="s">
        <v>1485</v>
      </c>
      <c r="P577" s="9" t="s">
        <v>1298</v>
      </c>
      <c r="Q577" s="233">
        <v>462</v>
      </c>
      <c r="R577" s="11" t="s">
        <v>1280</v>
      </c>
      <c r="S577" s="23">
        <v>1</v>
      </c>
      <c r="T577" s="11"/>
    </row>
    <row r="578" spans="4:20" ht="30" customHeight="1" x14ac:dyDescent="0.25">
      <c r="D578" s="227"/>
      <c r="E578" s="227"/>
      <c r="F578" s="227"/>
      <c r="G578" s="227"/>
      <c r="H578" s="227"/>
      <c r="I578" s="227"/>
      <c r="J578" s="227"/>
      <c r="K578" s="227"/>
      <c r="L578" s="227"/>
      <c r="M578" s="227"/>
      <c r="N578" s="227"/>
      <c r="O578" s="232" t="s">
        <v>1487</v>
      </c>
      <c r="P578" s="33" t="s">
        <v>1299</v>
      </c>
      <c r="Q578" s="233">
        <v>463</v>
      </c>
      <c r="R578" s="11" t="s">
        <v>1151</v>
      </c>
      <c r="S578" s="36">
        <v>4</v>
      </c>
      <c r="T578" s="11"/>
    </row>
    <row r="579" spans="4:20" ht="30" customHeight="1" x14ac:dyDescent="0.25">
      <c r="D579" s="227"/>
      <c r="E579" s="227"/>
      <c r="F579" s="227"/>
      <c r="G579" s="227"/>
      <c r="H579" s="227"/>
      <c r="I579" s="227"/>
      <c r="J579" s="227"/>
      <c r="K579" s="227"/>
      <c r="L579" s="227"/>
      <c r="M579" s="227"/>
      <c r="N579" s="227"/>
      <c r="O579" s="232" t="s">
        <v>1488</v>
      </c>
      <c r="P579" s="33" t="s">
        <v>1300</v>
      </c>
      <c r="Q579" s="233">
        <v>464</v>
      </c>
      <c r="R579" s="14" t="s">
        <v>1151</v>
      </c>
      <c r="S579" s="36">
        <v>4</v>
      </c>
      <c r="T579" s="14"/>
    </row>
    <row r="580" spans="4:20" ht="30" customHeight="1" x14ac:dyDescent="0.25">
      <c r="D580" s="227"/>
      <c r="E580" s="227"/>
      <c r="F580" s="227"/>
      <c r="G580" s="227"/>
      <c r="H580" s="227"/>
      <c r="I580" s="227"/>
      <c r="J580" s="227"/>
      <c r="K580" s="227"/>
      <c r="L580" s="227"/>
      <c r="M580" s="227"/>
      <c r="N580" s="227"/>
      <c r="O580" s="232" t="s">
        <v>1489</v>
      </c>
      <c r="P580" s="33" t="s">
        <v>1301</v>
      </c>
      <c r="Q580" s="233">
        <v>465</v>
      </c>
      <c r="R580" s="14" t="s">
        <v>1302</v>
      </c>
      <c r="S580" s="36">
        <v>4</v>
      </c>
      <c r="T580" s="14"/>
    </row>
    <row r="581" spans="4:20" ht="30" customHeight="1" x14ac:dyDescent="0.25">
      <c r="D581" s="227"/>
      <c r="E581" s="227"/>
      <c r="F581" s="227"/>
      <c r="G581" s="227"/>
      <c r="H581" s="227"/>
      <c r="I581" s="227"/>
      <c r="J581" s="227"/>
      <c r="K581" s="227"/>
      <c r="L581" s="227"/>
      <c r="M581" s="227"/>
      <c r="N581" s="227"/>
      <c r="O581" s="232" t="s">
        <v>1490</v>
      </c>
      <c r="P581" s="12" t="s">
        <v>1303</v>
      </c>
      <c r="Q581" s="233">
        <v>466</v>
      </c>
      <c r="R581" s="14" t="s">
        <v>1146</v>
      </c>
      <c r="S581" s="36">
        <v>1</v>
      </c>
      <c r="T581" s="14"/>
    </row>
    <row r="582" spans="4:20" ht="30" customHeight="1" x14ac:dyDescent="0.25">
      <c r="D582" s="227"/>
      <c r="E582" s="227"/>
      <c r="F582" s="227"/>
      <c r="G582" s="227"/>
      <c r="H582" s="227"/>
      <c r="I582" s="227"/>
      <c r="J582" s="227"/>
      <c r="K582" s="227"/>
      <c r="L582" s="227"/>
      <c r="M582" s="227"/>
      <c r="N582" s="227"/>
      <c r="O582" s="232" t="s">
        <v>1491</v>
      </c>
      <c r="P582" s="12" t="s">
        <v>1304</v>
      </c>
      <c r="Q582" s="233">
        <v>467</v>
      </c>
      <c r="R582" s="14" t="s">
        <v>1146</v>
      </c>
      <c r="S582" s="36">
        <v>1</v>
      </c>
      <c r="T582" s="14"/>
    </row>
    <row r="583" spans="4:20" ht="30" customHeight="1" x14ac:dyDescent="0.25">
      <c r="D583" s="227"/>
      <c r="E583" s="227"/>
      <c r="F583" s="227"/>
      <c r="G583" s="227"/>
      <c r="H583" s="227"/>
      <c r="I583" s="227"/>
      <c r="J583" s="227"/>
      <c r="K583" s="227"/>
      <c r="L583" s="227"/>
      <c r="M583" s="227"/>
      <c r="N583" s="227"/>
      <c r="O583" s="1036" t="s">
        <v>1492</v>
      </c>
      <c r="P583" s="1040" t="s">
        <v>1305</v>
      </c>
      <c r="Q583" s="233">
        <v>468</v>
      </c>
      <c r="R583" s="14" t="s">
        <v>1306</v>
      </c>
      <c r="S583" s="36">
        <v>4</v>
      </c>
      <c r="T583" s="14"/>
    </row>
    <row r="584" spans="4:20" ht="30" customHeight="1" x14ac:dyDescent="0.25">
      <c r="D584" s="227"/>
      <c r="E584" s="227"/>
      <c r="F584" s="227"/>
      <c r="G584" s="227"/>
      <c r="H584" s="227"/>
      <c r="I584" s="227"/>
      <c r="J584" s="227"/>
      <c r="K584" s="227"/>
      <c r="L584" s="227"/>
      <c r="M584" s="227"/>
      <c r="N584" s="227"/>
      <c r="O584" s="1036"/>
      <c r="P584" s="1040"/>
      <c r="Q584" s="233">
        <v>469</v>
      </c>
      <c r="R584" s="14" t="s">
        <v>1302</v>
      </c>
      <c r="S584" s="36">
        <v>4</v>
      </c>
      <c r="T584" s="14"/>
    </row>
    <row r="585" spans="4:20" ht="30" customHeight="1" x14ac:dyDescent="0.25">
      <c r="D585" s="227"/>
      <c r="E585" s="227"/>
      <c r="F585" s="227"/>
      <c r="G585" s="227"/>
      <c r="H585" s="227"/>
      <c r="I585" s="227"/>
      <c r="J585" s="227"/>
      <c r="K585" s="227"/>
      <c r="L585" s="227"/>
      <c r="M585" s="227"/>
      <c r="N585" s="227"/>
      <c r="O585" s="232" t="s">
        <v>1486</v>
      </c>
      <c r="P585" s="9" t="s">
        <v>1307</v>
      </c>
      <c r="Q585" s="233">
        <v>470</v>
      </c>
      <c r="R585" s="11" t="s">
        <v>1308</v>
      </c>
      <c r="S585" s="36">
        <v>700</v>
      </c>
      <c r="T585" s="11"/>
    </row>
    <row r="586" spans="4:20" ht="30" customHeight="1" x14ac:dyDescent="0.25">
      <c r="D586" s="227"/>
      <c r="E586" s="227"/>
      <c r="F586" s="227"/>
      <c r="G586" s="227"/>
      <c r="H586" s="227"/>
      <c r="I586" s="227"/>
      <c r="J586" s="236">
        <v>3</v>
      </c>
      <c r="K586" s="227"/>
      <c r="L586" s="227"/>
      <c r="M586" s="227"/>
      <c r="N586" s="237">
        <v>5</v>
      </c>
      <c r="O586" s="201" t="s">
        <v>1494</v>
      </c>
      <c r="P586" s="198" t="s">
        <v>1309</v>
      </c>
      <c r="Q586" s="199"/>
      <c r="R586" s="199"/>
      <c r="S586" s="200"/>
      <c r="T586" s="199"/>
    </row>
    <row r="587" spans="4:20" ht="30" customHeight="1" x14ac:dyDescent="0.25">
      <c r="D587" s="227"/>
      <c r="E587" s="227"/>
      <c r="F587" s="227"/>
      <c r="G587" s="227"/>
      <c r="H587" s="227"/>
      <c r="I587" s="227"/>
      <c r="J587" s="227"/>
      <c r="K587" s="227"/>
      <c r="L587" s="227"/>
      <c r="M587" s="227"/>
      <c r="N587" s="227"/>
      <c r="O587" s="1036" t="s">
        <v>1506</v>
      </c>
      <c r="P587" s="1038" t="s">
        <v>1310</v>
      </c>
      <c r="Q587" s="233">
        <v>471</v>
      </c>
      <c r="R587" s="11" t="s">
        <v>1308</v>
      </c>
      <c r="S587" s="36">
        <v>1</v>
      </c>
      <c r="T587" s="11"/>
    </row>
    <row r="588" spans="4:20" ht="30" customHeight="1" x14ac:dyDescent="0.25">
      <c r="D588" s="227"/>
      <c r="E588" s="227"/>
      <c r="F588" s="227"/>
      <c r="G588" s="227"/>
      <c r="H588" s="227"/>
      <c r="I588" s="227"/>
      <c r="J588" s="227"/>
      <c r="K588" s="227"/>
      <c r="L588" s="227"/>
      <c r="M588" s="227"/>
      <c r="N588" s="227"/>
      <c r="O588" s="1036"/>
      <c r="P588" s="1038"/>
      <c r="Q588" s="233">
        <v>472</v>
      </c>
      <c r="R588" s="11" t="s">
        <v>1253</v>
      </c>
      <c r="S588" s="36">
        <v>4</v>
      </c>
      <c r="T588" s="11"/>
    </row>
    <row r="589" spans="4:20" ht="30" customHeight="1" x14ac:dyDescent="0.25">
      <c r="D589" s="227"/>
      <c r="E589" s="227"/>
      <c r="F589" s="227"/>
      <c r="G589" s="227"/>
      <c r="H589" s="227"/>
      <c r="I589" s="227"/>
      <c r="J589" s="227"/>
      <c r="K589" s="227"/>
      <c r="L589" s="227"/>
      <c r="M589" s="227"/>
      <c r="N589" s="227"/>
      <c r="O589" s="232" t="s">
        <v>1507</v>
      </c>
      <c r="P589" s="9" t="s">
        <v>1311</v>
      </c>
      <c r="Q589" s="233">
        <v>473</v>
      </c>
      <c r="R589" s="11" t="s">
        <v>1312</v>
      </c>
      <c r="S589" s="36">
        <v>500</v>
      </c>
      <c r="T589" s="11"/>
    </row>
    <row r="590" spans="4:20" ht="30" customHeight="1" x14ac:dyDescent="0.25">
      <c r="D590" s="227"/>
      <c r="E590" s="227"/>
      <c r="F590" s="227"/>
      <c r="G590" s="227"/>
      <c r="H590" s="227"/>
      <c r="I590" s="227"/>
      <c r="J590" s="227"/>
      <c r="K590" s="227"/>
      <c r="L590" s="227"/>
      <c r="M590" s="227"/>
      <c r="N590" s="227"/>
      <c r="O590" s="1036" t="s">
        <v>1508</v>
      </c>
      <c r="P590" s="1038" t="s">
        <v>1313</v>
      </c>
      <c r="Q590" s="233">
        <v>474</v>
      </c>
      <c r="R590" s="11" t="s">
        <v>1155</v>
      </c>
      <c r="S590" s="36">
        <v>40</v>
      </c>
      <c r="T590" s="11"/>
    </row>
    <row r="591" spans="4:20" ht="30" customHeight="1" x14ac:dyDescent="0.25">
      <c r="D591" s="227"/>
      <c r="E591" s="227"/>
      <c r="F591" s="227"/>
      <c r="G591" s="227"/>
      <c r="H591" s="227"/>
      <c r="I591" s="227"/>
      <c r="J591" s="227"/>
      <c r="K591" s="227"/>
      <c r="L591" s="227"/>
      <c r="M591" s="227"/>
      <c r="N591" s="227"/>
      <c r="O591" s="1036"/>
      <c r="P591" s="1038"/>
      <c r="Q591" s="234">
        <v>475</v>
      </c>
      <c r="R591" s="11" t="s">
        <v>1308</v>
      </c>
      <c r="S591" s="36">
        <v>350</v>
      </c>
      <c r="T591" s="11"/>
    </row>
    <row r="592" spans="4:20" ht="30" customHeight="1" x14ac:dyDescent="0.25">
      <c r="D592" s="227"/>
      <c r="E592" s="227"/>
      <c r="F592" s="227"/>
      <c r="G592" s="227"/>
      <c r="H592" s="227"/>
      <c r="I592" s="227"/>
      <c r="J592" s="236">
        <v>3</v>
      </c>
      <c r="K592" s="227"/>
      <c r="L592" s="227"/>
      <c r="M592" s="227"/>
      <c r="N592" s="237">
        <v>3</v>
      </c>
      <c r="O592" s="201" t="s">
        <v>1510</v>
      </c>
      <c r="P592" s="198" t="s">
        <v>1314</v>
      </c>
      <c r="Q592" s="199"/>
      <c r="R592" s="199"/>
      <c r="S592" s="200"/>
      <c r="T592" s="199"/>
    </row>
    <row r="593" spans="4:20" ht="30" customHeight="1" x14ac:dyDescent="0.25">
      <c r="D593" s="227"/>
      <c r="E593" s="227"/>
      <c r="F593" s="227"/>
      <c r="G593" s="227"/>
      <c r="H593" s="227"/>
      <c r="I593" s="227"/>
      <c r="J593" s="227"/>
      <c r="K593" s="227"/>
      <c r="L593" s="227"/>
      <c r="M593" s="227"/>
      <c r="N593" s="227"/>
      <c r="O593" s="232" t="s">
        <v>1518</v>
      </c>
      <c r="P593" s="9" t="s">
        <v>1316</v>
      </c>
      <c r="Q593" s="234">
        <v>476</v>
      </c>
      <c r="R593" s="9" t="s">
        <v>1317</v>
      </c>
      <c r="S593" s="23">
        <v>1</v>
      </c>
      <c r="T593" s="9"/>
    </row>
    <row r="594" spans="4:20" ht="30" customHeight="1" x14ac:dyDescent="0.25">
      <c r="D594" s="227"/>
      <c r="E594" s="227"/>
      <c r="F594" s="227"/>
      <c r="G594" s="227"/>
      <c r="H594" s="227"/>
      <c r="I594" s="227"/>
      <c r="J594" s="227"/>
      <c r="K594" s="227"/>
      <c r="L594" s="227"/>
      <c r="M594" s="227"/>
      <c r="N594" s="227"/>
      <c r="O594" s="232" t="s">
        <v>1519</v>
      </c>
      <c r="P594" s="9" t="s">
        <v>1318</v>
      </c>
      <c r="Q594" s="234">
        <v>477</v>
      </c>
      <c r="R594" s="12" t="s">
        <v>1302</v>
      </c>
      <c r="S594" s="23">
        <v>39</v>
      </c>
      <c r="T594" s="12"/>
    </row>
    <row r="595" spans="4:20" ht="30" customHeight="1" x14ac:dyDescent="0.25">
      <c r="D595" s="227"/>
      <c r="E595" s="227"/>
      <c r="F595" s="227"/>
      <c r="G595" s="227"/>
      <c r="H595" s="227"/>
      <c r="I595" s="227"/>
      <c r="J595" s="227"/>
      <c r="K595" s="227"/>
      <c r="L595" s="227"/>
      <c r="M595" s="227"/>
      <c r="N595" s="227"/>
      <c r="O595" s="232" t="s">
        <v>1520</v>
      </c>
      <c r="P595" s="179" t="s">
        <v>1319</v>
      </c>
      <c r="Q595" s="234">
        <v>478</v>
      </c>
      <c r="R595" s="9" t="s">
        <v>1131</v>
      </c>
      <c r="S595" s="23">
        <v>16</v>
      </c>
      <c r="T595" s="9"/>
    </row>
    <row r="596" spans="4:20" ht="30" customHeight="1" x14ac:dyDescent="0.25">
      <c r="D596" s="227"/>
      <c r="E596" s="227"/>
      <c r="F596" s="228">
        <v>3</v>
      </c>
      <c r="G596" s="227"/>
      <c r="H596" s="227"/>
      <c r="I596" s="236">
        <f>SUM(J597:J652)</f>
        <v>37</v>
      </c>
      <c r="J596" s="227"/>
      <c r="K596" s="227"/>
      <c r="L596" s="227"/>
      <c r="M596" s="237">
        <f>SUM(N597:N652)</f>
        <v>41</v>
      </c>
      <c r="N596" s="227"/>
      <c r="O596" s="194" t="s">
        <v>2934</v>
      </c>
      <c r="P596" s="195" t="s">
        <v>1315</v>
      </c>
      <c r="Q596" s="194"/>
      <c r="R596" s="194"/>
      <c r="S596" s="196"/>
      <c r="T596" s="194"/>
    </row>
    <row r="597" spans="4:20" ht="30" customHeight="1" x14ac:dyDescent="0.25">
      <c r="D597" s="227"/>
      <c r="E597" s="227"/>
      <c r="F597" s="227"/>
      <c r="G597" s="227"/>
      <c r="H597" s="227"/>
      <c r="I597" s="227"/>
      <c r="J597" s="236">
        <f>15+1+1+5</f>
        <v>22</v>
      </c>
      <c r="K597" s="227"/>
      <c r="L597" s="227"/>
      <c r="M597" s="227"/>
      <c r="N597" s="237">
        <v>22</v>
      </c>
      <c r="O597" s="201" t="s">
        <v>1565</v>
      </c>
      <c r="P597" s="198" t="s">
        <v>1320</v>
      </c>
      <c r="Q597" s="199"/>
      <c r="R597" s="199"/>
      <c r="S597" s="200"/>
      <c r="T597" s="199"/>
    </row>
    <row r="598" spans="4:20" ht="30" customHeight="1" x14ac:dyDescent="0.25">
      <c r="D598" s="227"/>
      <c r="E598" s="227"/>
      <c r="F598" s="227"/>
      <c r="G598" s="227"/>
      <c r="H598" s="227"/>
      <c r="I598" s="227"/>
      <c r="J598" s="227"/>
      <c r="K598" s="227"/>
      <c r="L598" s="227"/>
      <c r="M598" s="227"/>
      <c r="N598" s="227"/>
      <c r="O598" s="209"/>
      <c r="P598" s="210" t="s">
        <v>1322</v>
      </c>
      <c r="Q598" s="211"/>
      <c r="R598" s="211"/>
      <c r="S598" s="212"/>
      <c r="T598" s="211"/>
    </row>
    <row r="599" spans="4:20" ht="30" customHeight="1" x14ac:dyDescent="0.25">
      <c r="D599" s="227"/>
      <c r="E599" s="227"/>
      <c r="F599" s="227"/>
      <c r="G599" s="227"/>
      <c r="H599" s="227"/>
      <c r="I599" s="227"/>
      <c r="J599" s="227"/>
      <c r="K599" s="227"/>
      <c r="L599" s="227"/>
      <c r="M599" s="227"/>
      <c r="N599" s="227"/>
      <c r="O599" s="232" t="s">
        <v>1566</v>
      </c>
      <c r="P599" s="21" t="s">
        <v>1324</v>
      </c>
      <c r="Q599" s="234">
        <v>479</v>
      </c>
      <c r="R599" s="9" t="s">
        <v>1325</v>
      </c>
      <c r="S599" s="23">
        <v>16</v>
      </c>
      <c r="T599" s="9"/>
    </row>
    <row r="600" spans="4:20" ht="30" customHeight="1" x14ac:dyDescent="0.25">
      <c r="D600" s="227"/>
      <c r="E600" s="227"/>
      <c r="F600" s="227"/>
      <c r="G600" s="227"/>
      <c r="H600" s="227"/>
      <c r="I600" s="227"/>
      <c r="J600" s="227"/>
      <c r="K600" s="227"/>
      <c r="L600" s="227"/>
      <c r="M600" s="227"/>
      <c r="N600" s="227"/>
      <c r="O600" s="232" t="s">
        <v>1578</v>
      </c>
      <c r="P600" s="21" t="s">
        <v>1326</v>
      </c>
      <c r="Q600" s="234">
        <v>480</v>
      </c>
      <c r="R600" s="9" t="s">
        <v>493</v>
      </c>
      <c r="S600" s="23">
        <v>16</v>
      </c>
      <c r="T600" s="9"/>
    </row>
    <row r="601" spans="4:20" ht="30" customHeight="1" x14ac:dyDescent="0.25">
      <c r="D601" s="227"/>
      <c r="E601" s="227"/>
      <c r="F601" s="227"/>
      <c r="G601" s="227"/>
      <c r="H601" s="227"/>
      <c r="I601" s="227"/>
      <c r="J601" s="227"/>
      <c r="K601" s="227"/>
      <c r="L601" s="227"/>
      <c r="M601" s="227"/>
      <c r="N601" s="227"/>
      <c r="O601" s="232" t="s">
        <v>1579</v>
      </c>
      <c r="P601" s="21" t="s">
        <v>1327</v>
      </c>
      <c r="Q601" s="234">
        <v>481</v>
      </c>
      <c r="R601" s="9" t="s">
        <v>1328</v>
      </c>
      <c r="S601" s="23">
        <v>4</v>
      </c>
      <c r="T601" s="9"/>
    </row>
    <row r="602" spans="4:20" ht="30" customHeight="1" x14ac:dyDescent="0.25">
      <c r="D602" s="227"/>
      <c r="E602" s="227"/>
      <c r="F602" s="227"/>
      <c r="G602" s="227"/>
      <c r="H602" s="227"/>
      <c r="I602" s="227"/>
      <c r="J602" s="227"/>
      <c r="K602" s="227"/>
      <c r="L602" s="227"/>
      <c r="M602" s="227"/>
      <c r="N602" s="227"/>
      <c r="O602" s="232" t="s">
        <v>1580</v>
      </c>
      <c r="P602" s="21" t="s">
        <v>1329</v>
      </c>
      <c r="Q602" s="234">
        <v>482</v>
      </c>
      <c r="R602" s="9" t="s">
        <v>1330</v>
      </c>
      <c r="S602" s="23">
        <v>4</v>
      </c>
      <c r="T602" s="9"/>
    </row>
    <row r="603" spans="4:20" ht="30" customHeight="1" x14ac:dyDescent="0.25">
      <c r="D603" s="227"/>
      <c r="E603" s="227"/>
      <c r="F603" s="227"/>
      <c r="G603" s="227"/>
      <c r="H603" s="227"/>
      <c r="I603" s="227"/>
      <c r="J603" s="227"/>
      <c r="K603" s="227"/>
      <c r="L603" s="227"/>
      <c r="M603" s="227"/>
      <c r="N603" s="227"/>
      <c r="O603" s="232" t="s">
        <v>1581</v>
      </c>
      <c r="P603" s="21" t="s">
        <v>1331</v>
      </c>
      <c r="Q603" s="234">
        <v>483</v>
      </c>
      <c r="R603" s="9" t="s">
        <v>1330</v>
      </c>
      <c r="S603" s="23">
        <v>12</v>
      </c>
      <c r="T603" s="9"/>
    </row>
    <row r="604" spans="4:20" ht="30" customHeight="1" x14ac:dyDescent="0.25">
      <c r="D604" s="227"/>
      <c r="E604" s="227"/>
      <c r="F604" s="227"/>
      <c r="G604" s="227"/>
      <c r="H604" s="227"/>
      <c r="I604" s="227"/>
      <c r="J604" s="227"/>
      <c r="K604" s="227"/>
      <c r="L604" s="227"/>
      <c r="M604" s="227"/>
      <c r="N604" s="227"/>
      <c r="O604" s="232" t="s">
        <v>1582</v>
      </c>
      <c r="P604" s="21" t="s">
        <v>1332</v>
      </c>
      <c r="Q604" s="234">
        <v>484</v>
      </c>
      <c r="R604" s="9" t="s">
        <v>1333</v>
      </c>
      <c r="S604" s="23">
        <v>4</v>
      </c>
      <c r="T604" s="9"/>
    </row>
    <row r="605" spans="4:20" ht="30" customHeight="1" x14ac:dyDescent="0.25">
      <c r="D605" s="227"/>
      <c r="E605" s="227"/>
      <c r="F605" s="227"/>
      <c r="G605" s="227"/>
      <c r="H605" s="227"/>
      <c r="I605" s="227"/>
      <c r="J605" s="227"/>
      <c r="K605" s="227"/>
      <c r="L605" s="227"/>
      <c r="M605" s="227"/>
      <c r="N605" s="227"/>
      <c r="O605" s="232" t="s">
        <v>1583</v>
      </c>
      <c r="P605" s="21" t="s">
        <v>1334</v>
      </c>
      <c r="Q605" s="234">
        <v>485</v>
      </c>
      <c r="R605" s="9" t="s">
        <v>1335</v>
      </c>
      <c r="S605" s="23">
        <v>1</v>
      </c>
      <c r="T605" s="9"/>
    </row>
    <row r="606" spans="4:20" ht="30" customHeight="1" x14ac:dyDescent="0.25">
      <c r="D606" s="227"/>
      <c r="E606" s="227"/>
      <c r="F606" s="227"/>
      <c r="G606" s="227"/>
      <c r="H606" s="227"/>
      <c r="I606" s="227"/>
      <c r="J606" s="227"/>
      <c r="K606" s="227"/>
      <c r="L606" s="227"/>
      <c r="M606" s="227"/>
      <c r="N606" s="227"/>
      <c r="O606" s="232" t="s">
        <v>1584</v>
      </c>
      <c r="P606" s="21" t="s">
        <v>1336</v>
      </c>
      <c r="Q606" s="234">
        <v>486</v>
      </c>
      <c r="R606" s="9" t="s">
        <v>493</v>
      </c>
      <c r="S606" s="23">
        <v>12</v>
      </c>
      <c r="T606" s="9"/>
    </row>
    <row r="607" spans="4:20" ht="30" customHeight="1" x14ac:dyDescent="0.25">
      <c r="D607" s="227"/>
      <c r="E607" s="227"/>
      <c r="F607" s="227"/>
      <c r="G607" s="227"/>
      <c r="H607" s="227"/>
      <c r="I607" s="227"/>
      <c r="J607" s="227"/>
      <c r="K607" s="227"/>
      <c r="L607" s="227"/>
      <c r="M607" s="227"/>
      <c r="N607" s="227"/>
      <c r="O607" s="232" t="s">
        <v>2544</v>
      </c>
      <c r="P607" s="21" t="s">
        <v>1337</v>
      </c>
      <c r="Q607" s="234">
        <v>487</v>
      </c>
      <c r="R607" s="9" t="s">
        <v>1338</v>
      </c>
      <c r="S607" s="23">
        <v>3</v>
      </c>
      <c r="T607" s="9"/>
    </row>
    <row r="608" spans="4:20" ht="30" customHeight="1" x14ac:dyDescent="0.25">
      <c r="D608" s="227"/>
      <c r="E608" s="227"/>
      <c r="F608" s="227"/>
      <c r="G608" s="227"/>
      <c r="H608" s="227"/>
      <c r="I608" s="227"/>
      <c r="J608" s="227"/>
      <c r="K608" s="227"/>
      <c r="L608" s="227"/>
      <c r="M608" s="227"/>
      <c r="N608" s="227"/>
      <c r="O608" s="232" t="s">
        <v>2545</v>
      </c>
      <c r="P608" s="21" t="s">
        <v>1339</v>
      </c>
      <c r="Q608" s="234">
        <v>488</v>
      </c>
      <c r="R608" s="9" t="s">
        <v>1340</v>
      </c>
      <c r="S608" s="23">
        <v>3</v>
      </c>
      <c r="T608" s="9"/>
    </row>
    <row r="609" spans="4:20" ht="30" customHeight="1" x14ac:dyDescent="0.25">
      <c r="D609" s="227"/>
      <c r="E609" s="227"/>
      <c r="F609" s="227"/>
      <c r="G609" s="227"/>
      <c r="H609" s="227"/>
      <c r="I609" s="227"/>
      <c r="J609" s="227"/>
      <c r="K609" s="227"/>
      <c r="L609" s="227"/>
      <c r="M609" s="227"/>
      <c r="N609" s="227"/>
      <c r="O609" s="232" t="s">
        <v>2546</v>
      </c>
      <c r="P609" s="21" t="s">
        <v>1341</v>
      </c>
      <c r="Q609" s="234">
        <v>489</v>
      </c>
      <c r="R609" s="9" t="s">
        <v>501</v>
      </c>
      <c r="S609" s="23">
        <v>8</v>
      </c>
      <c r="T609" s="9"/>
    </row>
    <row r="610" spans="4:20" ht="30" customHeight="1" x14ac:dyDescent="0.25">
      <c r="D610" s="227"/>
      <c r="E610" s="227"/>
      <c r="F610" s="227"/>
      <c r="G610" s="227"/>
      <c r="H610" s="227"/>
      <c r="I610" s="227"/>
      <c r="J610" s="227"/>
      <c r="K610" s="227"/>
      <c r="L610" s="227"/>
      <c r="M610" s="227"/>
      <c r="N610" s="227"/>
      <c r="O610" s="209"/>
      <c r="P610" s="210" t="s">
        <v>1344</v>
      </c>
      <c r="Q610" s="211"/>
      <c r="R610" s="211"/>
      <c r="S610" s="212"/>
      <c r="T610" s="211"/>
    </row>
    <row r="611" spans="4:20" ht="30" customHeight="1" x14ac:dyDescent="0.25">
      <c r="D611" s="227"/>
      <c r="E611" s="227"/>
      <c r="F611" s="227"/>
      <c r="G611" s="227"/>
      <c r="H611" s="227"/>
      <c r="I611" s="227"/>
      <c r="J611" s="227"/>
      <c r="K611" s="227"/>
      <c r="L611" s="227"/>
      <c r="M611" s="227"/>
      <c r="N611" s="227"/>
      <c r="O611" s="232" t="s">
        <v>2547</v>
      </c>
      <c r="P611" s="21" t="s">
        <v>1345</v>
      </c>
      <c r="Q611" s="234">
        <v>490</v>
      </c>
      <c r="R611" s="30" t="s">
        <v>1346</v>
      </c>
      <c r="S611" s="23">
        <v>3</v>
      </c>
      <c r="T611" s="30"/>
    </row>
    <row r="612" spans="4:20" ht="30" customHeight="1" x14ac:dyDescent="0.25">
      <c r="D612" s="227"/>
      <c r="E612" s="227"/>
      <c r="F612" s="227"/>
      <c r="G612" s="227"/>
      <c r="H612" s="227"/>
      <c r="I612" s="227"/>
      <c r="J612" s="227"/>
      <c r="K612" s="227"/>
      <c r="L612" s="227"/>
      <c r="M612" s="227"/>
      <c r="N612" s="227"/>
      <c r="O612" s="232" t="s">
        <v>2548</v>
      </c>
      <c r="P612" s="21" t="s">
        <v>1347</v>
      </c>
      <c r="Q612" s="234">
        <v>491</v>
      </c>
      <c r="R612" s="30" t="s">
        <v>1348</v>
      </c>
      <c r="S612" s="23">
        <v>300</v>
      </c>
      <c r="T612" s="30"/>
    </row>
    <row r="613" spans="4:20" ht="30" customHeight="1" x14ac:dyDescent="0.25">
      <c r="D613" s="227"/>
      <c r="E613" s="227"/>
      <c r="F613" s="227"/>
      <c r="G613" s="227"/>
      <c r="H613" s="227"/>
      <c r="I613" s="227"/>
      <c r="J613" s="227"/>
      <c r="K613" s="227"/>
      <c r="L613" s="227"/>
      <c r="M613" s="227"/>
      <c r="N613" s="227"/>
      <c r="O613" s="232" t="s">
        <v>2549</v>
      </c>
      <c r="P613" s="21" t="s">
        <v>1349</v>
      </c>
      <c r="Q613" s="234">
        <v>492</v>
      </c>
      <c r="R613" s="30" t="s">
        <v>1350</v>
      </c>
      <c r="S613" s="23">
        <v>1</v>
      </c>
      <c r="T613" s="30"/>
    </row>
    <row r="614" spans="4:20" ht="30" customHeight="1" x14ac:dyDescent="0.25">
      <c r="D614" s="227"/>
      <c r="E614" s="227"/>
      <c r="F614" s="227"/>
      <c r="G614" s="227"/>
      <c r="H614" s="227"/>
      <c r="I614" s="227"/>
      <c r="J614" s="227"/>
      <c r="K614" s="227"/>
      <c r="L614" s="227"/>
      <c r="M614" s="227"/>
      <c r="N614" s="227"/>
      <c r="O614" s="232" t="s">
        <v>2550</v>
      </c>
      <c r="P614" s="21" t="s">
        <v>1351</v>
      </c>
      <c r="Q614" s="234">
        <v>493</v>
      </c>
      <c r="R614" s="30" t="s">
        <v>396</v>
      </c>
      <c r="S614" s="23">
        <v>300</v>
      </c>
      <c r="T614" s="30"/>
    </row>
    <row r="615" spans="4:20" ht="30" customHeight="1" x14ac:dyDescent="0.25">
      <c r="D615" s="227"/>
      <c r="E615" s="227"/>
      <c r="F615" s="227"/>
      <c r="G615" s="227"/>
      <c r="H615" s="227"/>
      <c r="I615" s="227"/>
      <c r="J615" s="227"/>
      <c r="K615" s="227"/>
      <c r="L615" s="227"/>
      <c r="M615" s="227"/>
      <c r="N615" s="227"/>
      <c r="O615" s="213" t="s">
        <v>2551</v>
      </c>
      <c r="P615" s="39" t="s">
        <v>1352</v>
      </c>
      <c r="Q615" s="40" t="s">
        <v>1353</v>
      </c>
      <c r="R615" s="41" t="s">
        <v>1354</v>
      </c>
      <c r="S615" s="42">
        <v>16</v>
      </c>
      <c r="T615" s="41"/>
    </row>
    <row r="616" spans="4:20" ht="30" customHeight="1" x14ac:dyDescent="0.25">
      <c r="D616" s="227"/>
      <c r="E616" s="227"/>
      <c r="F616" s="227"/>
      <c r="G616" s="227"/>
      <c r="H616" s="227"/>
      <c r="I616" s="227"/>
      <c r="J616" s="227"/>
      <c r="K616" s="227"/>
      <c r="L616" s="227"/>
      <c r="M616" s="227"/>
      <c r="N616" s="227"/>
      <c r="O616" s="213" t="s">
        <v>2552</v>
      </c>
      <c r="P616" s="39" t="s">
        <v>1355</v>
      </c>
      <c r="Q616" s="40" t="s">
        <v>1353</v>
      </c>
      <c r="R616" s="41" t="s">
        <v>1356</v>
      </c>
      <c r="S616" s="42">
        <v>2</v>
      </c>
      <c r="T616" s="41"/>
    </row>
    <row r="617" spans="4:20" ht="30" customHeight="1" x14ac:dyDescent="0.25">
      <c r="D617" s="227"/>
      <c r="E617" s="227"/>
      <c r="F617" s="227"/>
      <c r="G617" s="227"/>
      <c r="H617" s="227"/>
      <c r="I617" s="227"/>
      <c r="J617" s="227"/>
      <c r="K617" s="227"/>
      <c r="L617" s="227"/>
      <c r="M617" s="227"/>
      <c r="N617" s="227"/>
      <c r="O617" s="209"/>
      <c r="P617" s="210" t="s">
        <v>1357</v>
      </c>
      <c r="Q617" s="211"/>
      <c r="R617" s="211"/>
      <c r="S617" s="212"/>
      <c r="T617" s="211"/>
    </row>
    <row r="618" spans="4:20" ht="30" customHeight="1" x14ac:dyDescent="0.25">
      <c r="D618" s="227"/>
      <c r="E618" s="227"/>
      <c r="F618" s="227"/>
      <c r="G618" s="227"/>
      <c r="H618" s="227"/>
      <c r="I618" s="227"/>
      <c r="J618" s="227"/>
      <c r="K618" s="227"/>
      <c r="L618" s="227"/>
      <c r="M618" s="227"/>
      <c r="N618" s="227"/>
      <c r="O618" s="213" t="s">
        <v>2553</v>
      </c>
      <c r="P618" s="39" t="s">
        <v>1358</v>
      </c>
      <c r="Q618" s="40" t="s">
        <v>1359</v>
      </c>
      <c r="R618" s="43" t="s">
        <v>1360</v>
      </c>
      <c r="S618" s="42">
        <v>2</v>
      </c>
      <c r="T618" s="43"/>
    </row>
    <row r="619" spans="4:20" ht="30" customHeight="1" x14ac:dyDescent="0.25">
      <c r="D619" s="227"/>
      <c r="E619" s="227"/>
      <c r="F619" s="227"/>
      <c r="G619" s="227"/>
      <c r="H619" s="227"/>
      <c r="I619" s="227"/>
      <c r="J619" s="227"/>
      <c r="K619" s="227"/>
      <c r="L619" s="227"/>
      <c r="M619" s="227"/>
      <c r="N619" s="227"/>
      <c r="O619" s="213" t="s">
        <v>2554</v>
      </c>
      <c r="P619" s="39" t="s">
        <v>1361</v>
      </c>
      <c r="Q619" s="40" t="s">
        <v>1359</v>
      </c>
      <c r="R619" s="43" t="s">
        <v>1362</v>
      </c>
      <c r="S619" s="42">
        <v>24</v>
      </c>
      <c r="T619" s="43"/>
    </row>
    <row r="620" spans="4:20" ht="30" customHeight="1" x14ac:dyDescent="0.25">
      <c r="D620" s="227"/>
      <c r="E620" s="227"/>
      <c r="F620" s="227"/>
      <c r="G620" s="227"/>
      <c r="H620" s="227"/>
      <c r="I620" s="227"/>
      <c r="J620" s="227"/>
      <c r="K620" s="227"/>
      <c r="L620" s="227"/>
      <c r="M620" s="227"/>
      <c r="N620" s="227"/>
      <c r="O620" s="232" t="s">
        <v>2555</v>
      </c>
      <c r="P620" s="21" t="s">
        <v>1363</v>
      </c>
      <c r="Q620" s="234">
        <v>494</v>
      </c>
      <c r="R620" s="44" t="s">
        <v>1362</v>
      </c>
      <c r="S620" s="23">
        <v>4</v>
      </c>
      <c r="T620" s="44"/>
    </row>
    <row r="621" spans="4:20" ht="30" customHeight="1" x14ac:dyDescent="0.25">
      <c r="D621" s="227"/>
      <c r="E621" s="227"/>
      <c r="F621" s="227"/>
      <c r="G621" s="227"/>
      <c r="H621" s="227"/>
      <c r="I621" s="227"/>
      <c r="J621" s="227"/>
      <c r="K621" s="227"/>
      <c r="L621" s="227"/>
      <c r="M621" s="227"/>
      <c r="N621" s="227"/>
      <c r="O621" s="213" t="s">
        <v>2556</v>
      </c>
      <c r="P621" s="39" t="s">
        <v>1364</v>
      </c>
      <c r="Q621" s="40" t="s">
        <v>1353</v>
      </c>
      <c r="R621" s="39" t="s">
        <v>1365</v>
      </c>
      <c r="S621" s="42">
        <v>5</v>
      </c>
      <c r="T621" s="39"/>
    </row>
    <row r="622" spans="4:20" ht="30" customHeight="1" x14ac:dyDescent="0.25">
      <c r="D622" s="227"/>
      <c r="E622" s="227"/>
      <c r="F622" s="227"/>
      <c r="G622" s="227"/>
      <c r="H622" s="227"/>
      <c r="I622" s="227"/>
      <c r="J622" s="227"/>
      <c r="K622" s="227"/>
      <c r="L622" s="227"/>
      <c r="M622" s="227"/>
      <c r="N622" s="227"/>
      <c r="O622" s="213" t="s">
        <v>2557</v>
      </c>
      <c r="P622" s="39" t="s">
        <v>1366</v>
      </c>
      <c r="Q622" s="40" t="s">
        <v>1353</v>
      </c>
      <c r="R622" s="39" t="s">
        <v>1367</v>
      </c>
      <c r="S622" s="42">
        <v>2</v>
      </c>
      <c r="T622" s="39"/>
    </row>
    <row r="623" spans="4:20" ht="30" customHeight="1" x14ac:dyDescent="0.25">
      <c r="D623" s="227"/>
      <c r="E623" s="227"/>
      <c r="F623" s="227"/>
      <c r="G623" s="227"/>
      <c r="H623" s="227"/>
      <c r="I623" s="227"/>
      <c r="J623" s="227"/>
      <c r="K623" s="227"/>
      <c r="L623" s="227"/>
      <c r="M623" s="227"/>
      <c r="N623" s="227"/>
      <c r="O623" s="213" t="s">
        <v>2558</v>
      </c>
      <c r="P623" s="39" t="s">
        <v>1368</v>
      </c>
      <c r="Q623" s="40" t="s">
        <v>1353</v>
      </c>
      <c r="R623" s="39" t="s">
        <v>1369</v>
      </c>
      <c r="S623" s="42">
        <v>20</v>
      </c>
      <c r="T623" s="39"/>
    </row>
    <row r="624" spans="4:20" ht="30" customHeight="1" x14ac:dyDescent="0.25">
      <c r="D624" s="227"/>
      <c r="E624" s="227"/>
      <c r="F624" s="227"/>
      <c r="G624" s="227"/>
      <c r="H624" s="227"/>
      <c r="I624" s="227"/>
      <c r="J624" s="227"/>
      <c r="K624" s="227"/>
      <c r="L624" s="227"/>
      <c r="M624" s="227"/>
      <c r="N624" s="227"/>
      <c r="O624" s="209"/>
      <c r="P624" s="210" t="s">
        <v>1370</v>
      </c>
      <c r="Q624" s="211"/>
      <c r="R624" s="211"/>
      <c r="S624" s="212"/>
      <c r="T624" s="211"/>
    </row>
    <row r="625" spans="4:20" ht="30" customHeight="1" x14ac:dyDescent="0.25">
      <c r="D625" s="227"/>
      <c r="E625" s="227"/>
      <c r="F625" s="227"/>
      <c r="G625" s="227"/>
      <c r="H625" s="227"/>
      <c r="I625" s="227"/>
      <c r="J625" s="227"/>
      <c r="K625" s="227"/>
      <c r="L625" s="227"/>
      <c r="M625" s="227"/>
      <c r="N625" s="227"/>
      <c r="O625" s="213" t="s">
        <v>2559</v>
      </c>
      <c r="P625" s="39" t="s">
        <v>1371</v>
      </c>
      <c r="Q625" s="40" t="s">
        <v>1353</v>
      </c>
      <c r="R625" s="39" t="s">
        <v>1372</v>
      </c>
      <c r="S625" s="42">
        <v>12</v>
      </c>
      <c r="T625" s="39"/>
    </row>
    <row r="626" spans="4:20" ht="30" customHeight="1" x14ac:dyDescent="0.25">
      <c r="D626" s="227"/>
      <c r="E626" s="227"/>
      <c r="F626" s="227"/>
      <c r="G626" s="227"/>
      <c r="H626" s="227"/>
      <c r="I626" s="227"/>
      <c r="J626" s="227"/>
      <c r="K626" s="227"/>
      <c r="L626" s="227"/>
      <c r="M626" s="227"/>
      <c r="N626" s="227"/>
      <c r="O626" s="213" t="s">
        <v>2560</v>
      </c>
      <c r="P626" s="39" t="s">
        <v>1373</v>
      </c>
      <c r="Q626" s="40" t="s">
        <v>1353</v>
      </c>
      <c r="R626" s="39" t="s">
        <v>1374</v>
      </c>
      <c r="S626" s="42">
        <v>2</v>
      </c>
      <c r="T626" s="39"/>
    </row>
    <row r="627" spans="4:20" ht="30" customHeight="1" x14ac:dyDescent="0.25">
      <c r="D627" s="227"/>
      <c r="E627" s="227"/>
      <c r="F627" s="227"/>
      <c r="G627" s="227"/>
      <c r="H627" s="227"/>
      <c r="I627" s="227"/>
      <c r="J627" s="227"/>
      <c r="K627" s="227"/>
      <c r="L627" s="227"/>
      <c r="M627" s="227"/>
      <c r="N627" s="227"/>
      <c r="O627" s="232" t="s">
        <v>2561</v>
      </c>
      <c r="P627" s="21" t="s">
        <v>1375</v>
      </c>
      <c r="Q627" s="234">
        <v>495</v>
      </c>
      <c r="R627" s="21" t="s">
        <v>1376</v>
      </c>
      <c r="S627" s="23">
        <v>2</v>
      </c>
      <c r="T627" s="21"/>
    </row>
    <row r="628" spans="4:20" ht="30" customHeight="1" x14ac:dyDescent="0.25">
      <c r="D628" s="227"/>
      <c r="E628" s="227"/>
      <c r="F628" s="227"/>
      <c r="G628" s="227"/>
      <c r="H628" s="227"/>
      <c r="I628" s="227"/>
      <c r="J628" s="227"/>
      <c r="K628" s="227"/>
      <c r="L628" s="227"/>
      <c r="M628" s="227"/>
      <c r="N628" s="227"/>
      <c r="O628" s="209"/>
      <c r="P628" s="210" t="s">
        <v>1377</v>
      </c>
      <c r="Q628" s="211"/>
      <c r="R628" s="211"/>
      <c r="S628" s="212"/>
      <c r="T628" s="211"/>
    </row>
    <row r="629" spans="4:20" ht="30" customHeight="1" x14ac:dyDescent="0.25">
      <c r="D629" s="227"/>
      <c r="E629" s="227"/>
      <c r="F629" s="227"/>
      <c r="G629" s="227"/>
      <c r="H629" s="227"/>
      <c r="I629" s="227"/>
      <c r="J629" s="227"/>
      <c r="K629" s="227"/>
      <c r="L629" s="227"/>
      <c r="M629" s="227"/>
      <c r="N629" s="227"/>
      <c r="O629" s="213" t="s">
        <v>2562</v>
      </c>
      <c r="P629" s="39" t="s">
        <v>1378</v>
      </c>
      <c r="Q629" s="40" t="s">
        <v>1359</v>
      </c>
      <c r="R629" s="39" t="s">
        <v>1379</v>
      </c>
      <c r="S629" s="42">
        <v>750</v>
      </c>
      <c r="T629" s="39"/>
    </row>
    <row r="630" spans="4:20" ht="30" customHeight="1" x14ac:dyDescent="0.25">
      <c r="D630" s="227"/>
      <c r="E630" s="227"/>
      <c r="F630" s="227"/>
      <c r="G630" s="227"/>
      <c r="H630" s="227"/>
      <c r="I630" s="227"/>
      <c r="J630" s="227"/>
      <c r="K630" s="227"/>
      <c r="L630" s="227"/>
      <c r="M630" s="227"/>
      <c r="N630" s="227"/>
      <c r="O630" s="232" t="s">
        <v>2671</v>
      </c>
      <c r="P630" s="21" t="s">
        <v>1380</v>
      </c>
      <c r="Q630" s="234">
        <v>496</v>
      </c>
      <c r="R630" s="21" t="s">
        <v>1253</v>
      </c>
      <c r="S630" s="23">
        <v>4</v>
      </c>
      <c r="T630" s="21"/>
    </row>
    <row r="631" spans="4:20" ht="30" customHeight="1" x14ac:dyDescent="0.25">
      <c r="D631" s="227"/>
      <c r="E631" s="227"/>
      <c r="F631" s="227"/>
      <c r="G631" s="227"/>
      <c r="H631" s="227"/>
      <c r="I631" s="227"/>
      <c r="J631" s="227"/>
      <c r="K631" s="227"/>
      <c r="L631" s="227"/>
      <c r="M631" s="227"/>
      <c r="N631" s="227"/>
      <c r="O631" s="232" t="s">
        <v>2563</v>
      </c>
      <c r="P631" s="21" t="s">
        <v>1381</v>
      </c>
      <c r="Q631" s="234">
        <v>497</v>
      </c>
      <c r="R631" s="21" t="s">
        <v>1382</v>
      </c>
      <c r="S631" s="23">
        <v>1</v>
      </c>
      <c r="T631" s="21"/>
    </row>
    <row r="632" spans="4:20" ht="30" customHeight="1" x14ac:dyDescent="0.25">
      <c r="D632" s="227"/>
      <c r="E632" s="227"/>
      <c r="F632" s="227"/>
      <c r="G632" s="227"/>
      <c r="H632" s="227"/>
      <c r="I632" s="227"/>
      <c r="J632" s="227"/>
      <c r="K632" s="227"/>
      <c r="L632" s="227"/>
      <c r="M632" s="227"/>
      <c r="N632" s="227"/>
      <c r="O632" s="209"/>
      <c r="P632" s="210" t="s">
        <v>1383</v>
      </c>
      <c r="Q632" s="211"/>
      <c r="R632" s="211"/>
      <c r="S632" s="212"/>
      <c r="T632" s="211"/>
    </row>
    <row r="633" spans="4:20" ht="30" customHeight="1" x14ac:dyDescent="0.25">
      <c r="D633" s="227"/>
      <c r="E633" s="227"/>
      <c r="F633" s="227"/>
      <c r="G633" s="227"/>
      <c r="H633" s="227"/>
      <c r="I633" s="227"/>
      <c r="J633" s="227"/>
      <c r="K633" s="227"/>
      <c r="L633" s="227"/>
      <c r="M633" s="227"/>
      <c r="N633" s="227"/>
      <c r="O633" s="232" t="s">
        <v>2564</v>
      </c>
      <c r="P633" s="21" t="s">
        <v>1384</v>
      </c>
      <c r="Q633" s="234">
        <v>498</v>
      </c>
      <c r="R633" s="21" t="s">
        <v>1385</v>
      </c>
      <c r="S633" s="23">
        <v>1</v>
      </c>
      <c r="T633" s="21"/>
    </row>
    <row r="634" spans="4:20" ht="30" customHeight="1" x14ac:dyDescent="0.25">
      <c r="D634" s="227"/>
      <c r="E634" s="227"/>
      <c r="F634" s="227"/>
      <c r="G634" s="227"/>
      <c r="H634" s="227"/>
      <c r="I634" s="227"/>
      <c r="J634" s="227"/>
      <c r="K634" s="227"/>
      <c r="L634" s="227"/>
      <c r="M634" s="227"/>
      <c r="N634" s="227"/>
      <c r="O634" s="232" t="s">
        <v>2565</v>
      </c>
      <c r="P634" s="21" t="s">
        <v>1386</v>
      </c>
      <c r="Q634" s="234">
        <v>499</v>
      </c>
      <c r="R634" s="21" t="s">
        <v>493</v>
      </c>
      <c r="S634" s="23">
        <v>12</v>
      </c>
      <c r="T634" s="21"/>
    </row>
    <row r="635" spans="4:20" ht="30" customHeight="1" x14ac:dyDescent="0.25">
      <c r="D635" s="227"/>
      <c r="E635" s="227"/>
      <c r="F635" s="227"/>
      <c r="G635" s="227"/>
      <c r="H635" s="227"/>
      <c r="I635" s="227"/>
      <c r="J635" s="227"/>
      <c r="K635" s="227"/>
      <c r="L635" s="227"/>
      <c r="M635" s="227"/>
      <c r="N635" s="227"/>
      <c r="O635" s="209"/>
      <c r="P635" s="210" t="s">
        <v>1387</v>
      </c>
      <c r="Q635" s="211"/>
      <c r="R635" s="211"/>
      <c r="S635" s="212"/>
      <c r="T635" s="211"/>
    </row>
    <row r="636" spans="4:20" ht="30" customHeight="1" x14ac:dyDescent="0.25">
      <c r="D636" s="227"/>
      <c r="E636" s="227"/>
      <c r="F636" s="227"/>
      <c r="G636" s="227"/>
      <c r="H636" s="227"/>
      <c r="I636" s="227"/>
      <c r="J636" s="227"/>
      <c r="K636" s="227"/>
      <c r="L636" s="227"/>
      <c r="M636" s="227"/>
      <c r="N636" s="227"/>
      <c r="O636" s="232" t="s">
        <v>2566</v>
      </c>
      <c r="P636" s="21" t="s">
        <v>1388</v>
      </c>
      <c r="Q636" s="247">
        <v>500</v>
      </c>
      <c r="R636" s="21" t="s">
        <v>1385</v>
      </c>
      <c r="S636" s="23">
        <v>1</v>
      </c>
      <c r="T636" s="21"/>
    </row>
    <row r="637" spans="4:20" ht="30" customHeight="1" x14ac:dyDescent="0.25">
      <c r="D637" s="227"/>
      <c r="E637" s="227"/>
      <c r="F637" s="227"/>
      <c r="G637" s="227"/>
      <c r="H637" s="227"/>
      <c r="I637" s="227"/>
      <c r="J637" s="236">
        <v>8</v>
      </c>
      <c r="K637" s="227"/>
      <c r="L637" s="227"/>
      <c r="M637" s="227"/>
      <c r="N637" s="237">
        <v>12</v>
      </c>
      <c r="O637" s="201" t="s">
        <v>1586</v>
      </c>
      <c r="P637" s="198" t="s">
        <v>1389</v>
      </c>
      <c r="Q637" s="199"/>
      <c r="R637" s="199"/>
      <c r="S637" s="200"/>
      <c r="T637" s="199"/>
    </row>
    <row r="638" spans="4:20" ht="30" customHeight="1" x14ac:dyDescent="0.25">
      <c r="D638" s="227"/>
      <c r="E638" s="227"/>
      <c r="F638" s="227"/>
      <c r="G638" s="227"/>
      <c r="H638" s="227"/>
      <c r="I638" s="227"/>
      <c r="J638" s="227"/>
      <c r="K638" s="227"/>
      <c r="L638" s="227"/>
      <c r="M638" s="227"/>
      <c r="N638" s="227"/>
      <c r="O638" s="209"/>
      <c r="P638" s="210" t="s">
        <v>1391</v>
      </c>
      <c r="Q638" s="211"/>
      <c r="R638" s="211"/>
      <c r="S638" s="212"/>
      <c r="T638" s="211"/>
    </row>
    <row r="639" spans="4:20" ht="30" customHeight="1" x14ac:dyDescent="0.25">
      <c r="D639" s="227"/>
      <c r="E639" s="227"/>
      <c r="F639" s="227"/>
      <c r="G639" s="227"/>
      <c r="H639" s="227"/>
      <c r="I639" s="227"/>
      <c r="J639" s="227"/>
      <c r="K639" s="227"/>
      <c r="L639" s="227"/>
      <c r="M639" s="227"/>
      <c r="N639" s="227"/>
      <c r="O639" s="1036" t="s">
        <v>1590</v>
      </c>
      <c r="P639" s="1039" t="s">
        <v>1393</v>
      </c>
      <c r="Q639" s="234">
        <v>501</v>
      </c>
      <c r="R639" s="9" t="s">
        <v>1394</v>
      </c>
      <c r="S639" s="23">
        <v>3</v>
      </c>
      <c r="T639" s="9"/>
    </row>
    <row r="640" spans="4:20" ht="30" customHeight="1" x14ac:dyDescent="0.25">
      <c r="D640" s="227"/>
      <c r="E640" s="227"/>
      <c r="F640" s="227"/>
      <c r="G640" s="227"/>
      <c r="H640" s="227"/>
      <c r="I640" s="227"/>
      <c r="J640" s="227"/>
      <c r="K640" s="227"/>
      <c r="L640" s="227"/>
      <c r="M640" s="227"/>
      <c r="N640" s="227"/>
      <c r="O640" s="1036"/>
      <c r="P640" s="1039"/>
      <c r="Q640" s="234">
        <v>502</v>
      </c>
      <c r="R640" s="9" t="s">
        <v>1395</v>
      </c>
      <c r="S640" s="23">
        <v>1000</v>
      </c>
      <c r="T640" s="9"/>
    </row>
    <row r="641" spans="4:20" ht="30" customHeight="1" x14ac:dyDescent="0.25">
      <c r="D641" s="227"/>
      <c r="E641" s="227"/>
      <c r="F641" s="227"/>
      <c r="G641" s="227"/>
      <c r="H641" s="227"/>
      <c r="I641" s="227"/>
      <c r="J641" s="227"/>
      <c r="K641" s="227"/>
      <c r="L641" s="227"/>
      <c r="M641" s="227"/>
      <c r="N641" s="227"/>
      <c r="O641" s="1036"/>
      <c r="P641" s="1039"/>
      <c r="Q641" s="234">
        <v>503</v>
      </c>
      <c r="R641" s="9" t="s">
        <v>1174</v>
      </c>
      <c r="S641" s="23">
        <v>12</v>
      </c>
      <c r="T641" s="9"/>
    </row>
    <row r="642" spans="4:20" ht="30" customHeight="1" x14ac:dyDescent="0.25">
      <c r="D642" s="227"/>
      <c r="E642" s="227"/>
      <c r="F642" s="227"/>
      <c r="G642" s="227"/>
      <c r="H642" s="227"/>
      <c r="I642" s="227"/>
      <c r="J642" s="227"/>
      <c r="K642" s="227"/>
      <c r="L642" s="227"/>
      <c r="M642" s="227"/>
      <c r="N642" s="227"/>
      <c r="O642" s="1036"/>
      <c r="P642" s="1039"/>
      <c r="Q642" s="234">
        <v>504</v>
      </c>
      <c r="R642" s="9" t="s">
        <v>1396</v>
      </c>
      <c r="S642" s="23">
        <v>200</v>
      </c>
      <c r="T642" s="9"/>
    </row>
    <row r="643" spans="4:20" ht="30" customHeight="1" x14ac:dyDescent="0.25">
      <c r="D643" s="227"/>
      <c r="E643" s="227"/>
      <c r="F643" s="227"/>
      <c r="G643" s="227"/>
      <c r="H643" s="227"/>
      <c r="I643" s="227"/>
      <c r="J643" s="227"/>
      <c r="K643" s="227"/>
      <c r="L643" s="227"/>
      <c r="M643" s="227"/>
      <c r="N643" s="227"/>
      <c r="O643" s="1036"/>
      <c r="P643" s="1039"/>
      <c r="Q643" s="234">
        <v>505</v>
      </c>
      <c r="R643" s="9" t="s">
        <v>1397</v>
      </c>
      <c r="S643" s="23">
        <v>40</v>
      </c>
      <c r="T643" s="9"/>
    </row>
    <row r="644" spans="4:20" ht="30" customHeight="1" x14ac:dyDescent="0.25">
      <c r="D644" s="227"/>
      <c r="E644" s="227"/>
      <c r="F644" s="227"/>
      <c r="G644" s="227"/>
      <c r="H644" s="227"/>
      <c r="I644" s="227"/>
      <c r="J644" s="227"/>
      <c r="K644" s="227"/>
      <c r="L644" s="227"/>
      <c r="M644" s="227"/>
      <c r="N644" s="227"/>
      <c r="O644" s="232" t="s">
        <v>1591</v>
      </c>
      <c r="P644" s="9" t="s">
        <v>1398</v>
      </c>
      <c r="Q644" s="234">
        <v>506</v>
      </c>
      <c r="R644" s="9" t="s">
        <v>1399</v>
      </c>
      <c r="S644" s="23">
        <v>2</v>
      </c>
      <c r="T644" s="9"/>
    </row>
    <row r="645" spans="4:20" ht="30" customHeight="1" x14ac:dyDescent="0.25">
      <c r="D645" s="227"/>
      <c r="E645" s="227"/>
      <c r="F645" s="227"/>
      <c r="G645" s="227"/>
      <c r="H645" s="227"/>
      <c r="I645" s="227"/>
      <c r="J645" s="227"/>
      <c r="K645" s="227"/>
      <c r="L645" s="227"/>
      <c r="M645" s="227"/>
      <c r="N645" s="227"/>
      <c r="O645" s="232" t="s">
        <v>1592</v>
      </c>
      <c r="P645" s="9" t="s">
        <v>1400</v>
      </c>
      <c r="Q645" s="234">
        <v>507</v>
      </c>
      <c r="R645" s="9" t="s">
        <v>1348</v>
      </c>
      <c r="S645" s="23">
        <v>40</v>
      </c>
      <c r="T645" s="9"/>
    </row>
    <row r="646" spans="4:20" ht="30" customHeight="1" x14ac:dyDescent="0.25">
      <c r="D646" s="227"/>
      <c r="E646" s="227"/>
      <c r="F646" s="227"/>
      <c r="G646" s="227"/>
      <c r="H646" s="227"/>
      <c r="I646" s="227"/>
      <c r="J646" s="227"/>
      <c r="K646" s="227"/>
      <c r="L646" s="227"/>
      <c r="M646" s="227"/>
      <c r="N646" s="227"/>
      <c r="O646" s="209"/>
      <c r="P646" s="210" t="s">
        <v>1407</v>
      </c>
      <c r="Q646" s="211"/>
      <c r="R646" s="211"/>
      <c r="S646" s="212"/>
      <c r="T646" s="211"/>
    </row>
    <row r="647" spans="4:20" ht="30" customHeight="1" x14ac:dyDescent="0.25">
      <c r="D647" s="227"/>
      <c r="E647" s="227"/>
      <c r="F647" s="227"/>
      <c r="G647" s="227"/>
      <c r="H647" s="227"/>
      <c r="I647" s="227"/>
      <c r="J647" s="227"/>
      <c r="K647" s="227"/>
      <c r="L647" s="227"/>
      <c r="M647" s="227"/>
      <c r="N647" s="227"/>
      <c r="O647" s="232" t="s">
        <v>1593</v>
      </c>
      <c r="P647" s="21" t="s">
        <v>1408</v>
      </c>
      <c r="Q647" s="234">
        <v>508</v>
      </c>
      <c r="R647" s="21" t="s">
        <v>1409</v>
      </c>
      <c r="S647" s="23">
        <v>3</v>
      </c>
      <c r="T647" s="21"/>
    </row>
    <row r="648" spans="4:20" ht="30" customHeight="1" x14ac:dyDescent="0.25">
      <c r="D648" s="227"/>
      <c r="E648" s="227"/>
      <c r="F648" s="227"/>
      <c r="G648" s="227"/>
      <c r="H648" s="227"/>
      <c r="I648" s="227"/>
      <c r="J648" s="227"/>
      <c r="K648" s="227"/>
      <c r="L648" s="227"/>
      <c r="M648" s="227"/>
      <c r="N648" s="227"/>
      <c r="O648" s="232" t="s">
        <v>1594</v>
      </c>
      <c r="P648" s="21" t="s">
        <v>1410</v>
      </c>
      <c r="Q648" s="234">
        <v>509</v>
      </c>
      <c r="R648" s="21" t="s">
        <v>1411</v>
      </c>
      <c r="S648" s="23">
        <v>2</v>
      </c>
      <c r="T648" s="21"/>
    </row>
    <row r="649" spans="4:20" ht="30" customHeight="1" x14ac:dyDescent="0.25">
      <c r="D649" s="227"/>
      <c r="E649" s="227"/>
      <c r="F649" s="227"/>
      <c r="G649" s="227"/>
      <c r="H649" s="227"/>
      <c r="I649" s="227"/>
      <c r="J649" s="227"/>
      <c r="K649" s="227"/>
      <c r="L649" s="227"/>
      <c r="M649" s="227"/>
      <c r="N649" s="227"/>
      <c r="O649" s="232" t="s">
        <v>2567</v>
      </c>
      <c r="P649" s="21" t="s">
        <v>1412</v>
      </c>
      <c r="Q649" s="234">
        <v>510</v>
      </c>
      <c r="R649" s="21" t="s">
        <v>416</v>
      </c>
      <c r="S649" s="23">
        <v>1</v>
      </c>
      <c r="T649" s="21"/>
    </row>
    <row r="650" spans="4:20" ht="30" customHeight="1" x14ac:dyDescent="0.25">
      <c r="D650" s="227"/>
      <c r="E650" s="227"/>
      <c r="F650" s="227"/>
      <c r="G650" s="227"/>
      <c r="H650" s="227"/>
      <c r="I650" s="227"/>
      <c r="J650" s="227"/>
      <c r="K650" s="227"/>
      <c r="L650" s="227"/>
      <c r="M650" s="227"/>
      <c r="N650" s="227"/>
      <c r="O650" s="232" t="s">
        <v>2568</v>
      </c>
      <c r="P650" s="21" t="s">
        <v>1413</v>
      </c>
      <c r="Q650" s="234">
        <v>511</v>
      </c>
      <c r="R650" s="21" t="s">
        <v>1414</v>
      </c>
      <c r="S650" s="23">
        <v>100</v>
      </c>
      <c r="T650" s="21"/>
    </row>
    <row r="651" spans="4:20" ht="30" customHeight="1" x14ac:dyDescent="0.25">
      <c r="D651" s="227"/>
      <c r="E651" s="227"/>
      <c r="F651" s="227"/>
      <c r="G651" s="227"/>
      <c r="H651" s="227"/>
      <c r="I651" s="227"/>
      <c r="J651" s="227"/>
      <c r="K651" s="227"/>
      <c r="L651" s="227"/>
      <c r="M651" s="227"/>
      <c r="N651" s="227"/>
      <c r="O651" s="232" t="s">
        <v>2569</v>
      </c>
      <c r="P651" s="21" t="s">
        <v>1415</v>
      </c>
      <c r="Q651" s="234">
        <v>512</v>
      </c>
      <c r="R651" s="21" t="s">
        <v>1416</v>
      </c>
      <c r="S651" s="23">
        <v>4</v>
      </c>
      <c r="T651" s="21"/>
    </row>
    <row r="652" spans="4:20" ht="30" customHeight="1" x14ac:dyDescent="0.25">
      <c r="D652" s="227"/>
      <c r="E652" s="227"/>
      <c r="F652" s="227"/>
      <c r="G652" s="227"/>
      <c r="H652" s="227"/>
      <c r="I652" s="227"/>
      <c r="J652" s="236">
        <v>7</v>
      </c>
      <c r="K652" s="227"/>
      <c r="L652" s="227"/>
      <c r="M652" s="227"/>
      <c r="N652" s="237">
        <v>7</v>
      </c>
      <c r="O652" s="201" t="s">
        <v>1596</v>
      </c>
      <c r="P652" s="198" t="s">
        <v>1417</v>
      </c>
      <c r="Q652" s="199"/>
      <c r="R652" s="199"/>
      <c r="S652" s="200"/>
      <c r="T652" s="199"/>
    </row>
    <row r="653" spans="4:20" ht="30" customHeight="1" x14ac:dyDescent="0.25">
      <c r="D653" s="227"/>
      <c r="E653" s="227"/>
      <c r="F653" s="227"/>
      <c r="G653" s="227"/>
      <c r="H653" s="227"/>
      <c r="I653" s="227"/>
      <c r="J653" s="227"/>
      <c r="K653" s="227"/>
      <c r="L653" s="227"/>
      <c r="M653" s="227"/>
      <c r="N653" s="227"/>
      <c r="O653" s="209"/>
      <c r="P653" s="210" t="s">
        <v>1418</v>
      </c>
      <c r="Q653" s="211"/>
      <c r="R653" s="211"/>
      <c r="S653" s="212"/>
      <c r="T653" s="211"/>
    </row>
    <row r="654" spans="4:20" ht="30" customHeight="1" x14ac:dyDescent="0.25">
      <c r="D654" s="227"/>
      <c r="E654" s="227"/>
      <c r="F654" s="227"/>
      <c r="G654" s="227"/>
      <c r="H654" s="227"/>
      <c r="I654" s="227"/>
      <c r="J654" s="227"/>
      <c r="K654" s="227"/>
      <c r="L654" s="227"/>
      <c r="M654" s="227"/>
      <c r="N654" s="227"/>
      <c r="O654" s="213" t="s">
        <v>1606</v>
      </c>
      <c r="P654" s="39" t="s">
        <v>1422</v>
      </c>
      <c r="Q654" s="40" t="s">
        <v>1359</v>
      </c>
      <c r="R654" s="39" t="s">
        <v>1423</v>
      </c>
      <c r="S654" s="42">
        <v>2</v>
      </c>
      <c r="T654" s="39"/>
    </row>
    <row r="655" spans="4:20" ht="30" customHeight="1" x14ac:dyDescent="0.25">
      <c r="D655" s="227"/>
      <c r="E655" s="227"/>
      <c r="F655" s="227"/>
      <c r="G655" s="227"/>
      <c r="H655" s="227"/>
      <c r="I655" s="227"/>
      <c r="J655" s="227"/>
      <c r="K655" s="227"/>
      <c r="L655" s="227"/>
      <c r="M655" s="227"/>
      <c r="N655" s="227"/>
      <c r="O655" s="213" t="s">
        <v>1607</v>
      </c>
      <c r="P655" s="39" t="s">
        <v>1424</v>
      </c>
      <c r="Q655" s="40" t="s">
        <v>1359</v>
      </c>
      <c r="R655" s="39" t="s">
        <v>1425</v>
      </c>
      <c r="S655" s="42">
        <v>10</v>
      </c>
      <c r="T655" s="39"/>
    </row>
    <row r="656" spans="4:20" ht="30" customHeight="1" x14ac:dyDescent="0.25">
      <c r="D656" s="227"/>
      <c r="E656" s="227"/>
      <c r="F656" s="227"/>
      <c r="G656" s="227"/>
      <c r="H656" s="227"/>
      <c r="I656" s="227"/>
      <c r="J656" s="227"/>
      <c r="K656" s="227"/>
      <c r="L656" s="227"/>
      <c r="M656" s="227"/>
      <c r="N656" s="227"/>
      <c r="O656" s="213" t="s">
        <v>1608</v>
      </c>
      <c r="P656" s="39" t="s">
        <v>1426</v>
      </c>
      <c r="Q656" s="40" t="s">
        <v>1359</v>
      </c>
      <c r="R656" s="39" t="s">
        <v>1427</v>
      </c>
      <c r="S656" s="42">
        <v>3</v>
      </c>
      <c r="T656" s="39"/>
    </row>
    <row r="657" spans="4:20" ht="30" customHeight="1" x14ac:dyDescent="0.25">
      <c r="D657" s="227"/>
      <c r="E657" s="227"/>
      <c r="F657" s="227"/>
      <c r="G657" s="227"/>
      <c r="H657" s="227"/>
      <c r="I657" s="227"/>
      <c r="J657" s="227"/>
      <c r="K657" s="227"/>
      <c r="L657" s="227"/>
      <c r="M657" s="227"/>
      <c r="N657" s="227"/>
      <c r="O657" s="213" t="s">
        <v>1609</v>
      </c>
      <c r="P657" s="39" t="s">
        <v>1428</v>
      </c>
      <c r="Q657" s="40" t="s">
        <v>1359</v>
      </c>
      <c r="R657" s="39" t="s">
        <v>1429</v>
      </c>
      <c r="S657" s="42">
        <v>1</v>
      </c>
      <c r="T657" s="39"/>
    </row>
    <row r="658" spans="4:20" ht="30" customHeight="1" x14ac:dyDescent="0.25">
      <c r="D658" s="227"/>
      <c r="E658" s="227"/>
      <c r="F658" s="227"/>
      <c r="G658" s="227"/>
      <c r="H658" s="227"/>
      <c r="I658" s="227"/>
      <c r="J658" s="227"/>
      <c r="K658" s="227"/>
      <c r="L658" s="227"/>
      <c r="M658" s="227"/>
      <c r="N658" s="227"/>
      <c r="O658" s="213" t="s">
        <v>1610</v>
      </c>
      <c r="P658" s="39" t="s">
        <v>1430</v>
      </c>
      <c r="Q658" s="40" t="s">
        <v>1359</v>
      </c>
      <c r="R658" s="39" t="s">
        <v>1431</v>
      </c>
      <c r="S658" s="42">
        <v>1</v>
      </c>
      <c r="T658" s="39"/>
    </row>
    <row r="659" spans="4:20" ht="30" customHeight="1" x14ac:dyDescent="0.25">
      <c r="D659" s="227"/>
      <c r="E659" s="227"/>
      <c r="F659" s="227"/>
      <c r="G659" s="227"/>
      <c r="H659" s="227"/>
      <c r="I659" s="227"/>
      <c r="J659" s="227"/>
      <c r="K659" s="227"/>
      <c r="L659" s="227"/>
      <c r="M659" s="227"/>
      <c r="N659" s="227"/>
      <c r="O659" s="213" t="s">
        <v>1611</v>
      </c>
      <c r="P659" s="39" t="s">
        <v>1432</v>
      </c>
      <c r="Q659" s="40" t="s">
        <v>1359</v>
      </c>
      <c r="R659" s="39" t="s">
        <v>1433</v>
      </c>
      <c r="S659" s="42">
        <v>40</v>
      </c>
      <c r="T659" s="39"/>
    </row>
    <row r="660" spans="4:20" ht="30" customHeight="1" x14ac:dyDescent="0.25">
      <c r="D660" s="227"/>
      <c r="E660" s="227"/>
      <c r="F660" s="227"/>
      <c r="G660" s="227"/>
      <c r="H660" s="227"/>
      <c r="I660" s="227"/>
      <c r="J660" s="227"/>
      <c r="K660" s="227"/>
      <c r="L660" s="227"/>
      <c r="M660" s="227"/>
      <c r="N660" s="227"/>
      <c r="O660" s="232" t="s">
        <v>1612</v>
      </c>
      <c r="P660" s="21" t="s">
        <v>1434</v>
      </c>
      <c r="Q660" s="234">
        <v>513</v>
      </c>
      <c r="R660" s="21" t="s">
        <v>1330</v>
      </c>
      <c r="S660" s="23">
        <v>2</v>
      </c>
      <c r="T660" s="21"/>
    </row>
    <row r="661" spans="4:20" ht="30" customHeight="1" x14ac:dyDescent="0.25">
      <c r="D661" s="227"/>
      <c r="E661" s="227"/>
      <c r="F661" s="227"/>
      <c r="G661" s="227"/>
      <c r="H661" s="227"/>
      <c r="I661" s="227"/>
      <c r="J661" s="227"/>
      <c r="K661" s="227"/>
      <c r="L661" s="227"/>
      <c r="M661" s="227"/>
      <c r="N661" s="227"/>
      <c r="O661" s="232" t="s">
        <v>2570</v>
      </c>
      <c r="P661" s="21" t="s">
        <v>1435</v>
      </c>
      <c r="Q661" s="234">
        <v>514</v>
      </c>
      <c r="R661" s="21" t="s">
        <v>1330</v>
      </c>
      <c r="S661" s="23">
        <v>2</v>
      </c>
      <c r="T661" s="21"/>
    </row>
    <row r="662" spans="4:20" ht="30" customHeight="1" x14ac:dyDescent="0.25">
      <c r="D662" s="227"/>
      <c r="E662" s="227"/>
      <c r="F662" s="227"/>
      <c r="G662" s="227"/>
      <c r="H662" s="227"/>
      <c r="I662" s="227"/>
      <c r="J662" s="227"/>
      <c r="K662" s="227"/>
      <c r="L662" s="227"/>
      <c r="M662" s="227"/>
      <c r="N662" s="227"/>
      <c r="O662" s="232" t="s">
        <v>2571</v>
      </c>
      <c r="P662" s="21" t="s">
        <v>1436</v>
      </c>
      <c r="Q662" s="234">
        <v>515</v>
      </c>
      <c r="R662" s="21" t="s">
        <v>1437</v>
      </c>
      <c r="S662" s="23">
        <v>3</v>
      </c>
      <c r="T662" s="21"/>
    </row>
    <row r="663" spans="4:20" ht="30" customHeight="1" x14ac:dyDescent="0.25">
      <c r="D663" s="227"/>
      <c r="E663" s="227"/>
      <c r="F663" s="227"/>
      <c r="G663" s="227"/>
      <c r="H663" s="227"/>
      <c r="I663" s="227"/>
      <c r="J663" s="227"/>
      <c r="K663" s="227"/>
      <c r="L663" s="227"/>
      <c r="M663" s="227"/>
      <c r="N663" s="227"/>
      <c r="O663" s="232" t="s">
        <v>2572</v>
      </c>
      <c r="P663" s="21" t="s">
        <v>1438</v>
      </c>
      <c r="Q663" s="234">
        <v>516</v>
      </c>
      <c r="R663" s="21" t="s">
        <v>1439</v>
      </c>
      <c r="S663" s="23">
        <v>1</v>
      </c>
      <c r="T663" s="21"/>
    </row>
    <row r="664" spans="4:20" ht="30" customHeight="1" x14ac:dyDescent="0.25">
      <c r="D664" s="227"/>
      <c r="E664" s="227"/>
      <c r="F664" s="227"/>
      <c r="G664" s="227"/>
      <c r="H664" s="227"/>
      <c r="I664" s="227"/>
      <c r="J664" s="227"/>
      <c r="K664" s="227"/>
      <c r="L664" s="227"/>
      <c r="M664" s="227"/>
      <c r="N664" s="227"/>
      <c r="O664" s="232" t="s">
        <v>2573</v>
      </c>
      <c r="P664" s="21" t="s">
        <v>1440</v>
      </c>
      <c r="Q664" s="234">
        <v>517</v>
      </c>
      <c r="R664" s="21" t="s">
        <v>1441</v>
      </c>
      <c r="S664" s="23">
        <v>3</v>
      </c>
      <c r="T664" s="21"/>
    </row>
    <row r="665" spans="4:20" ht="30" customHeight="1" x14ac:dyDescent="0.25">
      <c r="D665" s="227"/>
      <c r="E665" s="227"/>
      <c r="F665" s="227"/>
      <c r="G665" s="227"/>
      <c r="H665" s="227"/>
      <c r="I665" s="227"/>
      <c r="J665" s="227"/>
      <c r="K665" s="227"/>
      <c r="L665" s="227"/>
      <c r="M665" s="227"/>
      <c r="N665" s="227"/>
      <c r="O665" s="232" t="s">
        <v>2574</v>
      </c>
      <c r="P665" s="21" t="s">
        <v>1442</v>
      </c>
      <c r="Q665" s="234">
        <v>518</v>
      </c>
      <c r="R665" s="21" t="s">
        <v>1443</v>
      </c>
      <c r="S665" s="23">
        <v>1</v>
      </c>
      <c r="T665" s="21"/>
    </row>
    <row r="666" spans="4:20" ht="30" customHeight="1" x14ac:dyDescent="0.25">
      <c r="D666" s="227"/>
      <c r="E666" s="227"/>
      <c r="F666" s="227"/>
      <c r="G666" s="227"/>
      <c r="H666" s="227"/>
      <c r="I666" s="227"/>
      <c r="J666" s="227"/>
      <c r="K666" s="227"/>
      <c r="L666" s="227"/>
      <c r="M666" s="227"/>
      <c r="N666" s="227"/>
      <c r="O666" s="213" t="s">
        <v>2575</v>
      </c>
      <c r="P666" s="1041" t="s">
        <v>1444</v>
      </c>
      <c r="Q666" s="1055" t="s">
        <v>1359</v>
      </c>
      <c r="R666" s="39" t="s">
        <v>1445</v>
      </c>
      <c r="S666" s="42">
        <v>3</v>
      </c>
      <c r="T666" s="39"/>
    </row>
    <row r="667" spans="4:20" ht="30" customHeight="1" x14ac:dyDescent="0.25">
      <c r="D667" s="227"/>
      <c r="E667" s="227"/>
      <c r="F667" s="227"/>
      <c r="G667" s="227"/>
      <c r="H667" s="227"/>
      <c r="I667" s="227"/>
      <c r="J667" s="227"/>
      <c r="K667" s="227"/>
      <c r="L667" s="227"/>
      <c r="M667" s="227"/>
      <c r="N667" s="227"/>
      <c r="O667" s="213" t="s">
        <v>2576</v>
      </c>
      <c r="P667" s="1041"/>
      <c r="Q667" s="1055"/>
      <c r="R667" s="39" t="s">
        <v>1446</v>
      </c>
      <c r="S667" s="42">
        <v>300</v>
      </c>
      <c r="T667" s="39"/>
    </row>
    <row r="668" spans="4:20" ht="30" customHeight="1" x14ac:dyDescent="0.25">
      <c r="D668" s="227"/>
      <c r="E668" s="227"/>
      <c r="F668" s="227"/>
      <c r="G668" s="227"/>
      <c r="H668" s="227"/>
      <c r="I668" s="227"/>
      <c r="J668" s="227"/>
      <c r="K668" s="227"/>
      <c r="L668" s="227"/>
      <c r="M668" s="227"/>
      <c r="N668" s="227"/>
      <c r="O668" s="209"/>
      <c r="P668" s="210" t="s">
        <v>1448</v>
      </c>
      <c r="Q668" s="211"/>
      <c r="R668" s="211"/>
      <c r="S668" s="212"/>
      <c r="T668" s="211"/>
    </row>
    <row r="669" spans="4:20" ht="30" customHeight="1" x14ac:dyDescent="0.25">
      <c r="D669" s="227"/>
      <c r="E669" s="227"/>
      <c r="F669" s="227"/>
      <c r="G669" s="227"/>
      <c r="H669" s="227"/>
      <c r="I669" s="227"/>
      <c r="J669" s="227"/>
      <c r="K669" s="227"/>
      <c r="L669" s="227"/>
      <c r="M669" s="227"/>
      <c r="N669" s="227"/>
      <c r="O669" s="213" t="s">
        <v>2577</v>
      </c>
      <c r="P669" s="39" t="s">
        <v>1450</v>
      </c>
      <c r="Q669" s="40" t="s">
        <v>1359</v>
      </c>
      <c r="R669" s="39" t="s">
        <v>280</v>
      </c>
      <c r="S669" s="42">
        <v>16</v>
      </c>
      <c r="T669" s="39"/>
    </row>
    <row r="670" spans="4:20" ht="30" customHeight="1" x14ac:dyDescent="0.25">
      <c r="D670" s="227"/>
      <c r="E670" s="227"/>
      <c r="F670" s="227"/>
      <c r="G670" s="227"/>
      <c r="H670" s="227"/>
      <c r="I670" s="227"/>
      <c r="J670" s="227"/>
      <c r="K670" s="227"/>
      <c r="L670" s="227"/>
      <c r="M670" s="227"/>
      <c r="N670" s="227"/>
      <c r="O670" s="213" t="s">
        <v>2578</v>
      </c>
      <c r="P670" s="39" t="s">
        <v>1451</v>
      </c>
      <c r="Q670" s="40" t="s">
        <v>1359</v>
      </c>
      <c r="R670" s="39" t="s">
        <v>414</v>
      </c>
      <c r="S670" s="42">
        <v>1</v>
      </c>
      <c r="T670" s="39"/>
    </row>
    <row r="671" spans="4:20" ht="30" customHeight="1" x14ac:dyDescent="0.25">
      <c r="D671" s="227"/>
      <c r="E671" s="227"/>
      <c r="F671" s="227"/>
      <c r="G671" s="227"/>
      <c r="H671" s="227"/>
      <c r="I671" s="227"/>
      <c r="J671" s="227"/>
      <c r="K671" s="227"/>
      <c r="L671" s="227"/>
      <c r="M671" s="227"/>
      <c r="N671" s="227"/>
      <c r="O671" s="213" t="s">
        <v>2579</v>
      </c>
      <c r="P671" s="39" t="s">
        <v>1452</v>
      </c>
      <c r="Q671" s="40" t="s">
        <v>1453</v>
      </c>
      <c r="R671" s="39" t="s">
        <v>1454</v>
      </c>
      <c r="S671" s="42">
        <v>1</v>
      </c>
      <c r="T671" s="39"/>
    </row>
    <row r="672" spans="4:20" ht="30" customHeight="1" x14ac:dyDescent="0.25">
      <c r="D672" s="227"/>
      <c r="E672" s="227"/>
      <c r="F672" s="227"/>
      <c r="G672" s="227"/>
      <c r="H672" s="227"/>
      <c r="I672" s="227"/>
      <c r="J672" s="227"/>
      <c r="K672" s="227"/>
      <c r="L672" s="227"/>
      <c r="M672" s="227"/>
      <c r="N672" s="227"/>
      <c r="O672" s="232" t="s">
        <v>2580</v>
      </c>
      <c r="P672" s="21" t="s">
        <v>1455</v>
      </c>
      <c r="Q672" s="234">
        <v>519</v>
      </c>
      <c r="R672" s="21" t="s">
        <v>1456</v>
      </c>
      <c r="S672" s="23">
        <v>12</v>
      </c>
      <c r="T672" s="21"/>
    </row>
    <row r="673" spans="4:23" ht="30" customHeight="1" x14ac:dyDescent="0.25">
      <c r="D673" s="227"/>
      <c r="E673" s="227"/>
      <c r="F673" s="228">
        <v>7</v>
      </c>
      <c r="G673" s="227"/>
      <c r="H673" s="227"/>
      <c r="I673" s="236">
        <f>SUM(J674:J723)</f>
        <v>49</v>
      </c>
      <c r="J673" s="227"/>
      <c r="K673" s="227"/>
      <c r="L673" s="227"/>
      <c r="M673" s="237">
        <f>SUM(N674:N723)</f>
        <v>55</v>
      </c>
      <c r="N673" s="227"/>
      <c r="O673" s="194">
        <v>2.11</v>
      </c>
      <c r="P673" s="195" t="s">
        <v>189</v>
      </c>
      <c r="Q673" s="194"/>
      <c r="R673" s="194"/>
      <c r="S673" s="196"/>
      <c r="T673" s="194"/>
    </row>
    <row r="674" spans="4:23" ht="30" customHeight="1" x14ac:dyDescent="0.25">
      <c r="D674" s="227"/>
      <c r="E674" s="227"/>
      <c r="F674" s="227"/>
      <c r="G674" s="227"/>
      <c r="H674" s="227"/>
      <c r="I674" s="227"/>
      <c r="J674" s="236">
        <v>4</v>
      </c>
      <c r="K674" s="227"/>
      <c r="L674" s="227"/>
      <c r="M674" s="227"/>
      <c r="N674" s="237">
        <v>6</v>
      </c>
      <c r="O674" s="201" t="s">
        <v>1625</v>
      </c>
      <c r="P674" s="198" t="s">
        <v>1457</v>
      </c>
      <c r="Q674" s="199"/>
      <c r="R674" s="199"/>
      <c r="S674" s="200"/>
      <c r="T674" s="199"/>
    </row>
    <row r="675" spans="4:23" ht="30" customHeight="1" x14ac:dyDescent="0.25">
      <c r="D675" s="227"/>
      <c r="E675" s="227"/>
      <c r="F675" s="227"/>
      <c r="G675" s="227"/>
      <c r="H675" s="227"/>
      <c r="I675" s="227"/>
      <c r="J675" s="227"/>
      <c r="K675" s="227"/>
      <c r="L675" s="227"/>
      <c r="M675" s="227"/>
      <c r="N675" s="227"/>
      <c r="O675" s="1036" t="s">
        <v>1640</v>
      </c>
      <c r="P675" s="1043" t="s">
        <v>1460</v>
      </c>
      <c r="Q675" s="234">
        <v>520</v>
      </c>
      <c r="R675" s="30" t="s">
        <v>1382</v>
      </c>
      <c r="S675" s="23">
        <v>1</v>
      </c>
      <c r="T675" s="30"/>
    </row>
    <row r="676" spans="4:23" ht="30" customHeight="1" x14ac:dyDescent="0.25">
      <c r="D676" s="227"/>
      <c r="E676" s="227"/>
      <c r="F676" s="227"/>
      <c r="G676" s="227"/>
      <c r="H676" s="227"/>
      <c r="I676" s="227"/>
      <c r="J676" s="227"/>
      <c r="K676" s="227"/>
      <c r="L676" s="227"/>
      <c r="M676" s="227"/>
      <c r="N676" s="227"/>
      <c r="O676" s="1036"/>
      <c r="P676" s="1043"/>
      <c r="Q676" s="234">
        <v>521</v>
      </c>
      <c r="R676" s="30" t="s">
        <v>1461</v>
      </c>
      <c r="S676" s="23">
        <v>100</v>
      </c>
      <c r="T676" s="30"/>
    </row>
    <row r="677" spans="4:23" ht="30" customHeight="1" x14ac:dyDescent="0.25">
      <c r="D677" s="227"/>
      <c r="E677" s="227"/>
      <c r="F677" s="227"/>
      <c r="G677" s="227"/>
      <c r="H677" s="227"/>
      <c r="I677" s="227"/>
      <c r="J677" s="227"/>
      <c r="K677" s="227"/>
      <c r="L677" s="227"/>
      <c r="M677" s="227"/>
      <c r="N677" s="227"/>
      <c r="O677" s="232" t="s">
        <v>1641</v>
      </c>
      <c r="P677" s="30" t="s">
        <v>1462</v>
      </c>
      <c r="Q677" s="234">
        <v>522</v>
      </c>
      <c r="R677" s="30" t="s">
        <v>1463</v>
      </c>
      <c r="S677" s="23">
        <v>1</v>
      </c>
      <c r="T677" s="30"/>
    </row>
    <row r="678" spans="4:23" ht="30" customHeight="1" x14ac:dyDescent="0.25">
      <c r="D678" s="227"/>
      <c r="E678" s="227"/>
      <c r="F678" s="227"/>
      <c r="G678" s="227"/>
      <c r="H678" s="227"/>
      <c r="I678" s="227"/>
      <c r="J678" s="227"/>
      <c r="K678" s="227"/>
      <c r="L678" s="227"/>
      <c r="M678" s="227"/>
      <c r="N678" s="227"/>
      <c r="O678" s="232" t="s">
        <v>1642</v>
      </c>
      <c r="P678" s="30" t="s">
        <v>1464</v>
      </c>
      <c r="Q678" s="234">
        <v>523</v>
      </c>
      <c r="R678" s="30" t="s">
        <v>1465</v>
      </c>
      <c r="S678" s="23">
        <v>1</v>
      </c>
      <c r="T678" s="30"/>
    </row>
    <row r="679" spans="4:23" ht="30" customHeight="1" x14ac:dyDescent="0.25">
      <c r="D679" s="227"/>
      <c r="E679" s="227"/>
      <c r="F679" s="227"/>
      <c r="G679" s="227"/>
      <c r="H679" s="227"/>
      <c r="I679" s="227"/>
      <c r="J679" s="227"/>
      <c r="K679" s="227"/>
      <c r="L679" s="227"/>
      <c r="M679" s="227"/>
      <c r="N679" s="227"/>
      <c r="O679" s="1036" t="s">
        <v>1643</v>
      </c>
      <c r="P679" s="1043" t="s">
        <v>1466</v>
      </c>
      <c r="Q679" s="234">
        <v>524</v>
      </c>
      <c r="R679" s="30" t="s">
        <v>1467</v>
      </c>
      <c r="S679" s="23">
        <v>1</v>
      </c>
      <c r="T679" s="30"/>
    </row>
    <row r="680" spans="4:23" ht="30" customHeight="1" x14ac:dyDescent="0.25">
      <c r="D680" s="227"/>
      <c r="E680" s="227"/>
      <c r="F680" s="227"/>
      <c r="G680" s="227"/>
      <c r="H680" s="227"/>
      <c r="I680" s="227"/>
      <c r="J680" s="227"/>
      <c r="K680" s="227"/>
      <c r="L680" s="227"/>
      <c r="M680" s="227"/>
      <c r="N680" s="227"/>
      <c r="O680" s="1036"/>
      <c r="P680" s="1043"/>
      <c r="Q680" s="233">
        <v>525</v>
      </c>
      <c r="R680" s="30" t="s">
        <v>314</v>
      </c>
      <c r="S680" s="23">
        <v>4000</v>
      </c>
      <c r="T680" s="30"/>
    </row>
    <row r="681" spans="4:23" ht="30" customHeight="1" x14ac:dyDescent="0.25">
      <c r="D681" s="227"/>
      <c r="E681" s="227"/>
      <c r="F681" s="227"/>
      <c r="G681" s="227"/>
      <c r="H681" s="227"/>
      <c r="I681" s="227"/>
      <c r="J681" s="236">
        <v>7</v>
      </c>
      <c r="K681" s="227"/>
      <c r="L681" s="227"/>
      <c r="M681" s="227"/>
      <c r="N681" s="237">
        <v>7</v>
      </c>
      <c r="O681" s="201" t="s">
        <v>1645</v>
      </c>
      <c r="P681" s="198" t="s">
        <v>1470</v>
      </c>
      <c r="Q681" s="199"/>
      <c r="R681" s="199"/>
      <c r="S681" s="200"/>
      <c r="T681" s="199"/>
    </row>
    <row r="682" spans="4:23" ht="30" customHeight="1" x14ac:dyDescent="0.25">
      <c r="D682" s="227"/>
      <c r="E682" s="227"/>
      <c r="F682" s="227"/>
      <c r="G682" s="227"/>
      <c r="H682" s="227"/>
      <c r="I682" s="227"/>
      <c r="J682" s="227"/>
      <c r="K682" s="227"/>
      <c r="L682" s="227"/>
      <c r="M682" s="227"/>
      <c r="N682" s="227"/>
      <c r="O682" s="232" t="s">
        <v>1652</v>
      </c>
      <c r="P682" s="12" t="s">
        <v>1472</v>
      </c>
      <c r="Q682" s="233">
        <v>526</v>
      </c>
      <c r="R682" s="12" t="s">
        <v>833</v>
      </c>
      <c r="S682" s="36">
        <v>1</v>
      </c>
      <c r="T682" s="12"/>
    </row>
    <row r="683" spans="4:23" ht="30" customHeight="1" x14ac:dyDescent="0.25">
      <c r="D683" s="227"/>
      <c r="E683" s="227"/>
      <c r="F683" s="227"/>
      <c r="G683" s="227"/>
      <c r="H683" s="227"/>
      <c r="I683" s="227"/>
      <c r="J683" s="227"/>
      <c r="K683" s="227"/>
      <c r="L683" s="227"/>
      <c r="M683" s="227"/>
      <c r="N683" s="227"/>
      <c r="O683" s="232" t="s">
        <v>1653</v>
      </c>
      <c r="P683" s="12" t="s">
        <v>1473</v>
      </c>
      <c r="Q683" s="233">
        <v>527</v>
      </c>
      <c r="R683" s="12" t="s">
        <v>1474</v>
      </c>
      <c r="S683" s="36">
        <v>800</v>
      </c>
      <c r="T683" s="12"/>
    </row>
    <row r="684" spans="4:23" ht="30" customHeight="1" x14ac:dyDescent="0.25">
      <c r="D684" s="227"/>
      <c r="E684" s="227"/>
      <c r="F684" s="227"/>
      <c r="G684" s="227"/>
      <c r="H684" s="227"/>
      <c r="I684" s="227"/>
      <c r="J684" s="227"/>
      <c r="K684" s="227"/>
      <c r="L684" s="227"/>
      <c r="M684" s="227"/>
      <c r="N684" s="227"/>
      <c r="O684" s="232" t="s">
        <v>1654</v>
      </c>
      <c r="P684" s="12" t="s">
        <v>1475</v>
      </c>
      <c r="Q684" s="233">
        <v>528</v>
      </c>
      <c r="R684" s="12" t="s">
        <v>1476</v>
      </c>
      <c r="S684" s="36">
        <v>800</v>
      </c>
      <c r="T684" s="12"/>
    </row>
    <row r="685" spans="4:23" ht="30" customHeight="1" x14ac:dyDescent="0.25">
      <c r="D685" s="227"/>
      <c r="E685" s="227"/>
      <c r="F685" s="227"/>
      <c r="G685" s="227"/>
      <c r="H685" s="227"/>
      <c r="I685" s="227"/>
      <c r="J685" s="227"/>
      <c r="K685" s="227"/>
      <c r="L685" s="227"/>
      <c r="M685" s="227"/>
      <c r="N685" s="227"/>
      <c r="O685" s="232" t="s">
        <v>1655</v>
      </c>
      <c r="P685" s="12" t="s">
        <v>1477</v>
      </c>
      <c r="Q685" s="233">
        <v>529</v>
      </c>
      <c r="R685" s="12" t="s">
        <v>1478</v>
      </c>
      <c r="S685" s="36">
        <v>1000</v>
      </c>
      <c r="T685" s="12"/>
    </row>
    <row r="686" spans="4:23" ht="30" customHeight="1" x14ac:dyDescent="0.25">
      <c r="D686" s="227"/>
      <c r="E686" s="227"/>
      <c r="F686" s="227"/>
      <c r="G686" s="227"/>
      <c r="H686" s="227"/>
      <c r="I686" s="227"/>
      <c r="J686" s="227"/>
      <c r="K686" s="227"/>
      <c r="L686" s="227"/>
      <c r="M686" s="227"/>
      <c r="N686" s="227"/>
      <c r="O686" s="232" t="s">
        <v>2581</v>
      </c>
      <c r="P686" s="12" t="s">
        <v>1479</v>
      </c>
      <c r="Q686" s="233">
        <v>530</v>
      </c>
      <c r="R686" s="12" t="s">
        <v>1480</v>
      </c>
      <c r="S686" s="36">
        <v>8000</v>
      </c>
      <c r="T686" s="12"/>
    </row>
    <row r="687" spans="4:23" ht="30" customHeight="1" x14ac:dyDescent="0.25">
      <c r="D687" s="227"/>
      <c r="E687" s="227"/>
      <c r="F687" s="227"/>
      <c r="G687" s="227"/>
      <c r="H687" s="227"/>
      <c r="I687" s="227"/>
      <c r="J687" s="227"/>
      <c r="K687" s="227"/>
      <c r="L687" s="227"/>
      <c r="M687" s="227"/>
      <c r="N687" s="227"/>
      <c r="O687" s="232" t="s">
        <v>2582</v>
      </c>
      <c r="P687" s="12" t="s">
        <v>1481</v>
      </c>
      <c r="Q687" s="233">
        <v>531</v>
      </c>
      <c r="R687" s="12" t="s">
        <v>1482</v>
      </c>
      <c r="S687" s="36">
        <v>20</v>
      </c>
      <c r="T687" s="12"/>
    </row>
    <row r="688" spans="4:23" ht="30" customHeight="1" x14ac:dyDescent="0.25">
      <c r="D688" s="227"/>
      <c r="E688" s="227"/>
      <c r="F688" s="227"/>
      <c r="G688" s="227"/>
      <c r="H688" s="227"/>
      <c r="I688" s="227"/>
      <c r="J688" s="227"/>
      <c r="K688" s="227"/>
      <c r="L688" s="227"/>
      <c r="M688" s="227"/>
      <c r="N688" s="227"/>
      <c r="O688" s="232" t="s">
        <v>2583</v>
      </c>
      <c r="P688" s="12" t="s">
        <v>1483</v>
      </c>
      <c r="Q688" s="234">
        <v>532</v>
      </c>
      <c r="R688" s="12" t="s">
        <v>1484</v>
      </c>
      <c r="S688" s="36">
        <v>60</v>
      </c>
      <c r="T688" s="12">
        <v>30</v>
      </c>
      <c r="U688">
        <v>16</v>
      </c>
      <c r="V688">
        <v>15</v>
      </c>
      <c r="W688">
        <v>15</v>
      </c>
    </row>
    <row r="689" spans="4:20" ht="30" customHeight="1" x14ac:dyDescent="0.25">
      <c r="D689" s="227"/>
      <c r="E689" s="227"/>
      <c r="F689" s="227"/>
      <c r="G689" s="227"/>
      <c r="H689" s="227"/>
      <c r="I689" s="227"/>
      <c r="J689" s="236">
        <v>6</v>
      </c>
      <c r="K689" s="227"/>
      <c r="L689" s="227"/>
      <c r="M689" s="227"/>
      <c r="N689" s="237">
        <v>8</v>
      </c>
      <c r="O689" s="201" t="s">
        <v>1656</v>
      </c>
      <c r="P689" s="198" t="s">
        <v>1493</v>
      </c>
      <c r="Q689" s="199"/>
      <c r="R689" s="199"/>
      <c r="S689" s="200"/>
      <c r="T689" s="199"/>
    </row>
    <row r="690" spans="4:20" ht="30" customHeight="1" x14ac:dyDescent="0.25">
      <c r="D690" s="227"/>
      <c r="E690" s="227"/>
      <c r="F690" s="227"/>
      <c r="G690" s="227"/>
      <c r="H690" s="227"/>
      <c r="I690" s="227"/>
      <c r="J690" s="227"/>
      <c r="K690" s="227"/>
      <c r="L690" s="227"/>
      <c r="M690" s="227"/>
      <c r="N690" s="227"/>
      <c r="O690" s="232" t="s">
        <v>1666</v>
      </c>
      <c r="P690" s="9" t="s">
        <v>1495</v>
      </c>
      <c r="Q690" s="234">
        <v>533</v>
      </c>
      <c r="R690" s="9" t="s">
        <v>1496</v>
      </c>
      <c r="S690" s="23">
        <v>2</v>
      </c>
      <c r="T690" s="9"/>
    </row>
    <row r="691" spans="4:20" ht="30" customHeight="1" x14ac:dyDescent="0.25">
      <c r="D691" s="227"/>
      <c r="E691" s="227"/>
      <c r="F691" s="227"/>
      <c r="G691" s="227"/>
      <c r="H691" s="227"/>
      <c r="I691" s="227"/>
      <c r="J691" s="227"/>
      <c r="K691" s="227"/>
      <c r="L691" s="227"/>
      <c r="M691" s="227"/>
      <c r="N691" s="227"/>
      <c r="O691" s="1036" t="s">
        <v>1667</v>
      </c>
      <c r="P691" s="1038" t="s">
        <v>1497</v>
      </c>
      <c r="Q691" s="234">
        <v>534</v>
      </c>
      <c r="R691" s="9" t="s">
        <v>1498</v>
      </c>
      <c r="S691" s="23">
        <v>2</v>
      </c>
      <c r="T691" s="9"/>
    </row>
    <row r="692" spans="4:20" ht="30" customHeight="1" x14ac:dyDescent="0.25">
      <c r="D692" s="227"/>
      <c r="E692" s="227"/>
      <c r="F692" s="227"/>
      <c r="G692" s="227"/>
      <c r="H692" s="227"/>
      <c r="I692" s="227"/>
      <c r="J692" s="227"/>
      <c r="K692" s="227"/>
      <c r="L692" s="227"/>
      <c r="M692" s="227"/>
      <c r="N692" s="227"/>
      <c r="O692" s="1036"/>
      <c r="P692" s="1038"/>
      <c r="Q692" s="234">
        <v>535</v>
      </c>
      <c r="R692" s="9" t="s">
        <v>314</v>
      </c>
      <c r="S692" s="23">
        <v>6000</v>
      </c>
      <c r="T692" s="9"/>
    </row>
    <row r="693" spans="4:20" ht="30" customHeight="1" x14ac:dyDescent="0.25">
      <c r="D693" s="227"/>
      <c r="E693" s="227"/>
      <c r="F693" s="227"/>
      <c r="G693" s="227"/>
      <c r="H693" s="227"/>
      <c r="I693" s="227"/>
      <c r="J693" s="227"/>
      <c r="K693" s="227"/>
      <c r="L693" s="227"/>
      <c r="M693" s="227"/>
      <c r="N693" s="227"/>
      <c r="O693" s="232" t="s">
        <v>1668</v>
      </c>
      <c r="P693" s="9" t="s">
        <v>1499</v>
      </c>
      <c r="Q693" s="234">
        <v>536</v>
      </c>
      <c r="R693" s="9" t="s">
        <v>1500</v>
      </c>
      <c r="S693" s="23">
        <v>4</v>
      </c>
      <c r="T693" s="9"/>
    </row>
    <row r="694" spans="4:20" ht="30" customHeight="1" x14ac:dyDescent="0.25">
      <c r="D694" s="227"/>
      <c r="E694" s="227"/>
      <c r="F694" s="227"/>
      <c r="G694" s="227"/>
      <c r="H694" s="227"/>
      <c r="I694" s="227"/>
      <c r="J694" s="227"/>
      <c r="K694" s="227"/>
      <c r="L694" s="227"/>
      <c r="M694" s="227"/>
      <c r="N694" s="227"/>
      <c r="O694" s="1036" t="s">
        <v>1669</v>
      </c>
      <c r="P694" s="1038" t="s">
        <v>1501</v>
      </c>
      <c r="Q694" s="234">
        <v>537</v>
      </c>
      <c r="R694" s="9" t="s">
        <v>1502</v>
      </c>
      <c r="S694" s="23">
        <v>2</v>
      </c>
      <c r="T694" s="9"/>
    </row>
    <row r="695" spans="4:20" ht="30" customHeight="1" x14ac:dyDescent="0.25">
      <c r="D695" s="227"/>
      <c r="E695" s="227"/>
      <c r="F695" s="227"/>
      <c r="G695" s="227"/>
      <c r="H695" s="227"/>
      <c r="I695" s="227"/>
      <c r="J695" s="227"/>
      <c r="K695" s="227"/>
      <c r="L695" s="227"/>
      <c r="M695" s="227"/>
      <c r="N695" s="227"/>
      <c r="O695" s="1036"/>
      <c r="P695" s="1038"/>
      <c r="Q695" s="234">
        <v>538</v>
      </c>
      <c r="R695" s="9" t="s">
        <v>849</v>
      </c>
      <c r="S695" s="23">
        <v>2</v>
      </c>
      <c r="T695" s="9"/>
    </row>
    <row r="696" spans="4:20" ht="30" customHeight="1" x14ac:dyDescent="0.25">
      <c r="D696" s="227"/>
      <c r="E696" s="227"/>
      <c r="F696" s="227"/>
      <c r="G696" s="227"/>
      <c r="H696" s="227"/>
      <c r="I696" s="227"/>
      <c r="J696" s="227"/>
      <c r="K696" s="227"/>
      <c r="L696" s="227"/>
      <c r="M696" s="227"/>
      <c r="N696" s="227"/>
      <c r="O696" s="232" t="s">
        <v>1670</v>
      </c>
      <c r="P696" s="9" t="s">
        <v>1503</v>
      </c>
      <c r="Q696" s="234">
        <v>539</v>
      </c>
      <c r="R696" s="9" t="s">
        <v>1504</v>
      </c>
      <c r="S696" s="23">
        <v>1500</v>
      </c>
      <c r="T696" s="9"/>
    </row>
    <row r="697" spans="4:20" ht="30" customHeight="1" x14ac:dyDescent="0.25">
      <c r="D697" s="227"/>
      <c r="E697" s="227"/>
      <c r="F697" s="227"/>
      <c r="G697" s="227"/>
      <c r="H697" s="227"/>
      <c r="I697" s="227"/>
      <c r="J697" s="227"/>
      <c r="K697" s="227"/>
      <c r="L697" s="227"/>
      <c r="M697" s="227"/>
      <c r="N697" s="227"/>
      <c r="O697" s="232" t="s">
        <v>1671</v>
      </c>
      <c r="P697" s="9" t="s">
        <v>1505</v>
      </c>
      <c r="Q697" s="234">
        <v>540</v>
      </c>
      <c r="R697" s="9" t="s">
        <v>928</v>
      </c>
      <c r="S697" s="23">
        <v>27</v>
      </c>
      <c r="T697" s="9"/>
    </row>
    <row r="698" spans="4:20" ht="30" customHeight="1" x14ac:dyDescent="0.25">
      <c r="D698" s="227"/>
      <c r="E698" s="227"/>
      <c r="F698" s="227"/>
      <c r="G698" s="227"/>
      <c r="H698" s="227"/>
      <c r="I698" s="227"/>
      <c r="J698" s="236">
        <v>5</v>
      </c>
      <c r="K698" s="227"/>
      <c r="L698" s="227"/>
      <c r="M698" s="227"/>
      <c r="N698" s="237">
        <v>5</v>
      </c>
      <c r="O698" s="201" t="s">
        <v>1673</v>
      </c>
      <c r="P698" s="198" t="s">
        <v>1509</v>
      </c>
      <c r="Q698" s="199"/>
      <c r="R698" s="199"/>
      <c r="S698" s="200"/>
      <c r="T698" s="199"/>
    </row>
    <row r="699" spans="4:20" ht="30" customHeight="1" x14ac:dyDescent="0.25">
      <c r="D699" s="227"/>
      <c r="E699" s="227"/>
      <c r="F699" s="227"/>
      <c r="G699" s="227"/>
      <c r="H699" s="227"/>
      <c r="I699" s="227"/>
      <c r="J699" s="227"/>
      <c r="K699" s="227"/>
      <c r="L699" s="227"/>
      <c r="M699" s="227"/>
      <c r="N699" s="227"/>
      <c r="O699" s="232" t="s">
        <v>1681</v>
      </c>
      <c r="P699" s="9" t="s">
        <v>1511</v>
      </c>
      <c r="Q699" s="234">
        <v>541</v>
      </c>
      <c r="R699" s="9" t="s">
        <v>1512</v>
      </c>
      <c r="S699" s="23">
        <v>2</v>
      </c>
      <c r="T699" s="9"/>
    </row>
    <row r="700" spans="4:20" ht="30" customHeight="1" x14ac:dyDescent="0.25">
      <c r="D700" s="227"/>
      <c r="E700" s="227"/>
      <c r="F700" s="227"/>
      <c r="G700" s="227"/>
      <c r="H700" s="227"/>
      <c r="I700" s="227"/>
      <c r="J700" s="227"/>
      <c r="K700" s="227"/>
      <c r="L700" s="227"/>
      <c r="M700" s="227"/>
      <c r="N700" s="227"/>
      <c r="O700" s="232" t="s">
        <v>1682</v>
      </c>
      <c r="P700" s="9" t="s">
        <v>1513</v>
      </c>
      <c r="Q700" s="234">
        <v>542</v>
      </c>
      <c r="R700" s="9" t="s">
        <v>827</v>
      </c>
      <c r="S700" s="23">
        <v>4</v>
      </c>
      <c r="T700" s="9"/>
    </row>
    <row r="701" spans="4:20" ht="30" customHeight="1" x14ac:dyDescent="0.25">
      <c r="D701" s="227"/>
      <c r="E701" s="227"/>
      <c r="F701" s="227"/>
      <c r="G701" s="227"/>
      <c r="H701" s="227"/>
      <c r="I701" s="227"/>
      <c r="J701" s="227"/>
      <c r="K701" s="227"/>
      <c r="L701" s="227"/>
      <c r="M701" s="227"/>
      <c r="N701" s="227"/>
      <c r="O701" s="232" t="s">
        <v>1683</v>
      </c>
      <c r="P701" s="9" t="s">
        <v>1514</v>
      </c>
      <c r="Q701" s="234">
        <v>543</v>
      </c>
      <c r="R701" s="9" t="s">
        <v>314</v>
      </c>
      <c r="S701" s="23">
        <v>400</v>
      </c>
      <c r="T701" s="9"/>
    </row>
    <row r="702" spans="4:20" ht="30" customHeight="1" x14ac:dyDescent="0.25">
      <c r="D702" s="227"/>
      <c r="E702" s="227"/>
      <c r="F702" s="227"/>
      <c r="G702" s="227"/>
      <c r="H702" s="227"/>
      <c r="I702" s="227"/>
      <c r="J702" s="227"/>
      <c r="K702" s="227"/>
      <c r="L702" s="227"/>
      <c r="M702" s="227"/>
      <c r="N702" s="227"/>
      <c r="O702" s="232" t="s">
        <v>1684</v>
      </c>
      <c r="P702" s="9" t="s">
        <v>1515</v>
      </c>
      <c r="Q702" s="234">
        <v>544</v>
      </c>
      <c r="R702" s="9" t="s">
        <v>314</v>
      </c>
      <c r="S702" s="23">
        <v>200</v>
      </c>
      <c r="T702" s="9"/>
    </row>
    <row r="703" spans="4:20" ht="30" customHeight="1" x14ac:dyDescent="0.25">
      <c r="D703" s="227"/>
      <c r="E703" s="227"/>
      <c r="F703" s="227"/>
      <c r="G703" s="227"/>
      <c r="H703" s="227"/>
      <c r="I703" s="227"/>
      <c r="J703" s="227"/>
      <c r="K703" s="227"/>
      <c r="L703" s="227"/>
      <c r="M703" s="227"/>
      <c r="N703" s="227"/>
      <c r="O703" s="232" t="s">
        <v>2584</v>
      </c>
      <c r="P703" s="9" t="s">
        <v>1516</v>
      </c>
      <c r="Q703" s="234">
        <v>545</v>
      </c>
      <c r="R703" s="9" t="s">
        <v>1517</v>
      </c>
      <c r="S703" s="23">
        <v>100</v>
      </c>
      <c r="T703" s="9"/>
    </row>
    <row r="704" spans="4:20" ht="30" customHeight="1" x14ac:dyDescent="0.25">
      <c r="D704" s="227"/>
      <c r="E704" s="227"/>
      <c r="F704" s="227"/>
      <c r="G704" s="227"/>
      <c r="H704" s="227"/>
      <c r="I704" s="227"/>
      <c r="J704" s="236">
        <v>9</v>
      </c>
      <c r="K704" s="227"/>
      <c r="L704" s="227"/>
      <c r="M704" s="227"/>
      <c r="N704" s="237">
        <v>9</v>
      </c>
      <c r="O704" s="201" t="s">
        <v>1686</v>
      </c>
      <c r="P704" s="198" t="s">
        <v>1521</v>
      </c>
      <c r="Q704" s="199"/>
      <c r="R704" s="199"/>
      <c r="S704" s="200"/>
      <c r="T704" s="199"/>
    </row>
    <row r="705" spans="4:20" ht="30" customHeight="1" x14ac:dyDescent="0.25">
      <c r="D705" s="227"/>
      <c r="E705" s="227"/>
      <c r="F705" s="227"/>
      <c r="G705" s="227"/>
      <c r="H705" s="227"/>
      <c r="I705" s="227"/>
      <c r="J705" s="227"/>
      <c r="K705" s="227"/>
      <c r="L705" s="227"/>
      <c r="M705" s="227"/>
      <c r="N705" s="227"/>
      <c r="O705" s="232" t="s">
        <v>1693</v>
      </c>
      <c r="P705" s="9" t="s">
        <v>1522</v>
      </c>
      <c r="Q705" s="234">
        <v>546</v>
      </c>
      <c r="R705" s="9" t="s">
        <v>1523</v>
      </c>
      <c r="S705" s="23">
        <v>2</v>
      </c>
      <c r="T705" s="9"/>
    </row>
    <row r="706" spans="4:20" ht="30" customHeight="1" x14ac:dyDescent="0.25">
      <c r="D706" s="227"/>
      <c r="E706" s="227"/>
      <c r="F706" s="227"/>
      <c r="G706" s="227"/>
      <c r="H706" s="227"/>
      <c r="I706" s="227"/>
      <c r="J706" s="227"/>
      <c r="K706" s="227"/>
      <c r="L706" s="227"/>
      <c r="M706" s="227"/>
      <c r="N706" s="227"/>
      <c r="O706" s="232" t="s">
        <v>1694</v>
      </c>
      <c r="P706" s="9" t="s">
        <v>1524</v>
      </c>
      <c r="Q706" s="234">
        <v>547</v>
      </c>
      <c r="R706" s="9" t="s">
        <v>566</v>
      </c>
      <c r="S706" s="23">
        <v>40</v>
      </c>
      <c r="T706" s="9"/>
    </row>
    <row r="707" spans="4:20" ht="30" customHeight="1" x14ac:dyDescent="0.25">
      <c r="D707" s="227"/>
      <c r="E707" s="227"/>
      <c r="F707" s="227"/>
      <c r="G707" s="227"/>
      <c r="H707" s="227"/>
      <c r="I707" s="227"/>
      <c r="J707" s="227"/>
      <c r="K707" s="227"/>
      <c r="L707" s="227"/>
      <c r="M707" s="227"/>
      <c r="N707" s="227"/>
      <c r="O707" s="232" t="s">
        <v>1695</v>
      </c>
      <c r="P707" s="9" t="s">
        <v>1525</v>
      </c>
      <c r="Q707" s="234">
        <v>548</v>
      </c>
      <c r="R707" s="9" t="s">
        <v>2913</v>
      </c>
      <c r="S707" s="23">
        <v>1</v>
      </c>
      <c r="T707" s="9"/>
    </row>
    <row r="708" spans="4:20" ht="30" customHeight="1" x14ac:dyDescent="0.25">
      <c r="D708" s="227"/>
      <c r="E708" s="227"/>
      <c r="F708" s="227"/>
      <c r="G708" s="227"/>
      <c r="H708" s="227"/>
      <c r="I708" s="227"/>
      <c r="J708" s="227"/>
      <c r="K708" s="227"/>
      <c r="L708" s="227"/>
      <c r="M708" s="227"/>
      <c r="N708" s="227"/>
      <c r="O708" s="232" t="s">
        <v>1696</v>
      </c>
      <c r="P708" s="9" t="s">
        <v>1526</v>
      </c>
      <c r="Q708" s="234">
        <v>549</v>
      </c>
      <c r="R708" s="9" t="s">
        <v>1527</v>
      </c>
      <c r="S708" s="23">
        <v>15</v>
      </c>
      <c r="T708" s="9"/>
    </row>
    <row r="709" spans="4:20" ht="30" customHeight="1" x14ac:dyDescent="0.25">
      <c r="D709" s="227"/>
      <c r="E709" s="227"/>
      <c r="F709" s="227"/>
      <c r="G709" s="227"/>
      <c r="H709" s="227"/>
      <c r="I709" s="227"/>
      <c r="J709" s="227"/>
      <c r="K709" s="227"/>
      <c r="L709" s="227"/>
      <c r="M709" s="227"/>
      <c r="N709" s="227"/>
      <c r="O709" s="232" t="s">
        <v>2585</v>
      </c>
      <c r="P709" s="9" t="s">
        <v>1528</v>
      </c>
      <c r="Q709" s="247">
        <v>550</v>
      </c>
      <c r="R709" s="9" t="s">
        <v>2914</v>
      </c>
      <c r="S709" s="23">
        <v>1</v>
      </c>
      <c r="T709" s="9"/>
    </row>
    <row r="710" spans="4:20" ht="30" customHeight="1" x14ac:dyDescent="0.25">
      <c r="D710" s="227"/>
      <c r="E710" s="227"/>
      <c r="F710" s="227"/>
      <c r="G710" s="227"/>
      <c r="H710" s="227"/>
      <c r="I710" s="227"/>
      <c r="J710" s="227"/>
      <c r="K710" s="227"/>
      <c r="L710" s="227"/>
      <c r="M710" s="227"/>
      <c r="N710" s="227"/>
      <c r="O710" s="232" t="s">
        <v>2586</v>
      </c>
      <c r="P710" s="9" t="s">
        <v>1529</v>
      </c>
      <c r="Q710" s="234">
        <v>551</v>
      </c>
      <c r="R710" s="9" t="s">
        <v>566</v>
      </c>
      <c r="S710" s="23">
        <v>40</v>
      </c>
      <c r="T710" s="9"/>
    </row>
    <row r="711" spans="4:20" ht="30" customHeight="1" x14ac:dyDescent="0.25">
      <c r="D711" s="227"/>
      <c r="E711" s="227"/>
      <c r="F711" s="227"/>
      <c r="G711" s="227"/>
      <c r="H711" s="227"/>
      <c r="I711" s="227"/>
      <c r="J711" s="227"/>
      <c r="K711" s="227"/>
      <c r="L711" s="227"/>
      <c r="M711" s="227"/>
      <c r="N711" s="227"/>
      <c r="O711" s="232" t="s">
        <v>2587</v>
      </c>
      <c r="P711" s="9" t="s">
        <v>1530</v>
      </c>
      <c r="Q711" s="234">
        <v>552</v>
      </c>
      <c r="R711" s="9" t="s">
        <v>1504</v>
      </c>
      <c r="S711" s="23">
        <v>160</v>
      </c>
      <c r="T711" s="9"/>
    </row>
    <row r="712" spans="4:20" ht="30" customHeight="1" x14ac:dyDescent="0.25">
      <c r="D712" s="227"/>
      <c r="E712" s="227"/>
      <c r="F712" s="227"/>
      <c r="G712" s="227"/>
      <c r="H712" s="227"/>
      <c r="I712" s="227"/>
      <c r="J712" s="227"/>
      <c r="K712" s="227"/>
      <c r="L712" s="227"/>
      <c r="M712" s="227"/>
      <c r="N712" s="227"/>
      <c r="O712" s="232" t="s">
        <v>2588</v>
      </c>
      <c r="P712" s="9" t="s">
        <v>1531</v>
      </c>
      <c r="Q712" s="234">
        <v>553</v>
      </c>
      <c r="R712" s="9" t="s">
        <v>1498</v>
      </c>
      <c r="S712" s="23">
        <v>2</v>
      </c>
      <c r="T712" s="9"/>
    </row>
    <row r="713" spans="4:20" ht="30" customHeight="1" x14ac:dyDescent="0.25">
      <c r="D713" s="227"/>
      <c r="E713" s="227"/>
      <c r="F713" s="227"/>
      <c r="G713" s="227"/>
      <c r="H713" s="227"/>
      <c r="I713" s="227"/>
      <c r="J713" s="227"/>
      <c r="K713" s="227"/>
      <c r="L713" s="227"/>
      <c r="M713" s="227"/>
      <c r="N713" s="227"/>
      <c r="O713" s="232" t="s">
        <v>2912</v>
      </c>
      <c r="P713" s="9" t="s">
        <v>1532</v>
      </c>
      <c r="Q713" s="234">
        <v>554</v>
      </c>
      <c r="R713" s="9" t="s">
        <v>566</v>
      </c>
      <c r="S713" s="23">
        <v>100</v>
      </c>
      <c r="T713" s="9"/>
    </row>
    <row r="714" spans="4:20" ht="30" customHeight="1" x14ac:dyDescent="0.25">
      <c r="D714" s="227"/>
      <c r="E714" s="227"/>
      <c r="F714" s="227"/>
      <c r="G714" s="227"/>
      <c r="H714" s="227"/>
      <c r="I714" s="227"/>
      <c r="J714" s="236">
        <v>7</v>
      </c>
      <c r="K714" s="227"/>
      <c r="L714" s="227"/>
      <c r="M714" s="227"/>
      <c r="N714" s="237">
        <v>8</v>
      </c>
      <c r="O714" s="201" t="s">
        <v>1698</v>
      </c>
      <c r="P714" s="198" t="s">
        <v>1533</v>
      </c>
      <c r="Q714" s="199"/>
      <c r="R714" s="199"/>
      <c r="S714" s="200"/>
      <c r="T714" s="199"/>
    </row>
    <row r="715" spans="4:20" ht="30" customHeight="1" x14ac:dyDescent="0.25">
      <c r="D715" s="227"/>
      <c r="E715" s="227"/>
      <c r="F715" s="227"/>
      <c r="G715" s="227"/>
      <c r="H715" s="227"/>
      <c r="I715" s="227"/>
      <c r="J715" s="227"/>
      <c r="K715" s="227"/>
      <c r="L715" s="227"/>
      <c r="M715" s="227"/>
      <c r="N715" s="227"/>
      <c r="O715" s="232" t="s">
        <v>1710</v>
      </c>
      <c r="P715" s="9" t="s">
        <v>1534</v>
      </c>
      <c r="Q715" s="234">
        <v>555</v>
      </c>
      <c r="R715" s="9" t="s">
        <v>1512</v>
      </c>
      <c r="S715" s="23">
        <v>2</v>
      </c>
      <c r="T715" s="9"/>
    </row>
    <row r="716" spans="4:20" ht="30" customHeight="1" x14ac:dyDescent="0.25">
      <c r="D716" s="227"/>
      <c r="E716" s="227"/>
      <c r="F716" s="227"/>
      <c r="G716" s="227"/>
      <c r="H716" s="227"/>
      <c r="I716" s="227"/>
      <c r="J716" s="227"/>
      <c r="K716" s="227"/>
      <c r="L716" s="227"/>
      <c r="M716" s="227"/>
      <c r="N716" s="227"/>
      <c r="O716" s="232" t="s">
        <v>1711</v>
      </c>
      <c r="P716" s="9" t="s">
        <v>1535</v>
      </c>
      <c r="Q716" s="234">
        <v>556</v>
      </c>
      <c r="R716" s="9" t="s">
        <v>1512</v>
      </c>
      <c r="S716" s="23">
        <v>1</v>
      </c>
      <c r="T716" s="9"/>
    </row>
    <row r="717" spans="4:20" ht="30" customHeight="1" x14ac:dyDescent="0.25">
      <c r="D717" s="227"/>
      <c r="E717" s="227"/>
      <c r="F717" s="227"/>
      <c r="G717" s="227"/>
      <c r="H717" s="227"/>
      <c r="I717" s="227"/>
      <c r="J717" s="227"/>
      <c r="K717" s="227"/>
      <c r="L717" s="227"/>
      <c r="M717" s="227"/>
      <c r="N717" s="227"/>
      <c r="O717" s="232" t="s">
        <v>1712</v>
      </c>
      <c r="P717" s="9" t="s">
        <v>1536</v>
      </c>
      <c r="Q717" s="234">
        <v>557</v>
      </c>
      <c r="R717" s="9" t="s">
        <v>1537</v>
      </c>
      <c r="S717" s="23">
        <v>20</v>
      </c>
      <c r="T717" s="9"/>
    </row>
    <row r="718" spans="4:20" ht="30" customHeight="1" x14ac:dyDescent="0.25">
      <c r="D718" s="227"/>
      <c r="E718" s="227"/>
      <c r="F718" s="227"/>
      <c r="G718" s="227"/>
      <c r="H718" s="227"/>
      <c r="I718" s="227"/>
      <c r="J718" s="227"/>
      <c r="K718" s="227"/>
      <c r="L718" s="227"/>
      <c r="M718" s="227"/>
      <c r="N718" s="227"/>
      <c r="O718" s="1036" t="s">
        <v>1713</v>
      </c>
      <c r="P718" s="1038" t="s">
        <v>1538</v>
      </c>
      <c r="Q718" s="234">
        <v>558</v>
      </c>
      <c r="R718" s="9" t="s">
        <v>1539</v>
      </c>
      <c r="S718" s="23">
        <v>500</v>
      </c>
      <c r="T718" s="9"/>
    </row>
    <row r="719" spans="4:20" ht="30" customHeight="1" x14ac:dyDescent="0.25">
      <c r="D719" s="227"/>
      <c r="E719" s="227"/>
      <c r="F719" s="227"/>
      <c r="G719" s="227"/>
      <c r="H719" s="227"/>
      <c r="I719" s="227"/>
      <c r="J719" s="227"/>
      <c r="K719" s="227"/>
      <c r="L719" s="227"/>
      <c r="M719" s="227"/>
      <c r="N719" s="227"/>
      <c r="O719" s="1036"/>
      <c r="P719" s="1038"/>
      <c r="Q719" s="234">
        <v>559</v>
      </c>
      <c r="R719" s="9" t="s">
        <v>1540</v>
      </c>
      <c r="S719" s="23">
        <v>50</v>
      </c>
      <c r="T719" s="9"/>
    </row>
    <row r="720" spans="4:20" ht="30" customHeight="1" x14ac:dyDescent="0.25">
      <c r="D720" s="227"/>
      <c r="E720" s="227"/>
      <c r="F720" s="227"/>
      <c r="G720" s="227"/>
      <c r="H720" s="227"/>
      <c r="I720" s="227"/>
      <c r="J720" s="227"/>
      <c r="K720" s="227"/>
      <c r="L720" s="227"/>
      <c r="M720" s="227"/>
      <c r="N720" s="227"/>
      <c r="O720" s="232" t="s">
        <v>1714</v>
      </c>
      <c r="P720" s="9" t="s">
        <v>1541</v>
      </c>
      <c r="Q720" s="234">
        <v>560</v>
      </c>
      <c r="R720" s="9" t="s">
        <v>1504</v>
      </c>
      <c r="S720" s="23">
        <v>400</v>
      </c>
      <c r="T720" s="9"/>
    </row>
    <row r="721" spans="4:20" ht="30" customHeight="1" x14ac:dyDescent="0.25">
      <c r="D721" s="227"/>
      <c r="E721" s="227"/>
      <c r="F721" s="227"/>
      <c r="G721" s="227"/>
      <c r="H721" s="227"/>
      <c r="I721" s="227"/>
      <c r="J721" s="227"/>
      <c r="K721" s="227"/>
      <c r="L721" s="227"/>
      <c r="M721" s="227"/>
      <c r="N721" s="227"/>
      <c r="O721" s="232" t="s">
        <v>1715</v>
      </c>
      <c r="P721" s="9" t="s">
        <v>1542</v>
      </c>
      <c r="Q721" s="234">
        <v>561</v>
      </c>
      <c r="R721" s="9" t="s">
        <v>416</v>
      </c>
      <c r="S721" s="23">
        <v>1</v>
      </c>
      <c r="T721" s="9"/>
    </row>
    <row r="722" spans="4:20" ht="30" customHeight="1" x14ac:dyDescent="0.25">
      <c r="D722" s="227"/>
      <c r="E722" s="227"/>
      <c r="F722" s="227"/>
      <c r="G722" s="227"/>
      <c r="H722" s="227"/>
      <c r="I722" s="227"/>
      <c r="J722" s="227"/>
      <c r="K722" s="227"/>
      <c r="L722" s="227"/>
      <c r="M722" s="227"/>
      <c r="N722" s="227"/>
      <c r="O722" s="232" t="s">
        <v>1716</v>
      </c>
      <c r="P722" s="9" t="s">
        <v>1543</v>
      </c>
      <c r="Q722" s="234">
        <v>562</v>
      </c>
      <c r="R722" s="9" t="s">
        <v>1544</v>
      </c>
      <c r="S722" s="23">
        <v>3</v>
      </c>
      <c r="T722" s="9"/>
    </row>
    <row r="723" spans="4:20" ht="30" customHeight="1" x14ac:dyDescent="0.25">
      <c r="D723" s="227"/>
      <c r="E723" s="227"/>
      <c r="F723" s="227"/>
      <c r="G723" s="227"/>
      <c r="H723" s="227"/>
      <c r="I723" s="227"/>
      <c r="J723" s="236">
        <v>11</v>
      </c>
      <c r="K723" s="227"/>
      <c r="L723" s="227"/>
      <c r="M723" s="227"/>
      <c r="N723" s="237">
        <v>12</v>
      </c>
      <c r="O723" s="201" t="s">
        <v>2589</v>
      </c>
      <c r="P723" s="198" t="s">
        <v>1545</v>
      </c>
      <c r="Q723" s="199"/>
      <c r="R723" s="199"/>
      <c r="S723" s="200"/>
      <c r="T723" s="199"/>
    </row>
    <row r="724" spans="4:20" ht="30" customHeight="1" x14ac:dyDescent="0.25">
      <c r="D724" s="227"/>
      <c r="E724" s="227"/>
      <c r="F724" s="227"/>
      <c r="G724" s="227"/>
      <c r="H724" s="227"/>
      <c r="I724" s="227"/>
      <c r="J724" s="227"/>
      <c r="K724" s="227"/>
      <c r="L724" s="227"/>
      <c r="M724" s="227"/>
      <c r="N724" s="227"/>
      <c r="O724" s="232" t="s">
        <v>2590</v>
      </c>
      <c r="P724" s="9" t="s">
        <v>1546</v>
      </c>
      <c r="Q724" s="234">
        <v>563</v>
      </c>
      <c r="R724" s="9" t="s">
        <v>1547</v>
      </c>
      <c r="S724" s="23">
        <v>500</v>
      </c>
      <c r="T724" s="9"/>
    </row>
    <row r="725" spans="4:20" ht="30" customHeight="1" x14ac:dyDescent="0.25">
      <c r="D725" s="227"/>
      <c r="E725" s="227"/>
      <c r="F725" s="227"/>
      <c r="G725" s="227"/>
      <c r="H725" s="227"/>
      <c r="I725" s="227"/>
      <c r="J725" s="227"/>
      <c r="K725" s="227"/>
      <c r="L725" s="227"/>
      <c r="M725" s="227"/>
      <c r="N725" s="227"/>
      <c r="O725" s="232" t="s">
        <v>2591</v>
      </c>
      <c r="P725" s="9" t="s">
        <v>1548</v>
      </c>
      <c r="Q725" s="234">
        <v>564</v>
      </c>
      <c r="R725" s="9" t="s">
        <v>827</v>
      </c>
      <c r="S725" s="23">
        <v>1</v>
      </c>
      <c r="T725" s="9"/>
    </row>
    <row r="726" spans="4:20" ht="30" customHeight="1" x14ac:dyDescent="0.25">
      <c r="D726" s="227"/>
      <c r="E726" s="227"/>
      <c r="F726" s="227"/>
      <c r="G726" s="227"/>
      <c r="H726" s="227"/>
      <c r="I726" s="227"/>
      <c r="J726" s="227"/>
      <c r="K726" s="227"/>
      <c r="L726" s="227"/>
      <c r="M726" s="227"/>
      <c r="N726" s="227"/>
      <c r="O726" s="232" t="s">
        <v>2592</v>
      </c>
      <c r="P726" s="9" t="s">
        <v>1549</v>
      </c>
      <c r="Q726" s="234">
        <v>565</v>
      </c>
      <c r="R726" s="9" t="s">
        <v>1550</v>
      </c>
      <c r="S726" s="23">
        <v>600</v>
      </c>
      <c r="T726" s="9"/>
    </row>
    <row r="727" spans="4:20" ht="30" customHeight="1" x14ac:dyDescent="0.25">
      <c r="D727" s="227"/>
      <c r="E727" s="227"/>
      <c r="F727" s="227"/>
      <c r="G727" s="227"/>
      <c r="H727" s="227"/>
      <c r="I727" s="227"/>
      <c r="J727" s="227"/>
      <c r="K727" s="227"/>
      <c r="L727" s="227"/>
      <c r="M727" s="227"/>
      <c r="N727" s="227"/>
      <c r="O727" s="232" t="s">
        <v>2593</v>
      </c>
      <c r="P727" s="9" t="s">
        <v>1551</v>
      </c>
      <c r="Q727" s="234">
        <v>566</v>
      </c>
      <c r="R727" s="9" t="s">
        <v>1552</v>
      </c>
      <c r="S727" s="23">
        <v>10</v>
      </c>
      <c r="T727" s="9"/>
    </row>
    <row r="728" spans="4:20" ht="30" customHeight="1" x14ac:dyDescent="0.25">
      <c r="D728" s="227"/>
      <c r="E728" s="227"/>
      <c r="F728" s="227"/>
      <c r="G728" s="227"/>
      <c r="H728" s="227"/>
      <c r="I728" s="227"/>
      <c r="J728" s="227"/>
      <c r="K728" s="227"/>
      <c r="L728" s="227"/>
      <c r="M728" s="227"/>
      <c r="N728" s="227"/>
      <c r="O728" s="232" t="s">
        <v>2594</v>
      </c>
      <c r="P728" s="9" t="s">
        <v>1553</v>
      </c>
      <c r="Q728" s="234">
        <v>567</v>
      </c>
      <c r="R728" s="9" t="s">
        <v>1554</v>
      </c>
      <c r="S728" s="23">
        <v>2</v>
      </c>
      <c r="T728" s="9"/>
    </row>
    <row r="729" spans="4:20" ht="30" customHeight="1" x14ac:dyDescent="0.25">
      <c r="D729" s="227"/>
      <c r="E729" s="227"/>
      <c r="F729" s="227"/>
      <c r="G729" s="227"/>
      <c r="H729" s="227"/>
      <c r="I729" s="227"/>
      <c r="J729" s="227"/>
      <c r="K729" s="227"/>
      <c r="L729" s="227"/>
      <c r="M729" s="227"/>
      <c r="N729" s="227"/>
      <c r="O729" s="232" t="s">
        <v>2595</v>
      </c>
      <c r="P729" s="9" t="s">
        <v>1555</v>
      </c>
      <c r="Q729" s="234">
        <v>568</v>
      </c>
      <c r="R729" s="9" t="s">
        <v>1550</v>
      </c>
      <c r="S729" s="23">
        <v>200</v>
      </c>
      <c r="T729" s="9"/>
    </row>
    <row r="730" spans="4:20" ht="30" customHeight="1" x14ac:dyDescent="0.25">
      <c r="D730" s="227"/>
      <c r="E730" s="227"/>
      <c r="F730" s="227"/>
      <c r="G730" s="227"/>
      <c r="H730" s="227"/>
      <c r="I730" s="227"/>
      <c r="J730" s="227"/>
      <c r="K730" s="227"/>
      <c r="L730" s="227"/>
      <c r="M730" s="227"/>
      <c r="N730" s="227"/>
      <c r="O730" s="232" t="s">
        <v>2596</v>
      </c>
      <c r="P730" s="9" t="s">
        <v>1556</v>
      </c>
      <c r="Q730" s="234">
        <v>569</v>
      </c>
      <c r="R730" s="9" t="s">
        <v>1552</v>
      </c>
      <c r="S730" s="23">
        <v>10</v>
      </c>
      <c r="T730" s="9"/>
    </row>
    <row r="731" spans="4:20" ht="30" customHeight="1" x14ac:dyDescent="0.25">
      <c r="D731" s="227"/>
      <c r="E731" s="227"/>
      <c r="F731" s="227"/>
      <c r="G731" s="227"/>
      <c r="H731" s="227"/>
      <c r="I731" s="227"/>
      <c r="J731" s="227"/>
      <c r="K731" s="227"/>
      <c r="L731" s="227"/>
      <c r="M731" s="227"/>
      <c r="N731" s="227"/>
      <c r="O731" s="232" t="s">
        <v>2597</v>
      </c>
      <c r="P731" s="9" t="s">
        <v>1557</v>
      </c>
      <c r="Q731" s="234">
        <v>570</v>
      </c>
      <c r="R731" s="9" t="s">
        <v>1550</v>
      </c>
      <c r="S731" s="23">
        <v>200</v>
      </c>
      <c r="T731" s="9"/>
    </row>
    <row r="732" spans="4:20" ht="30" customHeight="1" x14ac:dyDescent="0.25">
      <c r="D732" s="227"/>
      <c r="E732" s="227"/>
      <c r="F732" s="227"/>
      <c r="G732" s="227"/>
      <c r="H732" s="227"/>
      <c r="I732" s="227"/>
      <c r="J732" s="227"/>
      <c r="K732" s="227"/>
      <c r="L732" s="227"/>
      <c r="M732" s="227"/>
      <c r="N732" s="227"/>
      <c r="O732" s="232" t="s">
        <v>2917</v>
      </c>
      <c r="P732" s="9" t="s">
        <v>1558</v>
      </c>
      <c r="Q732" s="234">
        <v>571</v>
      </c>
      <c r="R732" s="9" t="s">
        <v>827</v>
      </c>
      <c r="S732" s="23">
        <v>1</v>
      </c>
      <c r="T732" s="9"/>
    </row>
    <row r="733" spans="4:20" ht="30" customHeight="1" x14ac:dyDescent="0.25">
      <c r="D733" s="227"/>
      <c r="E733" s="227"/>
      <c r="F733" s="227"/>
      <c r="G733" s="227"/>
      <c r="H733" s="227"/>
      <c r="I733" s="227"/>
      <c r="J733" s="227"/>
      <c r="K733" s="227"/>
      <c r="L733" s="227"/>
      <c r="M733" s="227"/>
      <c r="N733" s="227"/>
      <c r="O733" s="232" t="s">
        <v>2599</v>
      </c>
      <c r="P733" s="9" t="s">
        <v>1559</v>
      </c>
      <c r="Q733" s="234">
        <v>527</v>
      </c>
      <c r="R733" s="9" t="s">
        <v>1560</v>
      </c>
      <c r="S733" s="23">
        <v>20</v>
      </c>
      <c r="T733" s="9"/>
    </row>
    <row r="734" spans="4:20" ht="30" customHeight="1" x14ac:dyDescent="0.25">
      <c r="D734" s="227"/>
      <c r="E734" s="227"/>
      <c r="F734" s="227"/>
      <c r="G734" s="227"/>
      <c r="H734" s="227"/>
      <c r="I734" s="227"/>
      <c r="J734" s="227"/>
      <c r="K734" s="227"/>
      <c r="L734" s="227"/>
      <c r="M734" s="227"/>
      <c r="N734" s="227"/>
      <c r="O734" s="1036" t="s">
        <v>2598</v>
      </c>
      <c r="P734" s="1038" t="s">
        <v>1561</v>
      </c>
      <c r="Q734" s="234">
        <v>573</v>
      </c>
      <c r="R734" s="9" t="s">
        <v>1562</v>
      </c>
      <c r="S734" s="23">
        <v>2</v>
      </c>
      <c r="T734" s="9"/>
    </row>
    <row r="735" spans="4:20" ht="30" customHeight="1" x14ac:dyDescent="0.25">
      <c r="D735" s="227"/>
      <c r="E735" s="227"/>
      <c r="F735" s="227"/>
      <c r="G735" s="227"/>
      <c r="H735" s="227"/>
      <c r="I735" s="227"/>
      <c r="J735" s="227"/>
      <c r="K735" s="227"/>
      <c r="L735" s="227"/>
      <c r="M735" s="227"/>
      <c r="N735" s="227"/>
      <c r="O735" s="1036"/>
      <c r="P735" s="1038"/>
      <c r="Q735" s="234">
        <v>574</v>
      </c>
      <c r="R735" s="9" t="s">
        <v>1550</v>
      </c>
      <c r="S735" s="23">
        <v>2000</v>
      </c>
      <c r="T735" s="9"/>
    </row>
    <row r="736" spans="4:20" ht="30" customHeight="1" x14ac:dyDescent="0.25">
      <c r="D736" s="227"/>
      <c r="E736" s="227"/>
      <c r="F736" s="228">
        <v>5</v>
      </c>
      <c r="G736" s="227"/>
      <c r="H736" s="227"/>
      <c r="I736" s="236">
        <f>SUM(J737:J765)</f>
        <v>27</v>
      </c>
      <c r="J736" s="227"/>
      <c r="K736" s="227"/>
      <c r="L736" s="227"/>
      <c r="M736" s="237">
        <f>SUM(N737:N765)</f>
        <v>27</v>
      </c>
      <c r="N736" s="227"/>
      <c r="O736" s="194" t="s">
        <v>2600</v>
      </c>
      <c r="P736" s="195" t="s">
        <v>1563</v>
      </c>
      <c r="Q736" s="194"/>
      <c r="R736" s="194"/>
      <c r="S736" s="196"/>
      <c r="T736" s="194"/>
    </row>
    <row r="737" spans="4:20" ht="30" customHeight="1" x14ac:dyDescent="0.25">
      <c r="D737" s="227"/>
      <c r="E737" s="227"/>
      <c r="F737" s="227"/>
      <c r="G737" s="227"/>
      <c r="H737" s="227"/>
      <c r="I737" s="227"/>
      <c r="J737" s="236">
        <v>8</v>
      </c>
      <c r="K737" s="227"/>
      <c r="L737" s="227"/>
      <c r="M737" s="227"/>
      <c r="N737" s="237">
        <v>8</v>
      </c>
      <c r="O737" s="201" t="s">
        <v>1565</v>
      </c>
      <c r="P737" s="198" t="s">
        <v>1564</v>
      </c>
      <c r="Q737" s="199"/>
      <c r="R737" s="199"/>
      <c r="S737" s="200"/>
      <c r="T737" s="199"/>
    </row>
    <row r="738" spans="4:20" ht="30" customHeight="1" x14ac:dyDescent="0.25">
      <c r="D738" s="227"/>
      <c r="E738" s="227"/>
      <c r="F738" s="227"/>
      <c r="G738" s="227"/>
      <c r="H738" s="227"/>
      <c r="I738" s="227"/>
      <c r="J738" s="227"/>
      <c r="K738" s="227"/>
      <c r="L738" s="227"/>
      <c r="M738" s="227"/>
      <c r="N738" s="227"/>
      <c r="O738" s="232" t="s">
        <v>1732</v>
      </c>
      <c r="P738" s="9" t="s">
        <v>1567</v>
      </c>
      <c r="Q738" s="234">
        <v>575</v>
      </c>
      <c r="R738" s="9" t="s">
        <v>1568</v>
      </c>
      <c r="S738" s="23">
        <v>1</v>
      </c>
      <c r="T738" s="9"/>
    </row>
    <row r="739" spans="4:20" ht="30" customHeight="1" x14ac:dyDescent="0.25">
      <c r="D739" s="227"/>
      <c r="E739" s="227"/>
      <c r="F739" s="227"/>
      <c r="G739" s="227"/>
      <c r="H739" s="227"/>
      <c r="I739" s="227"/>
      <c r="J739" s="227"/>
      <c r="K739" s="227"/>
      <c r="L739" s="227"/>
      <c r="M739" s="227"/>
      <c r="N739" s="227"/>
      <c r="O739" s="232" t="s">
        <v>1733</v>
      </c>
      <c r="P739" s="9" t="s">
        <v>1569</v>
      </c>
      <c r="Q739" s="234">
        <v>576</v>
      </c>
      <c r="R739" s="9" t="s">
        <v>566</v>
      </c>
      <c r="S739" s="23">
        <v>40</v>
      </c>
      <c r="T739" s="9"/>
    </row>
    <row r="740" spans="4:20" ht="30" customHeight="1" x14ac:dyDescent="0.25">
      <c r="D740" s="227"/>
      <c r="E740" s="227"/>
      <c r="F740" s="227"/>
      <c r="G740" s="227"/>
      <c r="H740" s="227"/>
      <c r="I740" s="227"/>
      <c r="J740" s="227"/>
      <c r="K740" s="227"/>
      <c r="L740" s="227"/>
      <c r="M740" s="227"/>
      <c r="N740" s="227"/>
      <c r="O740" s="232" t="s">
        <v>1734</v>
      </c>
      <c r="P740" s="9" t="s">
        <v>1570</v>
      </c>
      <c r="Q740" s="234">
        <v>577</v>
      </c>
      <c r="R740" s="9" t="s">
        <v>1571</v>
      </c>
      <c r="S740" s="23">
        <v>1</v>
      </c>
      <c r="T740" s="9"/>
    </row>
    <row r="741" spans="4:20" ht="30" customHeight="1" x14ac:dyDescent="0.25">
      <c r="D741" s="227"/>
      <c r="E741" s="227"/>
      <c r="F741" s="227"/>
      <c r="G741" s="227"/>
      <c r="H741" s="227"/>
      <c r="I741" s="227"/>
      <c r="J741" s="227"/>
      <c r="K741" s="227"/>
      <c r="L741" s="227"/>
      <c r="M741" s="227"/>
      <c r="N741" s="227"/>
      <c r="O741" s="232" t="s">
        <v>1735</v>
      </c>
      <c r="P741" s="9" t="s">
        <v>1572</v>
      </c>
      <c r="Q741" s="234">
        <v>578</v>
      </c>
      <c r="R741" s="9" t="s">
        <v>1550</v>
      </c>
      <c r="S741" s="23">
        <v>200</v>
      </c>
      <c r="T741" s="9"/>
    </row>
    <row r="742" spans="4:20" ht="30" customHeight="1" x14ac:dyDescent="0.25">
      <c r="D742" s="227"/>
      <c r="E742" s="227"/>
      <c r="F742" s="227"/>
      <c r="G742" s="227"/>
      <c r="H742" s="227"/>
      <c r="I742" s="227"/>
      <c r="J742" s="227"/>
      <c r="K742" s="227"/>
      <c r="L742" s="227"/>
      <c r="M742" s="227"/>
      <c r="N742" s="227"/>
      <c r="O742" s="232" t="s">
        <v>1736</v>
      </c>
      <c r="P742" s="9" t="s">
        <v>1573</v>
      </c>
      <c r="Q742" s="234">
        <v>579</v>
      </c>
      <c r="R742" s="9" t="s">
        <v>1574</v>
      </c>
      <c r="S742" s="23">
        <v>240</v>
      </c>
      <c r="T742" s="9"/>
    </row>
    <row r="743" spans="4:20" ht="30" customHeight="1" x14ac:dyDescent="0.25">
      <c r="D743" s="227"/>
      <c r="E743" s="227"/>
      <c r="F743" s="227"/>
      <c r="G743" s="227"/>
      <c r="H743" s="227"/>
      <c r="I743" s="227"/>
      <c r="J743" s="227"/>
      <c r="K743" s="227"/>
      <c r="L743" s="227"/>
      <c r="M743" s="227"/>
      <c r="N743" s="227"/>
      <c r="O743" s="232" t="s">
        <v>1737</v>
      </c>
      <c r="P743" s="9" t="s">
        <v>1575</v>
      </c>
      <c r="Q743" s="234">
        <v>580</v>
      </c>
      <c r="R743" s="9" t="s">
        <v>1560</v>
      </c>
      <c r="S743" s="23">
        <v>20</v>
      </c>
      <c r="T743" s="9"/>
    </row>
    <row r="744" spans="4:20" ht="30" customHeight="1" x14ac:dyDescent="0.25">
      <c r="D744" s="227"/>
      <c r="E744" s="227"/>
      <c r="F744" s="227"/>
      <c r="G744" s="227"/>
      <c r="H744" s="227"/>
      <c r="I744" s="227"/>
      <c r="J744" s="227"/>
      <c r="K744" s="227"/>
      <c r="L744" s="227"/>
      <c r="M744" s="227"/>
      <c r="N744" s="227"/>
      <c r="O744" s="232" t="s">
        <v>1738</v>
      </c>
      <c r="P744" s="9" t="s">
        <v>1576</v>
      </c>
      <c r="Q744" s="234">
        <v>581</v>
      </c>
      <c r="R744" s="9" t="s">
        <v>1571</v>
      </c>
      <c r="S744" s="23">
        <v>2</v>
      </c>
      <c r="T744" s="9"/>
    </row>
    <row r="745" spans="4:20" ht="30" customHeight="1" x14ac:dyDescent="0.25">
      <c r="D745" s="227"/>
      <c r="E745" s="227"/>
      <c r="F745" s="227"/>
      <c r="G745" s="227"/>
      <c r="H745" s="227"/>
      <c r="I745" s="227"/>
      <c r="J745" s="227"/>
      <c r="K745" s="227"/>
      <c r="L745" s="227"/>
      <c r="M745" s="227"/>
      <c r="N745" s="227"/>
      <c r="O745" s="232" t="s">
        <v>1739</v>
      </c>
      <c r="P745" s="9" t="s">
        <v>1577</v>
      </c>
      <c r="Q745" s="233">
        <v>582</v>
      </c>
      <c r="R745" s="9" t="s">
        <v>1568</v>
      </c>
      <c r="S745" s="23">
        <v>1</v>
      </c>
      <c r="T745" s="9"/>
    </row>
    <row r="746" spans="4:20" ht="30" customHeight="1" x14ac:dyDescent="0.25">
      <c r="D746" s="227"/>
      <c r="E746" s="227"/>
      <c r="F746" s="227"/>
      <c r="G746" s="227"/>
      <c r="H746" s="227"/>
      <c r="I746" s="227"/>
      <c r="J746" s="236">
        <v>5</v>
      </c>
      <c r="K746" s="227"/>
      <c r="L746" s="227"/>
      <c r="M746" s="227"/>
      <c r="N746" s="237">
        <v>5</v>
      </c>
      <c r="O746" s="201" t="s">
        <v>1741</v>
      </c>
      <c r="P746" s="198" t="s">
        <v>1585</v>
      </c>
      <c r="Q746" s="199"/>
      <c r="R746" s="199"/>
      <c r="S746" s="200"/>
      <c r="T746" s="199"/>
    </row>
    <row r="747" spans="4:20" ht="30" customHeight="1" x14ac:dyDescent="0.25">
      <c r="D747" s="227"/>
      <c r="E747" s="227"/>
      <c r="F747" s="227"/>
      <c r="G747" s="227"/>
      <c r="H747" s="227"/>
      <c r="I747" s="227"/>
      <c r="J747" s="227"/>
      <c r="K747" s="227"/>
      <c r="L747" s="227"/>
      <c r="M747" s="227"/>
      <c r="N747" s="227"/>
      <c r="O747" s="232" t="s">
        <v>1742</v>
      </c>
      <c r="P747" s="12" t="s">
        <v>1495</v>
      </c>
      <c r="Q747" s="233">
        <v>583</v>
      </c>
      <c r="R747" s="12" t="s">
        <v>1496</v>
      </c>
      <c r="S747" s="36">
        <v>2</v>
      </c>
      <c r="T747" s="12"/>
    </row>
    <row r="748" spans="4:20" ht="30" customHeight="1" x14ac:dyDescent="0.25">
      <c r="D748" s="227"/>
      <c r="E748" s="227"/>
      <c r="F748" s="227"/>
      <c r="G748" s="227"/>
      <c r="H748" s="227"/>
      <c r="I748" s="227"/>
      <c r="J748" s="227"/>
      <c r="K748" s="227"/>
      <c r="L748" s="227"/>
      <c r="M748" s="227"/>
      <c r="N748" s="227"/>
      <c r="O748" s="232" t="s">
        <v>1746</v>
      </c>
      <c r="P748" s="12" t="s">
        <v>1587</v>
      </c>
      <c r="Q748" s="233">
        <v>584</v>
      </c>
      <c r="R748" s="12" t="s">
        <v>1574</v>
      </c>
      <c r="S748" s="36">
        <v>1000</v>
      </c>
      <c r="T748" s="12"/>
    </row>
    <row r="749" spans="4:20" ht="30" customHeight="1" x14ac:dyDescent="0.25">
      <c r="D749" s="227"/>
      <c r="E749" s="227"/>
      <c r="F749" s="227"/>
      <c r="G749" s="227"/>
      <c r="H749" s="227"/>
      <c r="I749" s="227"/>
      <c r="J749" s="227"/>
      <c r="K749" s="227"/>
      <c r="L749" s="227"/>
      <c r="M749" s="227"/>
      <c r="N749" s="227"/>
      <c r="O749" s="232" t="s">
        <v>1747</v>
      </c>
      <c r="P749" s="12" t="s">
        <v>1588</v>
      </c>
      <c r="Q749" s="233">
        <v>585</v>
      </c>
      <c r="R749" s="12" t="s">
        <v>827</v>
      </c>
      <c r="S749" s="36">
        <v>1</v>
      </c>
      <c r="T749" s="12"/>
    </row>
    <row r="750" spans="4:20" ht="30" customHeight="1" x14ac:dyDescent="0.25">
      <c r="D750" s="227"/>
      <c r="E750" s="227"/>
      <c r="F750" s="227"/>
      <c r="G750" s="227"/>
      <c r="H750" s="227"/>
      <c r="I750" s="227"/>
      <c r="J750" s="227"/>
      <c r="K750" s="227"/>
      <c r="L750" s="227"/>
      <c r="M750" s="227"/>
      <c r="N750" s="227"/>
      <c r="O750" s="232" t="s">
        <v>2601</v>
      </c>
      <c r="P750" s="12" t="s">
        <v>1503</v>
      </c>
      <c r="Q750" s="233">
        <v>586</v>
      </c>
      <c r="R750" s="12" t="s">
        <v>1574</v>
      </c>
      <c r="S750" s="36">
        <v>500</v>
      </c>
      <c r="T750" s="12"/>
    </row>
    <row r="751" spans="4:20" ht="30" customHeight="1" x14ac:dyDescent="0.25">
      <c r="D751" s="227"/>
      <c r="E751" s="227"/>
      <c r="F751" s="227"/>
      <c r="G751" s="227"/>
      <c r="H751" s="227"/>
      <c r="I751" s="227"/>
      <c r="J751" s="227"/>
      <c r="K751" s="227"/>
      <c r="L751" s="227"/>
      <c r="M751" s="227"/>
      <c r="N751" s="227"/>
      <c r="O751" s="232" t="s">
        <v>2602</v>
      </c>
      <c r="P751" s="12" t="s">
        <v>1589</v>
      </c>
      <c r="Q751" s="234">
        <v>587</v>
      </c>
      <c r="R751" s="12" t="s">
        <v>928</v>
      </c>
      <c r="S751" s="36">
        <v>4</v>
      </c>
      <c r="T751" s="12"/>
    </row>
    <row r="752" spans="4:20" ht="30" customHeight="1" x14ac:dyDescent="0.25">
      <c r="D752" s="227"/>
      <c r="E752" s="227"/>
      <c r="F752" s="227"/>
      <c r="G752" s="227"/>
      <c r="H752" s="227"/>
      <c r="I752" s="227"/>
      <c r="J752" s="236">
        <v>7</v>
      </c>
      <c r="K752" s="227"/>
      <c r="L752" s="227"/>
      <c r="M752" s="227"/>
      <c r="N752" s="237">
        <v>7</v>
      </c>
      <c r="O752" s="201" t="s">
        <v>1749</v>
      </c>
      <c r="P752" s="198" t="s">
        <v>1595</v>
      </c>
      <c r="Q752" s="199"/>
      <c r="R752" s="199"/>
      <c r="S752" s="200"/>
      <c r="T752" s="199"/>
    </row>
    <row r="753" spans="4:20" ht="30" customHeight="1" x14ac:dyDescent="0.25">
      <c r="D753" s="227"/>
      <c r="E753" s="227"/>
      <c r="F753" s="227"/>
      <c r="G753" s="227"/>
      <c r="H753" s="227"/>
      <c r="I753" s="227"/>
      <c r="J753" s="227"/>
      <c r="K753" s="227"/>
      <c r="L753" s="227"/>
      <c r="M753" s="227"/>
      <c r="N753" s="227"/>
      <c r="O753" s="232" t="s">
        <v>1755</v>
      </c>
      <c r="P753" s="9" t="s">
        <v>1597</v>
      </c>
      <c r="Q753" s="234">
        <v>588</v>
      </c>
      <c r="R753" s="9" t="s">
        <v>827</v>
      </c>
      <c r="S753" s="23">
        <v>1</v>
      </c>
      <c r="T753" s="9"/>
    </row>
    <row r="754" spans="4:20" ht="30" customHeight="1" x14ac:dyDescent="0.25">
      <c r="D754" s="227"/>
      <c r="E754" s="227"/>
      <c r="F754" s="227"/>
      <c r="G754" s="227"/>
      <c r="H754" s="227"/>
      <c r="I754" s="227"/>
      <c r="J754" s="227"/>
      <c r="K754" s="227"/>
      <c r="L754" s="227"/>
      <c r="M754" s="227"/>
      <c r="N754" s="227"/>
      <c r="O754" s="232" t="s">
        <v>1756</v>
      </c>
      <c r="P754" s="9" t="s">
        <v>1598</v>
      </c>
      <c r="Q754" s="234">
        <v>589</v>
      </c>
      <c r="R754" s="9" t="s">
        <v>1476</v>
      </c>
      <c r="S754" s="23">
        <v>100</v>
      </c>
      <c r="T754" s="9"/>
    </row>
    <row r="755" spans="4:20" ht="30" customHeight="1" x14ac:dyDescent="0.25">
      <c r="D755" s="227"/>
      <c r="E755" s="227"/>
      <c r="F755" s="227"/>
      <c r="G755" s="227"/>
      <c r="H755" s="227"/>
      <c r="I755" s="227"/>
      <c r="J755" s="227"/>
      <c r="K755" s="227"/>
      <c r="L755" s="227"/>
      <c r="M755" s="227"/>
      <c r="N755" s="227"/>
      <c r="O755" s="232" t="s">
        <v>1757</v>
      </c>
      <c r="P755" s="9" t="s">
        <v>1599</v>
      </c>
      <c r="Q755" s="234">
        <v>590</v>
      </c>
      <c r="R755" s="9" t="s">
        <v>1478</v>
      </c>
      <c r="S755" s="23">
        <v>30</v>
      </c>
      <c r="T755" s="9"/>
    </row>
    <row r="756" spans="4:20" ht="30" customHeight="1" x14ac:dyDescent="0.25">
      <c r="D756" s="227"/>
      <c r="E756" s="227"/>
      <c r="F756" s="227"/>
      <c r="G756" s="227"/>
      <c r="H756" s="227"/>
      <c r="I756" s="227"/>
      <c r="J756" s="227"/>
      <c r="K756" s="227"/>
      <c r="L756" s="227"/>
      <c r="M756" s="227"/>
      <c r="N756" s="227"/>
      <c r="O756" s="232" t="s">
        <v>1758</v>
      </c>
      <c r="P756" s="9" t="s">
        <v>1600</v>
      </c>
      <c r="Q756" s="234">
        <v>591</v>
      </c>
      <c r="R756" s="9" t="s">
        <v>1476</v>
      </c>
      <c r="S756" s="23">
        <v>1000</v>
      </c>
      <c r="T756" s="9"/>
    </row>
    <row r="757" spans="4:20" ht="30" customHeight="1" x14ac:dyDescent="0.25">
      <c r="D757" s="227"/>
      <c r="E757" s="227"/>
      <c r="F757" s="227"/>
      <c r="G757" s="227"/>
      <c r="H757" s="227"/>
      <c r="I757" s="227"/>
      <c r="J757" s="227"/>
      <c r="K757" s="227"/>
      <c r="L757" s="227"/>
      <c r="M757" s="227"/>
      <c r="N757" s="227"/>
      <c r="O757" s="232" t="s">
        <v>1759</v>
      </c>
      <c r="P757" s="9" t="s">
        <v>1601</v>
      </c>
      <c r="Q757" s="234">
        <v>592</v>
      </c>
      <c r="R757" s="9" t="s">
        <v>1602</v>
      </c>
      <c r="S757" s="23">
        <v>1</v>
      </c>
      <c r="T757" s="9"/>
    </row>
    <row r="758" spans="4:20" ht="30" customHeight="1" x14ac:dyDescent="0.25">
      <c r="D758" s="227"/>
      <c r="E758" s="227"/>
      <c r="F758" s="227"/>
      <c r="G758" s="227"/>
      <c r="H758" s="227"/>
      <c r="I758" s="227"/>
      <c r="J758" s="227"/>
      <c r="K758" s="227"/>
      <c r="L758" s="227"/>
      <c r="M758" s="227"/>
      <c r="N758" s="227"/>
      <c r="O758" s="232" t="s">
        <v>2603</v>
      </c>
      <c r="P758" s="9" t="s">
        <v>1603</v>
      </c>
      <c r="Q758" s="234">
        <v>593</v>
      </c>
      <c r="R758" s="9" t="s">
        <v>1602</v>
      </c>
      <c r="S758" s="23">
        <v>1</v>
      </c>
      <c r="T758" s="9"/>
    </row>
    <row r="759" spans="4:20" ht="30" customHeight="1" x14ac:dyDescent="0.25">
      <c r="D759" s="227"/>
      <c r="E759" s="227"/>
      <c r="F759" s="227"/>
      <c r="G759" s="227"/>
      <c r="H759" s="227"/>
      <c r="I759" s="227"/>
      <c r="J759" s="227"/>
      <c r="K759" s="227"/>
      <c r="L759" s="227"/>
      <c r="M759" s="227"/>
      <c r="N759" s="227"/>
      <c r="O759" s="232" t="s">
        <v>2604</v>
      </c>
      <c r="P759" s="9" t="s">
        <v>1604</v>
      </c>
      <c r="Q759" s="234">
        <v>594</v>
      </c>
      <c r="R759" s="9" t="s">
        <v>1605</v>
      </c>
      <c r="S759" s="23">
        <v>10</v>
      </c>
      <c r="T759" s="9"/>
    </row>
    <row r="760" spans="4:20" ht="30" customHeight="1" x14ac:dyDescent="0.25">
      <c r="D760" s="227"/>
      <c r="E760" s="227"/>
      <c r="F760" s="227"/>
      <c r="G760" s="227"/>
      <c r="H760" s="227"/>
      <c r="I760" s="227"/>
      <c r="J760" s="236">
        <v>4</v>
      </c>
      <c r="K760" s="227"/>
      <c r="L760" s="227"/>
      <c r="M760" s="227"/>
      <c r="N760" s="237">
        <v>4</v>
      </c>
      <c r="O760" s="201" t="s">
        <v>1761</v>
      </c>
      <c r="P760" s="198" t="s">
        <v>1613</v>
      </c>
      <c r="Q760" s="199"/>
      <c r="R760" s="199"/>
      <c r="S760" s="200"/>
      <c r="T760" s="199"/>
    </row>
    <row r="761" spans="4:20" ht="30" customHeight="1" x14ac:dyDescent="0.25">
      <c r="D761" s="227"/>
      <c r="E761" s="227"/>
      <c r="F761" s="227"/>
      <c r="G761" s="227"/>
      <c r="H761" s="227"/>
      <c r="I761" s="227"/>
      <c r="J761" s="227"/>
      <c r="K761" s="227"/>
      <c r="L761" s="227"/>
      <c r="M761" s="227"/>
      <c r="N761" s="227"/>
      <c r="O761" s="232" t="s">
        <v>1765</v>
      </c>
      <c r="P761" s="9" t="s">
        <v>1614</v>
      </c>
      <c r="Q761" s="234">
        <v>595</v>
      </c>
      <c r="R761" s="9" t="s">
        <v>1615</v>
      </c>
      <c r="S761" s="23">
        <v>2</v>
      </c>
      <c r="T761" s="9"/>
    </row>
    <row r="762" spans="4:20" ht="30" customHeight="1" x14ac:dyDescent="0.25">
      <c r="D762" s="227"/>
      <c r="E762" s="227"/>
      <c r="F762" s="227"/>
      <c r="G762" s="227"/>
      <c r="H762" s="227"/>
      <c r="I762" s="227"/>
      <c r="J762" s="227"/>
      <c r="K762" s="227"/>
      <c r="L762" s="227"/>
      <c r="M762" s="227"/>
      <c r="N762" s="227"/>
      <c r="O762" s="232" t="s">
        <v>1766</v>
      </c>
      <c r="P762" s="9" t="s">
        <v>1616</v>
      </c>
      <c r="Q762" s="234">
        <v>596</v>
      </c>
      <c r="R762" s="9" t="s">
        <v>1617</v>
      </c>
      <c r="S762" s="23">
        <v>2</v>
      </c>
      <c r="T762" s="9"/>
    </row>
    <row r="763" spans="4:20" ht="30" customHeight="1" x14ac:dyDescent="0.25">
      <c r="D763" s="227"/>
      <c r="E763" s="227"/>
      <c r="F763" s="227"/>
      <c r="G763" s="227"/>
      <c r="H763" s="227"/>
      <c r="I763" s="227"/>
      <c r="J763" s="227"/>
      <c r="K763" s="227"/>
      <c r="L763" s="227"/>
      <c r="M763" s="227"/>
      <c r="N763" s="227"/>
      <c r="O763" s="232" t="s">
        <v>2605</v>
      </c>
      <c r="P763" s="9" t="s">
        <v>1618</v>
      </c>
      <c r="Q763" s="234">
        <v>597</v>
      </c>
      <c r="R763" s="9" t="s">
        <v>1574</v>
      </c>
      <c r="S763" s="23">
        <v>100</v>
      </c>
      <c r="T763" s="9"/>
    </row>
    <row r="764" spans="4:20" ht="30" customHeight="1" x14ac:dyDescent="0.25">
      <c r="D764" s="227"/>
      <c r="E764" s="227"/>
      <c r="F764" s="227"/>
      <c r="G764" s="227"/>
      <c r="H764" s="227"/>
      <c r="I764" s="227"/>
      <c r="J764" s="227"/>
      <c r="K764" s="227"/>
      <c r="L764" s="227"/>
      <c r="M764" s="227"/>
      <c r="N764" s="227"/>
      <c r="O764" s="232" t="s">
        <v>2606</v>
      </c>
      <c r="P764" s="9" t="s">
        <v>1619</v>
      </c>
      <c r="Q764" s="234">
        <v>598</v>
      </c>
      <c r="R764" s="9" t="s">
        <v>1568</v>
      </c>
      <c r="S764" s="23">
        <v>2</v>
      </c>
      <c r="T764" s="9"/>
    </row>
    <row r="765" spans="4:20" ht="30" customHeight="1" x14ac:dyDescent="0.25">
      <c r="D765" s="227"/>
      <c r="E765" s="227"/>
      <c r="F765" s="227"/>
      <c r="G765" s="227"/>
      <c r="H765" s="227"/>
      <c r="I765" s="227"/>
      <c r="J765" s="236">
        <v>3</v>
      </c>
      <c r="K765" s="227"/>
      <c r="L765" s="227"/>
      <c r="M765" s="227"/>
      <c r="N765" s="237">
        <v>3</v>
      </c>
      <c r="O765" s="201" t="s">
        <v>2607</v>
      </c>
      <c r="P765" s="198" t="s">
        <v>1620</v>
      </c>
      <c r="Q765" s="199"/>
      <c r="R765" s="199"/>
      <c r="S765" s="200"/>
      <c r="T765" s="199"/>
    </row>
    <row r="766" spans="4:20" ht="30" customHeight="1" x14ac:dyDescent="0.25">
      <c r="D766" s="227"/>
      <c r="E766" s="227"/>
      <c r="F766" s="227"/>
      <c r="G766" s="227"/>
      <c r="H766" s="227"/>
      <c r="I766" s="227"/>
      <c r="J766" s="227"/>
      <c r="K766" s="227"/>
      <c r="L766" s="227"/>
      <c r="M766" s="227"/>
      <c r="N766" s="227"/>
      <c r="O766" s="232" t="s">
        <v>2608</v>
      </c>
      <c r="P766" s="9" t="s">
        <v>1621</v>
      </c>
      <c r="Q766" s="234">
        <v>599</v>
      </c>
      <c r="R766" s="9" t="s">
        <v>314</v>
      </c>
      <c r="S766" s="23">
        <v>200</v>
      </c>
      <c r="T766" s="9"/>
    </row>
    <row r="767" spans="4:20" ht="30" customHeight="1" x14ac:dyDescent="0.25">
      <c r="D767" s="227"/>
      <c r="E767" s="227"/>
      <c r="F767" s="227"/>
      <c r="G767" s="227"/>
      <c r="H767" s="227"/>
      <c r="I767" s="227"/>
      <c r="J767" s="227"/>
      <c r="K767" s="227"/>
      <c r="L767" s="227"/>
      <c r="M767" s="227"/>
      <c r="N767" s="227"/>
      <c r="O767" s="232" t="s">
        <v>2609</v>
      </c>
      <c r="P767" s="9" t="s">
        <v>1622</v>
      </c>
      <c r="Q767" s="247">
        <v>600</v>
      </c>
      <c r="R767" s="9" t="s">
        <v>314</v>
      </c>
      <c r="S767" s="23">
        <v>150</v>
      </c>
      <c r="T767" s="9"/>
    </row>
    <row r="768" spans="4:20" ht="30" customHeight="1" x14ac:dyDescent="0.25">
      <c r="D768" s="227"/>
      <c r="E768" s="227"/>
      <c r="F768" s="227"/>
      <c r="G768" s="227"/>
      <c r="H768" s="227"/>
      <c r="I768" s="227"/>
      <c r="J768" s="227"/>
      <c r="K768" s="227"/>
      <c r="L768" s="227"/>
      <c r="M768" s="227"/>
      <c r="N768" s="227"/>
      <c r="O768" s="232" t="s">
        <v>2610</v>
      </c>
      <c r="P768" s="9" t="s">
        <v>1623</v>
      </c>
      <c r="Q768" s="234">
        <v>601</v>
      </c>
      <c r="R768" s="9" t="s">
        <v>1131</v>
      </c>
      <c r="S768" s="23">
        <v>1</v>
      </c>
      <c r="T768" s="9"/>
    </row>
    <row r="769" spans="4:20" ht="30" customHeight="1" x14ac:dyDescent="0.25">
      <c r="D769" s="227"/>
      <c r="E769" s="227"/>
      <c r="F769" s="235">
        <v>6</v>
      </c>
      <c r="G769" s="227"/>
      <c r="H769" s="227"/>
      <c r="I769" s="236">
        <f>SUM(J770:J800)</f>
        <v>34</v>
      </c>
      <c r="J769" s="227"/>
      <c r="K769" s="227"/>
      <c r="L769" s="227"/>
      <c r="M769" s="237">
        <f>SUM(N770:N800)</f>
        <v>34</v>
      </c>
      <c r="N769" s="227"/>
      <c r="O769" s="194">
        <v>2.13</v>
      </c>
      <c r="P769" s="195" t="s">
        <v>1717</v>
      </c>
      <c r="Q769" s="194"/>
      <c r="R769" s="194"/>
      <c r="S769" s="196"/>
      <c r="T769" s="194"/>
    </row>
    <row r="770" spans="4:20" ht="30" customHeight="1" x14ac:dyDescent="0.25">
      <c r="D770" s="227"/>
      <c r="E770" s="227"/>
      <c r="F770" s="227"/>
      <c r="G770" s="227"/>
      <c r="H770" s="227"/>
      <c r="I770" s="227"/>
      <c r="J770" s="236">
        <v>7</v>
      </c>
      <c r="K770" s="227"/>
      <c r="L770" s="227"/>
      <c r="M770" s="227"/>
      <c r="N770" s="237">
        <v>7</v>
      </c>
      <c r="O770" s="201" t="s">
        <v>1769</v>
      </c>
      <c r="P770" s="198" t="s">
        <v>1624</v>
      </c>
      <c r="Q770" s="199"/>
      <c r="R770" s="199"/>
      <c r="S770" s="200"/>
      <c r="T770" s="199"/>
    </row>
    <row r="771" spans="4:20" ht="30" customHeight="1" x14ac:dyDescent="0.25">
      <c r="D771" s="227"/>
      <c r="E771" s="227"/>
      <c r="F771" s="227"/>
      <c r="G771" s="227"/>
      <c r="H771" s="227"/>
      <c r="I771" s="227"/>
      <c r="J771" s="227"/>
      <c r="K771" s="227"/>
      <c r="L771" s="227"/>
      <c r="M771" s="227"/>
      <c r="N771" s="227"/>
      <c r="O771" s="232" t="s">
        <v>1770</v>
      </c>
      <c r="P771" s="21" t="s">
        <v>1626</v>
      </c>
      <c r="Q771" s="234">
        <v>602</v>
      </c>
      <c r="R771" s="11" t="s">
        <v>1627</v>
      </c>
      <c r="S771" s="15">
        <v>20000</v>
      </c>
      <c r="T771" s="11"/>
    </row>
    <row r="772" spans="4:20" ht="30" customHeight="1" x14ac:dyDescent="0.25">
      <c r="D772" s="227"/>
      <c r="E772" s="227"/>
      <c r="F772" s="227"/>
      <c r="G772" s="227"/>
      <c r="H772" s="227"/>
      <c r="I772" s="227"/>
      <c r="J772" s="227"/>
      <c r="K772" s="227"/>
      <c r="L772" s="227"/>
      <c r="M772" s="227"/>
      <c r="N772" s="227"/>
      <c r="O772" s="232" t="s">
        <v>1782</v>
      </c>
      <c r="P772" s="21" t="s">
        <v>1628</v>
      </c>
      <c r="Q772" s="234">
        <v>603</v>
      </c>
      <c r="R772" s="11" t="s">
        <v>1629</v>
      </c>
      <c r="S772" s="15">
        <v>1000</v>
      </c>
      <c r="T772" s="11"/>
    </row>
    <row r="773" spans="4:20" ht="30" customHeight="1" x14ac:dyDescent="0.25">
      <c r="D773" s="227"/>
      <c r="E773" s="227"/>
      <c r="F773" s="227"/>
      <c r="G773" s="227"/>
      <c r="H773" s="227"/>
      <c r="I773" s="227"/>
      <c r="J773" s="227"/>
      <c r="K773" s="227"/>
      <c r="L773" s="227"/>
      <c r="M773" s="227"/>
      <c r="N773" s="227"/>
      <c r="O773" s="232" t="s">
        <v>1783</v>
      </c>
      <c r="P773" s="21" t="s">
        <v>1630</v>
      </c>
      <c r="Q773" s="234">
        <v>604</v>
      </c>
      <c r="R773" s="11" t="s">
        <v>1631</v>
      </c>
      <c r="S773" s="15">
        <v>120</v>
      </c>
      <c r="T773" s="11"/>
    </row>
    <row r="774" spans="4:20" ht="30" customHeight="1" x14ac:dyDescent="0.25">
      <c r="D774" s="227"/>
      <c r="E774" s="227"/>
      <c r="F774" s="227"/>
      <c r="G774" s="227"/>
      <c r="H774" s="227"/>
      <c r="I774" s="227"/>
      <c r="J774" s="227"/>
      <c r="K774" s="227"/>
      <c r="L774" s="227"/>
      <c r="M774" s="227"/>
      <c r="N774" s="227"/>
      <c r="O774" s="232" t="s">
        <v>1784</v>
      </c>
      <c r="P774" s="21" t="s">
        <v>1632</v>
      </c>
      <c r="Q774" s="234">
        <v>605</v>
      </c>
      <c r="R774" s="11" t="s">
        <v>1633</v>
      </c>
      <c r="S774" s="15">
        <v>40</v>
      </c>
      <c r="T774" s="11"/>
    </row>
    <row r="775" spans="4:20" ht="30" customHeight="1" x14ac:dyDescent="0.25">
      <c r="D775" s="227"/>
      <c r="E775" s="227"/>
      <c r="F775" s="227"/>
      <c r="G775" s="227"/>
      <c r="H775" s="227"/>
      <c r="I775" s="227"/>
      <c r="J775" s="227"/>
      <c r="K775" s="227"/>
      <c r="L775" s="227"/>
      <c r="M775" s="227"/>
      <c r="N775" s="227"/>
      <c r="O775" s="232" t="s">
        <v>1785</v>
      </c>
      <c r="P775" s="21" t="s">
        <v>1634</v>
      </c>
      <c r="Q775" s="234">
        <v>606</v>
      </c>
      <c r="R775" s="11" t="s">
        <v>1635</v>
      </c>
      <c r="S775" s="15">
        <v>600</v>
      </c>
      <c r="T775" s="11"/>
    </row>
    <row r="776" spans="4:20" ht="30" customHeight="1" x14ac:dyDescent="0.25">
      <c r="D776" s="227"/>
      <c r="E776" s="227"/>
      <c r="F776" s="227"/>
      <c r="G776" s="227"/>
      <c r="H776" s="227"/>
      <c r="I776" s="227"/>
      <c r="J776" s="227"/>
      <c r="K776" s="227"/>
      <c r="L776" s="227"/>
      <c r="M776" s="227"/>
      <c r="N776" s="227"/>
      <c r="O776" s="232" t="s">
        <v>1786</v>
      </c>
      <c r="P776" s="21" t="s">
        <v>1636</v>
      </c>
      <c r="Q776" s="234">
        <v>607</v>
      </c>
      <c r="R776" s="11" t="s">
        <v>1637</v>
      </c>
      <c r="S776" s="15">
        <v>1</v>
      </c>
      <c r="T776" s="11"/>
    </row>
    <row r="777" spans="4:20" ht="30" customHeight="1" x14ac:dyDescent="0.25">
      <c r="D777" s="227"/>
      <c r="E777" s="227"/>
      <c r="F777" s="227"/>
      <c r="G777" s="227"/>
      <c r="H777" s="227"/>
      <c r="I777" s="227"/>
      <c r="J777" s="227"/>
      <c r="K777" s="227"/>
      <c r="L777" s="227"/>
      <c r="M777" s="227"/>
      <c r="N777" s="227"/>
      <c r="O777" s="232" t="s">
        <v>1787</v>
      </c>
      <c r="P777" s="21" t="s">
        <v>1638</v>
      </c>
      <c r="Q777" s="234">
        <v>608</v>
      </c>
      <c r="R777" s="11" t="s">
        <v>1639</v>
      </c>
      <c r="S777" s="15">
        <v>1</v>
      </c>
      <c r="T777" s="11"/>
    </row>
    <row r="778" spans="4:20" ht="30" customHeight="1" x14ac:dyDescent="0.25">
      <c r="D778" s="227"/>
      <c r="E778" s="227"/>
      <c r="F778" s="227"/>
      <c r="G778" s="227"/>
      <c r="H778" s="227"/>
      <c r="I778" s="227"/>
      <c r="J778" s="236">
        <v>4</v>
      </c>
      <c r="K778" s="227"/>
      <c r="L778" s="227"/>
      <c r="M778" s="227"/>
      <c r="N778" s="237">
        <v>4</v>
      </c>
      <c r="O778" s="201" t="s">
        <v>1789</v>
      </c>
      <c r="P778" s="198" t="s">
        <v>1644</v>
      </c>
      <c r="Q778" s="199"/>
      <c r="R778" s="199"/>
      <c r="S778" s="200"/>
      <c r="T778" s="199"/>
    </row>
    <row r="779" spans="4:20" ht="30" customHeight="1" x14ac:dyDescent="0.25">
      <c r="D779" s="227"/>
      <c r="E779" s="227"/>
      <c r="F779" s="227"/>
      <c r="G779" s="227"/>
      <c r="H779" s="227"/>
      <c r="I779" s="227"/>
      <c r="J779" s="227"/>
      <c r="K779" s="227"/>
      <c r="L779" s="227"/>
      <c r="M779" s="227"/>
      <c r="N779" s="227"/>
      <c r="O779" s="232" t="s">
        <v>2611</v>
      </c>
      <c r="P779" s="21" t="s">
        <v>1646</v>
      </c>
      <c r="Q779" s="234">
        <v>609</v>
      </c>
      <c r="R779" s="11" t="s">
        <v>1647</v>
      </c>
      <c r="S779" s="15">
        <v>100</v>
      </c>
      <c r="T779" s="11"/>
    </row>
    <row r="780" spans="4:20" ht="30" customHeight="1" x14ac:dyDescent="0.25">
      <c r="D780" s="227"/>
      <c r="E780" s="227"/>
      <c r="F780" s="227"/>
      <c r="G780" s="227"/>
      <c r="H780" s="227"/>
      <c r="I780" s="227"/>
      <c r="J780" s="227"/>
      <c r="K780" s="227"/>
      <c r="L780" s="227"/>
      <c r="M780" s="227"/>
      <c r="N780" s="227"/>
      <c r="O780" s="232" t="s">
        <v>2612</v>
      </c>
      <c r="P780" s="21" t="s">
        <v>1648</v>
      </c>
      <c r="Q780" s="234">
        <v>610</v>
      </c>
      <c r="R780" s="11" t="s">
        <v>1647</v>
      </c>
      <c r="S780" s="15">
        <v>2600</v>
      </c>
      <c r="T780" s="11"/>
    </row>
    <row r="781" spans="4:20" ht="30" customHeight="1" x14ac:dyDescent="0.25">
      <c r="D781" s="227"/>
      <c r="E781" s="227"/>
      <c r="F781" s="227"/>
      <c r="G781" s="227"/>
      <c r="H781" s="227"/>
      <c r="I781" s="227"/>
      <c r="J781" s="227"/>
      <c r="K781" s="227"/>
      <c r="L781" s="227"/>
      <c r="M781" s="227"/>
      <c r="N781" s="227"/>
      <c r="O781" s="232" t="s">
        <v>2613</v>
      </c>
      <c r="P781" s="21" t="s">
        <v>1649</v>
      </c>
      <c r="Q781" s="234">
        <v>611</v>
      </c>
      <c r="R781" s="11" t="s">
        <v>1650</v>
      </c>
      <c r="S781" s="15">
        <v>2800</v>
      </c>
      <c r="T781" s="11"/>
    </row>
    <row r="782" spans="4:20" ht="30" customHeight="1" x14ac:dyDescent="0.25">
      <c r="D782" s="227"/>
      <c r="E782" s="227"/>
      <c r="F782" s="227"/>
      <c r="G782" s="227"/>
      <c r="H782" s="227"/>
      <c r="I782" s="227"/>
      <c r="J782" s="227"/>
      <c r="K782" s="227"/>
      <c r="L782" s="227"/>
      <c r="M782" s="227"/>
      <c r="N782" s="227"/>
      <c r="O782" s="232" t="s">
        <v>2614</v>
      </c>
      <c r="P782" s="21" t="s">
        <v>1651</v>
      </c>
      <c r="Q782" s="234">
        <v>612</v>
      </c>
      <c r="R782" s="11" t="s">
        <v>1647</v>
      </c>
      <c r="S782" s="15">
        <v>100</v>
      </c>
      <c r="T782" s="11"/>
    </row>
    <row r="783" spans="4:20" ht="30" customHeight="1" x14ac:dyDescent="0.25">
      <c r="D783" s="227"/>
      <c r="E783" s="227"/>
      <c r="F783" s="227"/>
      <c r="G783" s="227"/>
      <c r="H783" s="227"/>
      <c r="I783" s="227"/>
      <c r="J783" s="236">
        <v>6</v>
      </c>
      <c r="K783" s="227"/>
      <c r="L783" s="227"/>
      <c r="M783" s="227"/>
      <c r="N783" s="237">
        <v>6</v>
      </c>
      <c r="O783" s="201" t="s">
        <v>1798</v>
      </c>
      <c r="P783" s="198" t="s">
        <v>233</v>
      </c>
      <c r="Q783" s="199"/>
      <c r="R783" s="199"/>
      <c r="S783" s="200"/>
      <c r="T783" s="199"/>
    </row>
    <row r="784" spans="4:20" ht="30" customHeight="1" x14ac:dyDescent="0.25">
      <c r="D784" s="227"/>
      <c r="E784" s="227"/>
      <c r="F784" s="227"/>
      <c r="G784" s="227"/>
      <c r="H784" s="227"/>
      <c r="I784" s="227"/>
      <c r="J784" s="227"/>
      <c r="K784" s="227"/>
      <c r="L784" s="227"/>
      <c r="M784" s="227"/>
      <c r="N784" s="227"/>
      <c r="O784" s="232" t="s">
        <v>1793</v>
      </c>
      <c r="P784" s="21" t="s">
        <v>1657</v>
      </c>
      <c r="Q784" s="234">
        <v>613</v>
      </c>
      <c r="R784" s="11" t="s">
        <v>1658</v>
      </c>
      <c r="S784" s="15">
        <v>16</v>
      </c>
      <c r="T784" s="11"/>
    </row>
    <row r="785" spans="4:20" ht="30" customHeight="1" x14ac:dyDescent="0.25">
      <c r="D785" s="227"/>
      <c r="E785" s="227"/>
      <c r="F785" s="227"/>
      <c r="G785" s="227"/>
      <c r="H785" s="227"/>
      <c r="I785" s="227"/>
      <c r="J785" s="227"/>
      <c r="K785" s="227"/>
      <c r="L785" s="227"/>
      <c r="M785" s="227"/>
      <c r="N785" s="227"/>
      <c r="O785" s="232" t="s">
        <v>1794</v>
      </c>
      <c r="P785" s="21" t="s">
        <v>1659</v>
      </c>
      <c r="Q785" s="234">
        <v>614</v>
      </c>
      <c r="R785" s="11" t="s">
        <v>1633</v>
      </c>
      <c r="S785" s="15">
        <v>16</v>
      </c>
      <c r="T785" s="11"/>
    </row>
    <row r="786" spans="4:20" ht="30" customHeight="1" x14ac:dyDescent="0.25">
      <c r="D786" s="227"/>
      <c r="E786" s="227"/>
      <c r="F786" s="227"/>
      <c r="G786" s="227"/>
      <c r="H786" s="227"/>
      <c r="I786" s="227"/>
      <c r="J786" s="227"/>
      <c r="K786" s="227"/>
      <c r="L786" s="227"/>
      <c r="M786" s="227"/>
      <c r="N786" s="227"/>
      <c r="O786" s="232" t="s">
        <v>1795</v>
      </c>
      <c r="P786" s="21" t="s">
        <v>1660</v>
      </c>
      <c r="Q786" s="234">
        <v>615</v>
      </c>
      <c r="R786" s="11" t="s">
        <v>1661</v>
      </c>
      <c r="S786" s="15">
        <v>16</v>
      </c>
      <c r="T786" s="11"/>
    </row>
    <row r="787" spans="4:20" ht="30" customHeight="1" x14ac:dyDescent="0.25">
      <c r="D787" s="227"/>
      <c r="E787" s="227"/>
      <c r="F787" s="227"/>
      <c r="G787" s="227"/>
      <c r="H787" s="227"/>
      <c r="I787" s="227"/>
      <c r="J787" s="227"/>
      <c r="K787" s="227"/>
      <c r="L787" s="227"/>
      <c r="M787" s="227"/>
      <c r="N787" s="227"/>
      <c r="O787" s="232" t="s">
        <v>1796</v>
      </c>
      <c r="P787" s="21" t="s">
        <v>1662</v>
      </c>
      <c r="Q787" s="234">
        <v>616</v>
      </c>
      <c r="R787" s="11" t="s">
        <v>1633</v>
      </c>
      <c r="S787" s="15">
        <v>16</v>
      </c>
      <c r="T787" s="11"/>
    </row>
    <row r="788" spans="4:20" ht="30" customHeight="1" x14ac:dyDescent="0.25">
      <c r="D788" s="227"/>
      <c r="E788" s="227"/>
      <c r="F788" s="227"/>
      <c r="G788" s="227"/>
      <c r="H788" s="227"/>
      <c r="I788" s="227"/>
      <c r="J788" s="227"/>
      <c r="K788" s="227"/>
      <c r="L788" s="227"/>
      <c r="M788" s="227"/>
      <c r="N788" s="227"/>
      <c r="O788" s="232" t="s">
        <v>1805</v>
      </c>
      <c r="P788" s="21" t="s">
        <v>1663</v>
      </c>
      <c r="Q788" s="234">
        <v>617</v>
      </c>
      <c r="R788" s="11" t="s">
        <v>1633</v>
      </c>
      <c r="S788" s="15">
        <v>16</v>
      </c>
      <c r="T788" s="11"/>
    </row>
    <row r="789" spans="4:20" ht="30" customHeight="1" x14ac:dyDescent="0.25">
      <c r="D789" s="227"/>
      <c r="E789" s="227"/>
      <c r="F789" s="227"/>
      <c r="G789" s="227"/>
      <c r="H789" s="227"/>
      <c r="I789" s="227"/>
      <c r="J789" s="227"/>
      <c r="K789" s="227"/>
      <c r="L789" s="227"/>
      <c r="M789" s="227"/>
      <c r="N789" s="227"/>
      <c r="O789" s="232" t="s">
        <v>2615</v>
      </c>
      <c r="P789" s="21" t="s">
        <v>1664</v>
      </c>
      <c r="Q789" s="234">
        <v>618</v>
      </c>
      <c r="R789" s="11" t="s">
        <v>1665</v>
      </c>
      <c r="S789" s="15">
        <v>16</v>
      </c>
      <c r="T789" s="11"/>
    </row>
    <row r="790" spans="4:20" ht="30" customHeight="1" x14ac:dyDescent="0.25">
      <c r="D790" s="227"/>
      <c r="E790" s="227"/>
      <c r="F790" s="227"/>
      <c r="G790" s="227"/>
      <c r="H790" s="227"/>
      <c r="I790" s="227"/>
      <c r="J790" s="236">
        <v>4</v>
      </c>
      <c r="K790" s="227"/>
      <c r="L790" s="227"/>
      <c r="M790" s="227"/>
      <c r="N790" s="237">
        <v>4</v>
      </c>
      <c r="O790" s="201" t="s">
        <v>1807</v>
      </c>
      <c r="P790" s="198" t="s">
        <v>1672</v>
      </c>
      <c r="Q790" s="199"/>
      <c r="R790" s="199"/>
      <c r="S790" s="200"/>
      <c r="T790" s="199"/>
    </row>
    <row r="791" spans="4:20" ht="30" customHeight="1" x14ac:dyDescent="0.25">
      <c r="D791" s="227"/>
      <c r="E791" s="227"/>
      <c r="F791" s="227"/>
      <c r="G791" s="227"/>
      <c r="H791" s="227"/>
      <c r="I791" s="227"/>
      <c r="J791" s="227"/>
      <c r="K791" s="227"/>
      <c r="L791" s="227"/>
      <c r="M791" s="227"/>
      <c r="N791" s="227"/>
      <c r="O791" s="232" t="s">
        <v>1812</v>
      </c>
      <c r="P791" s="21" t="s">
        <v>1674</v>
      </c>
      <c r="Q791" s="234">
        <v>619</v>
      </c>
      <c r="R791" s="11" t="s">
        <v>1675</v>
      </c>
      <c r="S791" s="15">
        <v>1</v>
      </c>
      <c r="T791" s="11"/>
    </row>
    <row r="792" spans="4:20" ht="30" customHeight="1" x14ac:dyDescent="0.25">
      <c r="D792" s="227"/>
      <c r="E792" s="227"/>
      <c r="F792" s="227"/>
      <c r="G792" s="227"/>
      <c r="H792" s="227"/>
      <c r="I792" s="227"/>
      <c r="J792" s="227"/>
      <c r="K792" s="227"/>
      <c r="L792" s="227"/>
      <c r="M792" s="227"/>
      <c r="N792" s="227"/>
      <c r="O792" s="232" t="s">
        <v>1813</v>
      </c>
      <c r="P792" s="21" t="s">
        <v>1676</v>
      </c>
      <c r="Q792" s="234">
        <v>620</v>
      </c>
      <c r="R792" s="11" t="s">
        <v>1677</v>
      </c>
      <c r="S792" s="15">
        <v>40</v>
      </c>
      <c r="T792" s="11"/>
    </row>
    <row r="793" spans="4:20" ht="30" customHeight="1" x14ac:dyDescent="0.25">
      <c r="D793" s="227"/>
      <c r="E793" s="227"/>
      <c r="F793" s="227"/>
      <c r="G793" s="227"/>
      <c r="H793" s="227"/>
      <c r="I793" s="227"/>
      <c r="J793" s="227"/>
      <c r="K793" s="227"/>
      <c r="L793" s="227"/>
      <c r="M793" s="227"/>
      <c r="N793" s="227"/>
      <c r="O793" s="232" t="s">
        <v>1814</v>
      </c>
      <c r="P793" s="21" t="s">
        <v>1678</v>
      </c>
      <c r="Q793" s="234">
        <v>621</v>
      </c>
      <c r="R793" s="11" t="s">
        <v>1679</v>
      </c>
      <c r="S793" s="15">
        <v>24</v>
      </c>
      <c r="T793" s="11"/>
    </row>
    <row r="794" spans="4:20" ht="30" customHeight="1" x14ac:dyDescent="0.25">
      <c r="D794" s="227"/>
      <c r="E794" s="227"/>
      <c r="F794" s="227"/>
      <c r="G794" s="227"/>
      <c r="H794" s="227"/>
      <c r="I794" s="227"/>
      <c r="J794" s="227"/>
      <c r="K794" s="227"/>
      <c r="L794" s="227"/>
      <c r="M794" s="227"/>
      <c r="N794" s="227"/>
      <c r="O794" s="232" t="s">
        <v>2616</v>
      </c>
      <c r="P794" s="21" t="s">
        <v>1680</v>
      </c>
      <c r="Q794" s="234">
        <v>622</v>
      </c>
      <c r="R794" s="11" t="s">
        <v>1679</v>
      </c>
      <c r="S794" s="15">
        <v>16</v>
      </c>
      <c r="T794" s="11"/>
    </row>
    <row r="795" spans="4:20" ht="30" customHeight="1" x14ac:dyDescent="0.25">
      <c r="D795" s="227"/>
      <c r="E795" s="227"/>
      <c r="F795" s="227"/>
      <c r="G795" s="227"/>
      <c r="H795" s="227"/>
      <c r="I795" s="227"/>
      <c r="J795" s="236">
        <v>4</v>
      </c>
      <c r="K795" s="227"/>
      <c r="L795" s="227"/>
      <c r="M795" s="227"/>
      <c r="N795" s="237">
        <v>4</v>
      </c>
      <c r="O795" s="201" t="s">
        <v>2617</v>
      </c>
      <c r="P795" s="198" t="s">
        <v>1685</v>
      </c>
      <c r="Q795" s="199"/>
      <c r="R795" s="199"/>
      <c r="S795" s="200"/>
      <c r="T795" s="199"/>
    </row>
    <row r="796" spans="4:20" ht="30" customHeight="1" x14ac:dyDescent="0.25">
      <c r="D796" s="227"/>
      <c r="E796" s="227"/>
      <c r="F796" s="227"/>
      <c r="G796" s="227"/>
      <c r="H796" s="227"/>
      <c r="I796" s="227"/>
      <c r="J796" s="227"/>
      <c r="K796" s="227"/>
      <c r="L796" s="227"/>
      <c r="M796" s="227"/>
      <c r="N796" s="227"/>
      <c r="O796" s="232" t="s">
        <v>2618</v>
      </c>
      <c r="P796" s="21" t="s">
        <v>1687</v>
      </c>
      <c r="Q796" s="234">
        <v>623</v>
      </c>
      <c r="R796" s="11" t="s">
        <v>1688</v>
      </c>
      <c r="S796" s="15">
        <v>24</v>
      </c>
      <c r="T796" s="11"/>
    </row>
    <row r="797" spans="4:20" ht="30" customHeight="1" x14ac:dyDescent="0.25">
      <c r="D797" s="227"/>
      <c r="E797" s="227"/>
      <c r="F797" s="227"/>
      <c r="G797" s="227"/>
      <c r="H797" s="227"/>
      <c r="I797" s="227"/>
      <c r="J797" s="227"/>
      <c r="K797" s="227"/>
      <c r="L797" s="227"/>
      <c r="M797" s="227"/>
      <c r="N797" s="227"/>
      <c r="O797" s="232" t="s">
        <v>2619</v>
      </c>
      <c r="P797" s="21" t="s">
        <v>1689</v>
      </c>
      <c r="Q797" s="234">
        <v>624</v>
      </c>
      <c r="R797" s="11" t="s">
        <v>1647</v>
      </c>
      <c r="S797" s="15">
        <v>100</v>
      </c>
      <c r="T797" s="11"/>
    </row>
    <row r="798" spans="4:20" ht="30" customHeight="1" x14ac:dyDescent="0.25">
      <c r="D798" s="227"/>
      <c r="E798" s="227"/>
      <c r="F798" s="227"/>
      <c r="G798" s="227"/>
      <c r="H798" s="227"/>
      <c r="I798" s="227"/>
      <c r="J798" s="227"/>
      <c r="K798" s="227"/>
      <c r="L798" s="227"/>
      <c r="M798" s="227"/>
      <c r="N798" s="227"/>
      <c r="O798" s="232" t="s">
        <v>2620</v>
      </c>
      <c r="P798" s="21" t="s">
        <v>1690</v>
      </c>
      <c r="Q798" s="234">
        <v>625</v>
      </c>
      <c r="R798" s="11" t="s">
        <v>1691</v>
      </c>
      <c r="S798" s="15">
        <v>8</v>
      </c>
      <c r="T798" s="11"/>
    </row>
    <row r="799" spans="4:20" ht="30" customHeight="1" x14ac:dyDescent="0.25">
      <c r="D799" s="227"/>
      <c r="E799" s="227"/>
      <c r="F799" s="227"/>
      <c r="G799" s="227"/>
      <c r="H799" s="227"/>
      <c r="I799" s="227"/>
      <c r="J799" s="227"/>
      <c r="K799" s="227"/>
      <c r="L799" s="227"/>
      <c r="M799" s="227"/>
      <c r="N799" s="227"/>
      <c r="O799" s="232" t="s">
        <v>2621</v>
      </c>
      <c r="P799" s="33" t="s">
        <v>1692</v>
      </c>
      <c r="Q799" s="234">
        <v>626</v>
      </c>
      <c r="R799" s="11" t="s">
        <v>1691</v>
      </c>
      <c r="S799" s="15">
        <v>20</v>
      </c>
      <c r="T799" s="11"/>
    </row>
    <row r="800" spans="4:20" ht="30" customHeight="1" x14ac:dyDescent="0.25">
      <c r="D800" s="227"/>
      <c r="E800" s="227"/>
      <c r="F800" s="227"/>
      <c r="G800" s="227"/>
      <c r="H800" s="227"/>
      <c r="I800" s="227"/>
      <c r="J800" s="236">
        <v>9</v>
      </c>
      <c r="K800" s="227"/>
      <c r="L800" s="227"/>
      <c r="M800" s="227"/>
      <c r="N800" s="237">
        <v>9</v>
      </c>
      <c r="O800" s="201" t="s">
        <v>2622</v>
      </c>
      <c r="P800" s="198" t="s">
        <v>1697</v>
      </c>
      <c r="Q800" s="199"/>
      <c r="R800" s="199"/>
      <c r="S800" s="200"/>
      <c r="T800" s="199"/>
    </row>
    <row r="801" spans="4:20" ht="30" customHeight="1" x14ac:dyDescent="0.25">
      <c r="D801" s="227"/>
      <c r="E801" s="227"/>
      <c r="F801" s="227"/>
      <c r="G801" s="227"/>
      <c r="H801" s="227"/>
      <c r="I801" s="227"/>
      <c r="J801" s="227"/>
      <c r="K801" s="227"/>
      <c r="L801" s="227"/>
      <c r="M801" s="227"/>
      <c r="N801" s="227"/>
      <c r="O801" s="232" t="s">
        <v>2623</v>
      </c>
      <c r="P801" s="21" t="s">
        <v>1699</v>
      </c>
      <c r="Q801" s="234">
        <v>627</v>
      </c>
      <c r="R801" s="11" t="s">
        <v>1639</v>
      </c>
      <c r="S801" s="15">
        <v>1</v>
      </c>
      <c r="T801" s="11"/>
    </row>
    <row r="802" spans="4:20" ht="30" customHeight="1" x14ac:dyDescent="0.25">
      <c r="D802" s="227"/>
      <c r="E802" s="227"/>
      <c r="F802" s="227"/>
      <c r="G802" s="227"/>
      <c r="H802" s="227"/>
      <c r="I802" s="227"/>
      <c r="J802" s="227"/>
      <c r="K802" s="227"/>
      <c r="L802" s="227"/>
      <c r="M802" s="227"/>
      <c r="N802" s="227"/>
      <c r="O802" s="232" t="s">
        <v>2624</v>
      </c>
      <c r="P802" s="21" t="s">
        <v>1700</v>
      </c>
      <c r="Q802" s="234">
        <v>628</v>
      </c>
      <c r="R802" s="11" t="s">
        <v>1691</v>
      </c>
      <c r="S802" s="15">
        <v>30</v>
      </c>
      <c r="T802" s="11"/>
    </row>
    <row r="803" spans="4:20" ht="30" customHeight="1" x14ac:dyDescent="0.25">
      <c r="D803" s="227"/>
      <c r="E803" s="227"/>
      <c r="F803" s="227"/>
      <c r="G803" s="227"/>
      <c r="H803" s="227"/>
      <c r="I803" s="227"/>
      <c r="J803" s="227"/>
      <c r="K803" s="227"/>
      <c r="L803" s="227"/>
      <c r="M803" s="227"/>
      <c r="N803" s="227"/>
      <c r="O803" s="232" t="s">
        <v>2625</v>
      </c>
      <c r="P803" s="21" t="s">
        <v>1701</v>
      </c>
      <c r="Q803" s="234">
        <v>629</v>
      </c>
      <c r="R803" s="11" t="s">
        <v>1691</v>
      </c>
      <c r="S803" s="15">
        <v>10</v>
      </c>
      <c r="T803" s="11"/>
    </row>
    <row r="804" spans="4:20" ht="30" customHeight="1" x14ac:dyDescent="0.25">
      <c r="D804" s="227"/>
      <c r="E804" s="227"/>
      <c r="F804" s="227"/>
      <c r="G804" s="227"/>
      <c r="H804" s="227"/>
      <c r="I804" s="227"/>
      <c r="J804" s="227"/>
      <c r="K804" s="227"/>
      <c r="L804" s="227"/>
      <c r="M804" s="227"/>
      <c r="N804" s="227"/>
      <c r="O804" s="232" t="s">
        <v>2626</v>
      </c>
      <c r="P804" s="21" t="s">
        <v>1702</v>
      </c>
      <c r="Q804" s="234">
        <v>630</v>
      </c>
      <c r="R804" s="11" t="s">
        <v>1703</v>
      </c>
      <c r="S804" s="15">
        <v>40</v>
      </c>
      <c r="T804" s="11"/>
    </row>
    <row r="805" spans="4:20" ht="30" customHeight="1" x14ac:dyDescent="0.25">
      <c r="D805" s="227"/>
      <c r="E805" s="227"/>
      <c r="F805" s="227"/>
      <c r="G805" s="227"/>
      <c r="H805" s="227"/>
      <c r="I805" s="227"/>
      <c r="J805" s="227"/>
      <c r="K805" s="227"/>
      <c r="L805" s="227"/>
      <c r="M805" s="227"/>
      <c r="N805" s="227"/>
      <c r="O805" s="232" t="s">
        <v>2627</v>
      </c>
      <c r="P805" s="21" t="s">
        <v>1704</v>
      </c>
      <c r="Q805" s="234">
        <v>631</v>
      </c>
      <c r="R805" s="11" t="s">
        <v>1647</v>
      </c>
      <c r="S805" s="15">
        <v>10</v>
      </c>
      <c r="T805" s="11"/>
    </row>
    <row r="806" spans="4:20" ht="30" customHeight="1" x14ac:dyDescent="0.25">
      <c r="D806" s="227"/>
      <c r="E806" s="227"/>
      <c r="F806" s="227"/>
      <c r="G806" s="227"/>
      <c r="H806" s="227"/>
      <c r="I806" s="227"/>
      <c r="J806" s="227"/>
      <c r="K806" s="227"/>
      <c r="L806" s="227"/>
      <c r="M806" s="227"/>
      <c r="N806" s="227"/>
      <c r="O806" s="232" t="s">
        <v>2628</v>
      </c>
      <c r="P806" s="21" t="s">
        <v>1705</v>
      </c>
      <c r="Q806" s="234">
        <v>632</v>
      </c>
      <c r="R806" s="11" t="s">
        <v>1706</v>
      </c>
      <c r="S806" s="15">
        <v>1</v>
      </c>
      <c r="T806" s="11"/>
    </row>
    <row r="807" spans="4:20" ht="30" customHeight="1" x14ac:dyDescent="0.25">
      <c r="D807" s="227"/>
      <c r="E807" s="227"/>
      <c r="F807" s="227"/>
      <c r="G807" s="227"/>
      <c r="H807" s="227"/>
      <c r="I807" s="227"/>
      <c r="J807" s="227"/>
      <c r="K807" s="227"/>
      <c r="L807" s="227"/>
      <c r="M807" s="227"/>
      <c r="N807" s="227"/>
      <c r="O807" s="232" t="s">
        <v>2629</v>
      </c>
      <c r="P807" s="21" t="s">
        <v>1707</v>
      </c>
      <c r="Q807" s="234">
        <v>633</v>
      </c>
      <c r="R807" s="11" t="s">
        <v>1703</v>
      </c>
      <c r="S807" s="15">
        <v>40</v>
      </c>
      <c r="T807" s="11"/>
    </row>
    <row r="808" spans="4:20" ht="30" customHeight="1" x14ac:dyDescent="0.25">
      <c r="D808" s="227"/>
      <c r="E808" s="227"/>
      <c r="F808" s="227"/>
      <c r="G808" s="227"/>
      <c r="H808" s="227"/>
      <c r="I808" s="227"/>
      <c r="J808" s="227"/>
      <c r="K808" s="227"/>
      <c r="L808" s="227"/>
      <c r="M808" s="227"/>
      <c r="N808" s="227"/>
      <c r="O808" s="232" t="s">
        <v>2630</v>
      </c>
      <c r="P808" s="21" t="s">
        <v>1708</v>
      </c>
      <c r="Q808" s="234">
        <v>634</v>
      </c>
      <c r="R808" s="11" t="s">
        <v>1647</v>
      </c>
      <c r="S808" s="15">
        <v>10</v>
      </c>
      <c r="T808" s="11"/>
    </row>
    <row r="809" spans="4:20" ht="30" customHeight="1" x14ac:dyDescent="0.25">
      <c r="D809" s="227"/>
      <c r="E809" s="227"/>
      <c r="F809" s="227"/>
      <c r="G809" s="227"/>
      <c r="H809" s="227"/>
      <c r="I809" s="227"/>
      <c r="J809" s="227"/>
      <c r="K809" s="227"/>
      <c r="L809" s="227"/>
      <c r="M809" s="227"/>
      <c r="N809" s="227"/>
      <c r="O809" s="232" t="s">
        <v>2631</v>
      </c>
      <c r="P809" s="21" t="s">
        <v>1709</v>
      </c>
      <c r="Q809" s="234">
        <v>635</v>
      </c>
      <c r="R809" s="11" t="s">
        <v>1650</v>
      </c>
      <c r="S809" s="15">
        <v>100</v>
      </c>
      <c r="T809" s="11"/>
    </row>
    <row r="810" spans="4:20" ht="30" customHeight="1" x14ac:dyDescent="0.25">
      <c r="D810" s="227"/>
      <c r="E810" s="227"/>
      <c r="F810" s="228">
        <v>4</v>
      </c>
      <c r="G810" s="227"/>
      <c r="H810" s="227"/>
      <c r="I810" s="236">
        <f>SUM(J811:J833)</f>
        <v>20</v>
      </c>
      <c r="J810" s="227"/>
      <c r="K810" s="227"/>
      <c r="L810" s="227"/>
      <c r="M810" s="237">
        <f>SUM(N811:N833)</f>
        <v>21</v>
      </c>
      <c r="N810" s="227"/>
      <c r="O810" s="194">
        <v>2.14</v>
      </c>
      <c r="P810" s="195" t="s">
        <v>1718</v>
      </c>
      <c r="Q810" s="194"/>
      <c r="R810" s="194"/>
      <c r="S810" s="196"/>
      <c r="T810" s="194"/>
    </row>
    <row r="811" spans="4:20" ht="30" customHeight="1" x14ac:dyDescent="0.25">
      <c r="D811" s="227"/>
      <c r="E811" s="227"/>
      <c r="F811" s="227"/>
      <c r="G811" s="227"/>
      <c r="H811" s="227"/>
      <c r="I811" s="227"/>
      <c r="J811" s="236">
        <v>11</v>
      </c>
      <c r="K811" s="227"/>
      <c r="L811" s="227"/>
      <c r="M811" s="227"/>
      <c r="N811" s="237">
        <v>11</v>
      </c>
      <c r="O811" s="201" t="s">
        <v>1817</v>
      </c>
      <c r="P811" s="198" t="s">
        <v>1719</v>
      </c>
      <c r="Q811" s="199"/>
      <c r="R811" s="199"/>
      <c r="S811" s="200"/>
      <c r="T811" s="199"/>
    </row>
    <row r="812" spans="4:20" ht="30" customHeight="1" x14ac:dyDescent="0.25">
      <c r="D812" s="227"/>
      <c r="E812" s="227"/>
      <c r="F812" s="227"/>
      <c r="G812" s="227"/>
      <c r="H812" s="227"/>
      <c r="I812" s="227"/>
      <c r="J812" s="227"/>
      <c r="K812" s="227"/>
      <c r="L812" s="227"/>
      <c r="M812" s="227"/>
      <c r="N812" s="227"/>
      <c r="O812" s="232" t="s">
        <v>1838</v>
      </c>
      <c r="P812" s="21" t="s">
        <v>1720</v>
      </c>
      <c r="Q812" s="234">
        <v>636</v>
      </c>
      <c r="R812" s="11" t="s">
        <v>1721</v>
      </c>
      <c r="S812" s="15">
        <v>2000</v>
      </c>
      <c r="T812" s="11"/>
    </row>
    <row r="813" spans="4:20" ht="30" customHeight="1" x14ac:dyDescent="0.25">
      <c r="D813" s="227"/>
      <c r="E813" s="227"/>
      <c r="F813" s="227"/>
      <c r="G813" s="227"/>
      <c r="H813" s="227"/>
      <c r="I813" s="227"/>
      <c r="J813" s="227"/>
      <c r="K813" s="227"/>
      <c r="L813" s="227"/>
      <c r="M813" s="227"/>
      <c r="N813" s="227"/>
      <c r="O813" s="232" t="s">
        <v>1839</v>
      </c>
      <c r="P813" s="21" t="s">
        <v>1722</v>
      </c>
      <c r="Q813" s="234">
        <v>637</v>
      </c>
      <c r="R813" s="11" t="s">
        <v>1721</v>
      </c>
      <c r="S813" s="15">
        <v>200</v>
      </c>
      <c r="T813" s="11"/>
    </row>
    <row r="814" spans="4:20" ht="30" customHeight="1" x14ac:dyDescent="0.25">
      <c r="D814" s="227"/>
      <c r="E814" s="227"/>
      <c r="F814" s="227"/>
      <c r="G814" s="227"/>
      <c r="H814" s="227"/>
      <c r="I814" s="227"/>
      <c r="J814" s="227"/>
      <c r="K814" s="227"/>
      <c r="L814" s="227"/>
      <c r="M814" s="227"/>
      <c r="N814" s="227"/>
      <c r="O814" s="232" t="s">
        <v>1840</v>
      </c>
      <c r="P814" s="21" t="s">
        <v>1723</v>
      </c>
      <c r="Q814" s="234">
        <v>638</v>
      </c>
      <c r="R814" s="11" t="s">
        <v>1721</v>
      </c>
      <c r="S814" s="15">
        <v>2000</v>
      </c>
      <c r="T814" s="11"/>
    </row>
    <row r="815" spans="4:20" ht="30" customHeight="1" x14ac:dyDescent="0.25">
      <c r="D815" s="227"/>
      <c r="E815" s="227"/>
      <c r="F815" s="227"/>
      <c r="G815" s="227"/>
      <c r="H815" s="227"/>
      <c r="I815" s="227"/>
      <c r="J815" s="227"/>
      <c r="K815" s="227"/>
      <c r="L815" s="227"/>
      <c r="M815" s="227"/>
      <c r="N815" s="227"/>
      <c r="O815" s="232" t="s">
        <v>1841</v>
      </c>
      <c r="P815" s="21" t="s">
        <v>1724</v>
      </c>
      <c r="Q815" s="234">
        <v>639</v>
      </c>
      <c r="R815" s="11" t="s">
        <v>1721</v>
      </c>
      <c r="S815" s="15">
        <v>1000</v>
      </c>
      <c r="T815" s="11"/>
    </row>
    <row r="816" spans="4:20" ht="30" customHeight="1" x14ac:dyDescent="0.25">
      <c r="D816" s="227"/>
      <c r="E816" s="227"/>
      <c r="F816" s="227"/>
      <c r="G816" s="227"/>
      <c r="H816" s="227"/>
      <c r="I816" s="227"/>
      <c r="J816" s="227"/>
      <c r="K816" s="227"/>
      <c r="L816" s="227"/>
      <c r="M816" s="227"/>
      <c r="N816" s="227"/>
      <c r="O816" s="232" t="s">
        <v>1842</v>
      </c>
      <c r="P816" s="21" t="s">
        <v>1725</v>
      </c>
      <c r="Q816" s="234">
        <v>640</v>
      </c>
      <c r="R816" s="11" t="s">
        <v>1721</v>
      </c>
      <c r="S816" s="15">
        <v>400</v>
      </c>
      <c r="T816" s="11"/>
    </row>
    <row r="817" spans="4:20" ht="30" customHeight="1" x14ac:dyDescent="0.25">
      <c r="D817" s="227"/>
      <c r="E817" s="227"/>
      <c r="F817" s="227"/>
      <c r="G817" s="227"/>
      <c r="H817" s="227"/>
      <c r="I817" s="227"/>
      <c r="J817" s="227"/>
      <c r="K817" s="227"/>
      <c r="L817" s="227"/>
      <c r="M817" s="227"/>
      <c r="N817" s="227"/>
      <c r="O817" s="232" t="s">
        <v>1843</v>
      </c>
      <c r="P817" s="21" t="s">
        <v>1726</v>
      </c>
      <c r="Q817" s="234">
        <v>641</v>
      </c>
      <c r="R817" s="11" t="s">
        <v>1721</v>
      </c>
      <c r="S817" s="15">
        <v>400</v>
      </c>
      <c r="T817" s="11"/>
    </row>
    <row r="818" spans="4:20" ht="30" customHeight="1" x14ac:dyDescent="0.25">
      <c r="D818" s="227"/>
      <c r="E818" s="227"/>
      <c r="F818" s="227"/>
      <c r="G818" s="227"/>
      <c r="H818" s="227"/>
      <c r="I818" s="227"/>
      <c r="J818" s="227"/>
      <c r="K818" s="227"/>
      <c r="L818" s="227"/>
      <c r="M818" s="227"/>
      <c r="N818" s="227"/>
      <c r="O818" s="232" t="s">
        <v>1844</v>
      </c>
      <c r="P818" s="21" t="s">
        <v>1727</v>
      </c>
      <c r="Q818" s="234">
        <v>642</v>
      </c>
      <c r="R818" s="11" t="s">
        <v>1721</v>
      </c>
      <c r="S818" s="15">
        <v>1200</v>
      </c>
      <c r="T818" s="11"/>
    </row>
    <row r="819" spans="4:20" ht="30" customHeight="1" x14ac:dyDescent="0.25">
      <c r="D819" s="227"/>
      <c r="E819" s="227"/>
      <c r="F819" s="227"/>
      <c r="G819" s="227"/>
      <c r="H819" s="227"/>
      <c r="I819" s="227"/>
      <c r="J819" s="227"/>
      <c r="K819" s="227"/>
      <c r="L819" s="227"/>
      <c r="M819" s="227"/>
      <c r="N819" s="227"/>
      <c r="O819" s="232" t="s">
        <v>1845</v>
      </c>
      <c r="P819" s="21" t="s">
        <v>1728</v>
      </c>
      <c r="Q819" s="234">
        <v>643</v>
      </c>
      <c r="R819" s="11" t="s">
        <v>1721</v>
      </c>
      <c r="S819" s="15">
        <v>2000</v>
      </c>
      <c r="T819" s="11"/>
    </row>
    <row r="820" spans="4:20" ht="30" customHeight="1" x14ac:dyDescent="0.25">
      <c r="D820" s="227"/>
      <c r="E820" s="227"/>
      <c r="F820" s="227"/>
      <c r="G820" s="227"/>
      <c r="H820" s="227"/>
      <c r="I820" s="227"/>
      <c r="J820" s="227"/>
      <c r="K820" s="227"/>
      <c r="L820" s="227"/>
      <c r="M820" s="227"/>
      <c r="N820" s="227"/>
      <c r="O820" s="232" t="s">
        <v>1846</v>
      </c>
      <c r="P820" s="21" t="s">
        <v>1729</v>
      </c>
      <c r="Q820" s="234">
        <v>644</v>
      </c>
      <c r="R820" s="11" t="s">
        <v>485</v>
      </c>
      <c r="S820" s="15">
        <v>1</v>
      </c>
      <c r="T820" s="11"/>
    </row>
    <row r="821" spans="4:20" ht="30" customHeight="1" x14ac:dyDescent="0.25">
      <c r="D821" s="227"/>
      <c r="E821" s="227"/>
      <c r="F821" s="227"/>
      <c r="G821" s="227"/>
      <c r="H821" s="227"/>
      <c r="I821" s="227"/>
      <c r="J821" s="227"/>
      <c r="K821" s="227"/>
      <c r="L821" s="227"/>
      <c r="M821" s="227"/>
      <c r="N821" s="227"/>
      <c r="O821" s="232" t="s">
        <v>1847</v>
      </c>
      <c r="P821" s="21" t="s">
        <v>1730</v>
      </c>
      <c r="Q821" s="234">
        <v>645</v>
      </c>
      <c r="R821" s="24" t="s">
        <v>1151</v>
      </c>
      <c r="S821" s="15">
        <v>12</v>
      </c>
      <c r="T821" s="24"/>
    </row>
    <row r="822" spans="4:20" ht="30" customHeight="1" x14ac:dyDescent="0.25">
      <c r="D822" s="227"/>
      <c r="E822" s="227"/>
      <c r="F822" s="227"/>
      <c r="G822" s="227"/>
      <c r="H822" s="227"/>
      <c r="I822" s="227"/>
      <c r="J822" s="227"/>
      <c r="K822" s="227"/>
      <c r="L822" s="227"/>
      <c r="M822" s="227"/>
      <c r="N822" s="227"/>
      <c r="O822" s="232" t="s">
        <v>1848</v>
      </c>
      <c r="P822" s="21" t="s">
        <v>1731</v>
      </c>
      <c r="Q822" s="234">
        <v>646</v>
      </c>
      <c r="R822" s="24" t="s">
        <v>1151</v>
      </c>
      <c r="S822" s="15">
        <v>12</v>
      </c>
      <c r="T822" s="24"/>
    </row>
    <row r="823" spans="4:20" ht="30" customHeight="1" x14ac:dyDescent="0.25">
      <c r="D823" s="227"/>
      <c r="E823" s="227"/>
      <c r="F823" s="227"/>
      <c r="G823" s="227"/>
      <c r="H823" s="227"/>
      <c r="I823" s="227"/>
      <c r="J823" s="236">
        <v>3</v>
      </c>
      <c r="K823" s="227"/>
      <c r="L823" s="227"/>
      <c r="M823" s="227"/>
      <c r="N823" s="237">
        <v>3</v>
      </c>
      <c r="O823" s="201" t="s">
        <v>697</v>
      </c>
      <c r="P823" s="198" t="s">
        <v>1740</v>
      </c>
      <c r="Q823" s="199"/>
      <c r="R823" s="199"/>
      <c r="S823" s="200"/>
      <c r="T823" s="199"/>
    </row>
    <row r="824" spans="4:20" ht="30" customHeight="1" x14ac:dyDescent="0.25">
      <c r="D824" s="227"/>
      <c r="E824" s="227"/>
      <c r="F824" s="227"/>
      <c r="G824" s="227"/>
      <c r="H824" s="227"/>
      <c r="I824" s="227"/>
      <c r="J824" s="227"/>
      <c r="K824" s="227"/>
      <c r="L824" s="227"/>
      <c r="M824" s="227"/>
      <c r="N824" s="227"/>
      <c r="O824" s="232" t="s">
        <v>2632</v>
      </c>
      <c r="P824" s="21" t="s">
        <v>1743</v>
      </c>
      <c r="Q824" s="234">
        <v>647</v>
      </c>
      <c r="R824" s="11" t="s">
        <v>1721</v>
      </c>
      <c r="S824" s="15">
        <v>140</v>
      </c>
      <c r="T824" s="11"/>
    </row>
    <row r="825" spans="4:20" ht="30" customHeight="1" x14ac:dyDescent="0.25">
      <c r="D825" s="227"/>
      <c r="E825" s="227"/>
      <c r="F825" s="227"/>
      <c r="G825" s="227"/>
      <c r="H825" s="227"/>
      <c r="I825" s="227"/>
      <c r="J825" s="227"/>
      <c r="K825" s="227"/>
      <c r="L825" s="227"/>
      <c r="M825" s="227"/>
      <c r="N825" s="227"/>
      <c r="O825" s="232" t="s">
        <v>2633</v>
      </c>
      <c r="P825" s="21" t="s">
        <v>1744</v>
      </c>
      <c r="Q825" s="234">
        <v>648</v>
      </c>
      <c r="R825" s="11" t="s">
        <v>1721</v>
      </c>
      <c r="S825" s="15">
        <v>200</v>
      </c>
      <c r="T825" s="11"/>
    </row>
    <row r="826" spans="4:20" ht="30" customHeight="1" x14ac:dyDescent="0.25">
      <c r="D826" s="227"/>
      <c r="E826" s="227"/>
      <c r="F826" s="227"/>
      <c r="G826" s="227"/>
      <c r="H826" s="227"/>
      <c r="I826" s="227"/>
      <c r="J826" s="227"/>
      <c r="K826" s="227"/>
      <c r="L826" s="227"/>
      <c r="M826" s="227"/>
      <c r="N826" s="227"/>
      <c r="O826" s="232" t="s">
        <v>2634</v>
      </c>
      <c r="P826" s="21" t="s">
        <v>1745</v>
      </c>
      <c r="Q826" s="234">
        <v>649</v>
      </c>
      <c r="R826" s="11" t="s">
        <v>1721</v>
      </c>
      <c r="S826" s="15">
        <v>100</v>
      </c>
      <c r="T826" s="11"/>
    </row>
    <row r="827" spans="4:20" ht="30" customHeight="1" x14ac:dyDescent="0.25">
      <c r="D827" s="227"/>
      <c r="E827" s="227"/>
      <c r="F827" s="227"/>
      <c r="G827" s="227"/>
      <c r="H827" s="227"/>
      <c r="I827" s="227"/>
      <c r="J827" s="236">
        <v>5</v>
      </c>
      <c r="K827" s="227"/>
      <c r="L827" s="227"/>
      <c r="M827" s="227"/>
      <c r="N827" s="237">
        <v>5</v>
      </c>
      <c r="O827" s="201" t="s">
        <v>2635</v>
      </c>
      <c r="P827" s="198" t="s">
        <v>1748</v>
      </c>
      <c r="Q827" s="199"/>
      <c r="R827" s="199"/>
      <c r="S827" s="200"/>
      <c r="T827" s="199"/>
    </row>
    <row r="828" spans="4:20" ht="30" customHeight="1" x14ac:dyDescent="0.25">
      <c r="D828" s="227"/>
      <c r="E828" s="227"/>
      <c r="F828" s="227"/>
      <c r="G828" s="227"/>
      <c r="H828" s="227"/>
      <c r="I828" s="227"/>
      <c r="J828" s="227"/>
      <c r="K828" s="227"/>
      <c r="L828" s="227"/>
      <c r="M828" s="227"/>
      <c r="N828" s="227"/>
      <c r="O828" s="232" t="s">
        <v>2636</v>
      </c>
      <c r="P828" s="21" t="s">
        <v>1750</v>
      </c>
      <c r="Q828" s="247">
        <v>650</v>
      </c>
      <c r="R828" s="11" t="s">
        <v>1721</v>
      </c>
      <c r="S828" s="15">
        <v>2200</v>
      </c>
      <c r="T828" s="11"/>
    </row>
    <row r="829" spans="4:20" ht="30" customHeight="1" x14ac:dyDescent="0.25">
      <c r="D829" s="227"/>
      <c r="E829" s="227"/>
      <c r="F829" s="227"/>
      <c r="G829" s="227"/>
      <c r="H829" s="227"/>
      <c r="I829" s="227"/>
      <c r="J829" s="227"/>
      <c r="K829" s="227"/>
      <c r="L829" s="227"/>
      <c r="M829" s="227"/>
      <c r="N829" s="227"/>
      <c r="O829" s="232" t="s">
        <v>2637</v>
      </c>
      <c r="P829" s="21" t="s">
        <v>1751</v>
      </c>
      <c r="Q829" s="234">
        <v>651</v>
      </c>
      <c r="R829" s="11" t="s">
        <v>1721</v>
      </c>
      <c r="S829" s="15">
        <v>500</v>
      </c>
      <c r="T829" s="11"/>
    </row>
    <row r="830" spans="4:20" ht="30" customHeight="1" x14ac:dyDescent="0.25">
      <c r="D830" s="227"/>
      <c r="E830" s="227"/>
      <c r="F830" s="227"/>
      <c r="G830" s="227"/>
      <c r="H830" s="227"/>
      <c r="I830" s="227"/>
      <c r="J830" s="227"/>
      <c r="K830" s="227"/>
      <c r="L830" s="227"/>
      <c r="M830" s="227"/>
      <c r="N830" s="227"/>
      <c r="O830" s="232" t="s">
        <v>2638</v>
      </c>
      <c r="P830" s="21" t="s">
        <v>1752</v>
      </c>
      <c r="Q830" s="234">
        <v>652</v>
      </c>
      <c r="R830" s="11" t="s">
        <v>1721</v>
      </c>
      <c r="S830" s="15">
        <v>1000</v>
      </c>
      <c r="T830" s="11"/>
    </row>
    <row r="831" spans="4:20" ht="30" customHeight="1" x14ac:dyDescent="0.25">
      <c r="D831" s="227"/>
      <c r="E831" s="227"/>
      <c r="F831" s="227"/>
      <c r="G831" s="227"/>
      <c r="H831" s="227"/>
      <c r="I831" s="227"/>
      <c r="J831" s="227"/>
      <c r="K831" s="227"/>
      <c r="L831" s="227"/>
      <c r="M831" s="227"/>
      <c r="N831" s="227"/>
      <c r="O831" s="232" t="s">
        <v>2639</v>
      </c>
      <c r="P831" s="21" t="s">
        <v>1753</v>
      </c>
      <c r="Q831" s="234">
        <v>653</v>
      </c>
      <c r="R831" s="11" t="s">
        <v>1721</v>
      </c>
      <c r="S831" s="15">
        <v>200</v>
      </c>
      <c r="T831" s="11"/>
    </row>
    <row r="832" spans="4:20" ht="30" customHeight="1" x14ac:dyDescent="0.25">
      <c r="D832" s="227"/>
      <c r="E832" s="227"/>
      <c r="F832" s="227"/>
      <c r="G832" s="227"/>
      <c r="H832" s="227"/>
      <c r="I832" s="227"/>
      <c r="J832" s="227"/>
      <c r="K832" s="227"/>
      <c r="L832" s="227"/>
      <c r="M832" s="227"/>
      <c r="N832" s="227"/>
      <c r="O832" s="232" t="s">
        <v>2640</v>
      </c>
      <c r="P832" s="21" t="s">
        <v>1754</v>
      </c>
      <c r="Q832" s="234">
        <v>654</v>
      </c>
      <c r="R832" s="11" t="s">
        <v>1721</v>
      </c>
      <c r="S832" s="15">
        <v>4000</v>
      </c>
      <c r="T832" s="11"/>
    </row>
    <row r="833" spans="4:20" ht="30" customHeight="1" x14ac:dyDescent="0.25">
      <c r="D833" s="227"/>
      <c r="E833" s="227"/>
      <c r="F833" s="227"/>
      <c r="G833" s="227"/>
      <c r="H833" s="227"/>
      <c r="I833" s="227"/>
      <c r="J833" s="236">
        <v>1</v>
      </c>
      <c r="K833" s="227"/>
      <c r="L833" s="227"/>
      <c r="M833" s="227"/>
      <c r="N833" s="237">
        <v>2</v>
      </c>
      <c r="O833" s="201" t="s">
        <v>2641</v>
      </c>
      <c r="P833" s="198" t="s">
        <v>1760</v>
      </c>
      <c r="Q833" s="199"/>
      <c r="R833" s="199"/>
      <c r="S833" s="200"/>
      <c r="T833" s="199"/>
    </row>
    <row r="834" spans="4:20" ht="30" customHeight="1" x14ac:dyDescent="0.25">
      <c r="D834" s="227"/>
      <c r="E834" s="227"/>
      <c r="F834" s="227"/>
      <c r="G834" s="227"/>
      <c r="H834" s="227"/>
      <c r="I834" s="227"/>
      <c r="J834" s="227"/>
      <c r="K834" s="227"/>
      <c r="L834" s="227"/>
      <c r="M834" s="227"/>
      <c r="N834" s="227"/>
      <c r="O834" s="1036" t="s">
        <v>2642</v>
      </c>
      <c r="P834" s="1037" t="s">
        <v>1762</v>
      </c>
      <c r="Q834" s="234">
        <v>655</v>
      </c>
      <c r="R834" s="24" t="s">
        <v>1763</v>
      </c>
      <c r="S834" s="15">
        <v>576</v>
      </c>
      <c r="T834" s="24"/>
    </row>
    <row r="835" spans="4:20" ht="30" customHeight="1" x14ac:dyDescent="0.25">
      <c r="D835" s="227"/>
      <c r="E835" s="227"/>
      <c r="F835" s="227"/>
      <c r="G835" s="227"/>
      <c r="H835" s="227"/>
      <c r="I835" s="227"/>
      <c r="J835" s="227"/>
      <c r="K835" s="227"/>
      <c r="L835" s="227"/>
      <c r="M835" s="227"/>
      <c r="N835" s="227"/>
      <c r="O835" s="1036"/>
      <c r="P835" s="1037"/>
      <c r="Q835" s="234">
        <v>656</v>
      </c>
      <c r="R835" s="24" t="s">
        <v>1764</v>
      </c>
      <c r="S835" s="15">
        <v>10</v>
      </c>
      <c r="T835" s="24"/>
    </row>
    <row r="836" spans="4:20" ht="30" customHeight="1" x14ac:dyDescent="0.25">
      <c r="D836" s="227"/>
      <c r="E836" s="227"/>
      <c r="F836" s="228">
        <v>4</v>
      </c>
      <c r="G836" s="227"/>
      <c r="H836" s="227"/>
      <c r="I836" s="236">
        <f>SUM(J837:J856)</f>
        <v>14</v>
      </c>
      <c r="J836" s="227"/>
      <c r="K836" s="227"/>
      <c r="L836" s="227"/>
      <c r="M836" s="237">
        <f>SUM(N837:N856)</f>
        <v>19</v>
      </c>
      <c r="N836" s="227"/>
      <c r="O836" s="194">
        <v>2.15</v>
      </c>
      <c r="P836" s="195" t="s">
        <v>1767</v>
      </c>
      <c r="Q836" s="194"/>
      <c r="R836" s="194"/>
      <c r="S836" s="196"/>
      <c r="T836" s="194"/>
    </row>
    <row r="837" spans="4:20" ht="30" customHeight="1" x14ac:dyDescent="0.25">
      <c r="D837" s="227"/>
      <c r="E837" s="227"/>
      <c r="F837" s="227"/>
      <c r="G837" s="227"/>
      <c r="H837" s="227"/>
      <c r="I837" s="227"/>
      <c r="J837" s="236">
        <v>5</v>
      </c>
      <c r="K837" s="227"/>
      <c r="L837" s="227"/>
      <c r="M837" s="227"/>
      <c r="N837" s="237">
        <v>7</v>
      </c>
      <c r="O837" s="201" t="s">
        <v>2643</v>
      </c>
      <c r="P837" s="198" t="s">
        <v>1768</v>
      </c>
      <c r="Q837" s="199"/>
      <c r="R837" s="199"/>
      <c r="S837" s="200"/>
      <c r="T837" s="199"/>
    </row>
    <row r="838" spans="4:20" ht="30" customHeight="1" x14ac:dyDescent="0.25">
      <c r="D838" s="227"/>
      <c r="E838" s="227"/>
      <c r="F838" s="227"/>
      <c r="G838" s="227"/>
      <c r="H838" s="227"/>
      <c r="I838" s="227"/>
      <c r="J838" s="227"/>
      <c r="K838" s="227"/>
      <c r="L838" s="227"/>
      <c r="M838" s="227"/>
      <c r="N838" s="227"/>
      <c r="O838" s="1036" t="s">
        <v>2644</v>
      </c>
      <c r="P838" s="1038" t="s">
        <v>1771</v>
      </c>
      <c r="Q838" s="234">
        <v>657</v>
      </c>
      <c r="R838" s="11" t="s">
        <v>1772</v>
      </c>
      <c r="S838" s="15">
        <v>50</v>
      </c>
      <c r="T838" s="11"/>
    </row>
    <row r="839" spans="4:20" ht="30" customHeight="1" x14ac:dyDescent="0.25">
      <c r="D839" s="227"/>
      <c r="E839" s="227"/>
      <c r="F839" s="227"/>
      <c r="G839" s="227"/>
      <c r="H839" s="227"/>
      <c r="I839" s="227"/>
      <c r="J839" s="227"/>
      <c r="K839" s="227"/>
      <c r="L839" s="227"/>
      <c r="M839" s="227"/>
      <c r="N839" s="227"/>
      <c r="O839" s="1036"/>
      <c r="P839" s="1038"/>
      <c r="Q839" s="234">
        <v>658</v>
      </c>
      <c r="R839" s="11" t="s">
        <v>1773</v>
      </c>
      <c r="S839" s="15">
        <v>1</v>
      </c>
      <c r="T839" s="11"/>
    </row>
    <row r="840" spans="4:20" ht="30" customHeight="1" x14ac:dyDescent="0.25">
      <c r="D840" s="227"/>
      <c r="E840" s="227"/>
      <c r="F840" s="227"/>
      <c r="G840" s="227"/>
      <c r="H840" s="227"/>
      <c r="I840" s="227"/>
      <c r="J840" s="227"/>
      <c r="K840" s="227"/>
      <c r="L840" s="227"/>
      <c r="M840" s="227"/>
      <c r="N840" s="227"/>
      <c r="O840" s="232" t="s">
        <v>2645</v>
      </c>
      <c r="P840" s="9" t="s">
        <v>1774</v>
      </c>
      <c r="Q840" s="234">
        <v>659</v>
      </c>
      <c r="R840" s="11" t="s">
        <v>1775</v>
      </c>
      <c r="S840" s="15">
        <v>2000</v>
      </c>
      <c r="T840" s="11"/>
    </row>
    <row r="841" spans="4:20" ht="30" customHeight="1" x14ac:dyDescent="0.25">
      <c r="D841" s="227"/>
      <c r="E841" s="227"/>
      <c r="F841" s="227"/>
      <c r="G841" s="227"/>
      <c r="H841" s="227"/>
      <c r="I841" s="227"/>
      <c r="J841" s="227"/>
      <c r="K841" s="227"/>
      <c r="L841" s="227"/>
      <c r="M841" s="227"/>
      <c r="N841" s="227"/>
      <c r="O841" s="232" t="s">
        <v>2646</v>
      </c>
      <c r="P841" s="9" t="s">
        <v>1776</v>
      </c>
      <c r="Q841" s="234">
        <v>660</v>
      </c>
      <c r="R841" s="11" t="s">
        <v>1777</v>
      </c>
      <c r="S841" s="15">
        <v>4500</v>
      </c>
      <c r="T841" s="11"/>
    </row>
    <row r="842" spans="4:20" ht="30" customHeight="1" x14ac:dyDescent="0.25">
      <c r="D842" s="227"/>
      <c r="E842" s="227"/>
      <c r="F842" s="227"/>
      <c r="G842" s="227"/>
      <c r="H842" s="227"/>
      <c r="I842" s="227"/>
      <c r="J842" s="227"/>
      <c r="K842" s="227"/>
      <c r="L842" s="227"/>
      <c r="M842" s="227"/>
      <c r="N842" s="227"/>
      <c r="O842" s="1036" t="s">
        <v>2647</v>
      </c>
      <c r="P842" s="1038" t="s">
        <v>1778</v>
      </c>
      <c r="Q842" s="234">
        <v>661</v>
      </c>
      <c r="R842" s="11" t="s">
        <v>1779</v>
      </c>
      <c r="S842" s="15">
        <v>5000</v>
      </c>
      <c r="T842" s="11"/>
    </row>
    <row r="843" spans="4:20" ht="30" customHeight="1" x14ac:dyDescent="0.25">
      <c r="D843" s="227"/>
      <c r="E843" s="227"/>
      <c r="F843" s="227"/>
      <c r="G843" s="227"/>
      <c r="H843" s="227"/>
      <c r="I843" s="227"/>
      <c r="J843" s="227"/>
      <c r="K843" s="227"/>
      <c r="L843" s="227"/>
      <c r="M843" s="227"/>
      <c r="N843" s="227"/>
      <c r="O843" s="1036"/>
      <c r="P843" s="1038"/>
      <c r="Q843" s="234">
        <v>662</v>
      </c>
      <c r="R843" s="11" t="s">
        <v>1780</v>
      </c>
      <c r="S843" s="15">
        <v>1</v>
      </c>
      <c r="T843" s="11"/>
    </row>
    <row r="844" spans="4:20" ht="30" customHeight="1" x14ac:dyDescent="0.25">
      <c r="D844" s="227"/>
      <c r="E844" s="227"/>
      <c r="F844" s="227"/>
      <c r="G844" s="227"/>
      <c r="H844" s="227"/>
      <c r="I844" s="227"/>
      <c r="J844" s="227"/>
      <c r="K844" s="227"/>
      <c r="L844" s="227"/>
      <c r="M844" s="227"/>
      <c r="N844" s="227"/>
      <c r="O844" s="232" t="s">
        <v>2648</v>
      </c>
      <c r="P844" s="9" t="s">
        <v>1781</v>
      </c>
      <c r="Q844" s="234">
        <v>663</v>
      </c>
      <c r="R844" s="11" t="s">
        <v>1779</v>
      </c>
      <c r="S844" s="15">
        <v>1000</v>
      </c>
      <c r="T844" s="11"/>
    </row>
    <row r="845" spans="4:20" ht="30" customHeight="1" x14ac:dyDescent="0.25">
      <c r="D845" s="227"/>
      <c r="E845" s="227"/>
      <c r="F845" s="227"/>
      <c r="G845" s="227"/>
      <c r="H845" s="227"/>
      <c r="I845" s="227"/>
      <c r="J845" s="236">
        <v>2</v>
      </c>
      <c r="K845" s="227"/>
      <c r="L845" s="227"/>
      <c r="M845" s="227"/>
      <c r="N845" s="237">
        <v>4</v>
      </c>
      <c r="O845" s="201" t="s">
        <v>2649</v>
      </c>
      <c r="P845" s="198" t="s">
        <v>1788</v>
      </c>
      <c r="Q845" s="199"/>
      <c r="R845" s="199"/>
      <c r="S845" s="200"/>
      <c r="T845" s="199"/>
    </row>
    <row r="846" spans="4:20" ht="30" customHeight="1" x14ac:dyDescent="0.25">
      <c r="D846" s="227"/>
      <c r="E846" s="227"/>
      <c r="F846" s="227"/>
      <c r="G846" s="227"/>
      <c r="H846" s="227"/>
      <c r="I846" s="227"/>
      <c r="J846" s="227"/>
      <c r="K846" s="227"/>
      <c r="L846" s="227"/>
      <c r="M846" s="227"/>
      <c r="N846" s="227"/>
      <c r="O846" s="1036" t="s">
        <v>2650</v>
      </c>
      <c r="P846" s="1039" t="s">
        <v>1790</v>
      </c>
      <c r="Q846" s="234">
        <v>664</v>
      </c>
      <c r="R846" s="11" t="s">
        <v>501</v>
      </c>
      <c r="S846" s="15">
        <v>20</v>
      </c>
      <c r="T846" s="11"/>
    </row>
    <row r="847" spans="4:20" ht="30" customHeight="1" x14ac:dyDescent="0.25">
      <c r="D847" s="227"/>
      <c r="E847" s="227"/>
      <c r="F847" s="227"/>
      <c r="G847" s="227"/>
      <c r="H847" s="227"/>
      <c r="I847" s="227"/>
      <c r="J847" s="227"/>
      <c r="K847" s="227"/>
      <c r="L847" s="227"/>
      <c r="M847" s="227"/>
      <c r="N847" s="227"/>
      <c r="O847" s="1036"/>
      <c r="P847" s="1039"/>
      <c r="Q847" s="234">
        <v>665</v>
      </c>
      <c r="R847" s="11" t="s">
        <v>1780</v>
      </c>
      <c r="S847" s="15">
        <v>1</v>
      </c>
      <c r="T847" s="11"/>
    </row>
    <row r="848" spans="4:20" ht="30" customHeight="1" x14ac:dyDescent="0.25">
      <c r="D848" s="227"/>
      <c r="E848" s="227"/>
      <c r="F848" s="227"/>
      <c r="G848" s="227"/>
      <c r="H848" s="227"/>
      <c r="I848" s="227"/>
      <c r="J848" s="227"/>
      <c r="K848" s="227"/>
      <c r="L848" s="227"/>
      <c r="M848" s="227"/>
      <c r="N848" s="227"/>
      <c r="O848" s="1036" t="s">
        <v>2651</v>
      </c>
      <c r="P848" s="1039" t="s">
        <v>1791</v>
      </c>
      <c r="Q848" s="234">
        <v>666</v>
      </c>
      <c r="R848" s="11" t="s">
        <v>1792</v>
      </c>
      <c r="S848" s="15">
        <v>27000</v>
      </c>
      <c r="T848" s="11"/>
    </row>
    <row r="849" spans="4:20" ht="30" customHeight="1" x14ac:dyDescent="0.25">
      <c r="D849" s="227"/>
      <c r="E849" s="227"/>
      <c r="F849" s="227"/>
      <c r="G849" s="227"/>
      <c r="H849" s="227"/>
      <c r="I849" s="227"/>
      <c r="J849" s="227"/>
      <c r="K849" s="227"/>
      <c r="L849" s="227"/>
      <c r="M849" s="227"/>
      <c r="N849" s="227"/>
      <c r="O849" s="1036"/>
      <c r="P849" s="1039"/>
      <c r="Q849" s="234">
        <v>667</v>
      </c>
      <c r="R849" s="11" t="s">
        <v>259</v>
      </c>
      <c r="S849" s="15">
        <v>1</v>
      </c>
      <c r="T849" s="11"/>
    </row>
    <row r="850" spans="4:20" ht="30" customHeight="1" x14ac:dyDescent="0.25">
      <c r="D850" s="227"/>
      <c r="E850" s="227"/>
      <c r="F850" s="227"/>
      <c r="G850" s="227"/>
      <c r="H850" s="227"/>
      <c r="I850" s="227"/>
      <c r="J850" s="236">
        <v>4</v>
      </c>
      <c r="K850" s="227"/>
      <c r="L850" s="227"/>
      <c r="M850" s="227"/>
      <c r="N850" s="237">
        <v>5</v>
      </c>
      <c r="O850" s="201" t="s">
        <v>2654</v>
      </c>
      <c r="P850" s="198" t="s">
        <v>1797</v>
      </c>
      <c r="Q850" s="199"/>
      <c r="R850" s="199"/>
      <c r="S850" s="200"/>
      <c r="T850" s="199"/>
    </row>
    <row r="851" spans="4:20" ht="30" customHeight="1" x14ac:dyDescent="0.25">
      <c r="D851" s="227"/>
      <c r="E851" s="227"/>
      <c r="F851" s="227"/>
      <c r="G851" s="227"/>
      <c r="H851" s="227"/>
      <c r="I851" s="227"/>
      <c r="J851" s="227"/>
      <c r="K851" s="227"/>
      <c r="L851" s="227"/>
      <c r="M851" s="227"/>
      <c r="N851" s="227"/>
      <c r="O851" s="1036" t="s">
        <v>2650</v>
      </c>
      <c r="P851" s="1039" t="s">
        <v>1799</v>
      </c>
      <c r="Q851" s="234">
        <v>668</v>
      </c>
      <c r="R851" s="11" t="s">
        <v>1800</v>
      </c>
      <c r="S851" s="15">
        <v>15</v>
      </c>
      <c r="T851" s="11"/>
    </row>
    <row r="852" spans="4:20" ht="30" customHeight="1" x14ac:dyDescent="0.25">
      <c r="D852" s="227"/>
      <c r="E852" s="227"/>
      <c r="F852" s="227"/>
      <c r="G852" s="227"/>
      <c r="H852" s="227"/>
      <c r="I852" s="227"/>
      <c r="J852" s="227"/>
      <c r="K852" s="227"/>
      <c r="L852" s="227"/>
      <c r="M852" s="227"/>
      <c r="N852" s="227"/>
      <c r="O852" s="1036"/>
      <c r="P852" s="1039"/>
      <c r="Q852" s="234">
        <v>669</v>
      </c>
      <c r="R852" s="11" t="s">
        <v>827</v>
      </c>
      <c r="S852" s="15">
        <v>1</v>
      </c>
      <c r="T852" s="11"/>
    </row>
    <row r="853" spans="4:20" ht="30" customHeight="1" x14ac:dyDescent="0.25">
      <c r="D853" s="227"/>
      <c r="E853" s="227"/>
      <c r="F853" s="227"/>
      <c r="G853" s="227"/>
      <c r="H853" s="227"/>
      <c r="I853" s="227"/>
      <c r="J853" s="227"/>
      <c r="K853" s="227"/>
      <c r="L853" s="227"/>
      <c r="M853" s="227"/>
      <c r="N853" s="227"/>
      <c r="O853" s="232" t="s">
        <v>2651</v>
      </c>
      <c r="P853" s="21" t="s">
        <v>1801</v>
      </c>
      <c r="Q853" s="234">
        <v>670</v>
      </c>
      <c r="R853" s="11" t="s">
        <v>259</v>
      </c>
      <c r="S853" s="15">
        <v>1</v>
      </c>
      <c r="T853" s="11"/>
    </row>
    <row r="854" spans="4:20" ht="30" customHeight="1" x14ac:dyDescent="0.25">
      <c r="D854" s="227"/>
      <c r="E854" s="227"/>
      <c r="F854" s="227"/>
      <c r="G854" s="227"/>
      <c r="H854" s="227"/>
      <c r="I854" s="227"/>
      <c r="J854" s="227"/>
      <c r="K854" s="227"/>
      <c r="L854" s="227"/>
      <c r="M854" s="227"/>
      <c r="N854" s="227"/>
      <c r="O854" s="232" t="s">
        <v>2652</v>
      </c>
      <c r="P854" s="21" t="s">
        <v>1802</v>
      </c>
      <c r="Q854" s="234">
        <v>671</v>
      </c>
      <c r="R854" s="11" t="s">
        <v>501</v>
      </c>
      <c r="S854" s="15">
        <v>40</v>
      </c>
      <c r="T854" s="11"/>
    </row>
    <row r="855" spans="4:20" ht="30" customHeight="1" x14ac:dyDescent="0.25">
      <c r="D855" s="227"/>
      <c r="E855" s="227"/>
      <c r="F855" s="227"/>
      <c r="G855" s="227"/>
      <c r="H855" s="227"/>
      <c r="I855" s="227"/>
      <c r="J855" s="227"/>
      <c r="K855" s="227"/>
      <c r="L855" s="227"/>
      <c r="M855" s="227"/>
      <c r="N855" s="227"/>
      <c r="O855" s="232" t="s">
        <v>2653</v>
      </c>
      <c r="P855" s="21" t="s">
        <v>1803</v>
      </c>
      <c r="Q855" s="234">
        <v>672</v>
      </c>
      <c r="R855" s="11" t="s">
        <v>1804</v>
      </c>
      <c r="S855" s="15">
        <v>20</v>
      </c>
      <c r="T855" s="11"/>
    </row>
    <row r="856" spans="4:20" ht="30" customHeight="1" x14ac:dyDescent="0.25">
      <c r="D856" s="227"/>
      <c r="E856" s="227"/>
      <c r="F856" s="227"/>
      <c r="G856" s="227"/>
      <c r="H856" s="227"/>
      <c r="I856" s="227"/>
      <c r="J856" s="236">
        <v>3</v>
      </c>
      <c r="K856" s="227"/>
      <c r="L856" s="227"/>
      <c r="M856" s="227"/>
      <c r="N856" s="237">
        <v>3</v>
      </c>
      <c r="O856" s="201" t="s">
        <v>2655</v>
      </c>
      <c r="P856" s="198" t="s">
        <v>1806</v>
      </c>
      <c r="Q856" s="199"/>
      <c r="R856" s="199"/>
      <c r="S856" s="200"/>
      <c r="T856" s="199"/>
    </row>
    <row r="857" spans="4:20" ht="30" customHeight="1" x14ac:dyDescent="0.25">
      <c r="D857" s="227"/>
      <c r="E857" s="227"/>
      <c r="F857" s="227"/>
      <c r="G857" s="227"/>
      <c r="H857" s="227"/>
      <c r="I857" s="227"/>
      <c r="J857" s="227"/>
      <c r="K857" s="227"/>
      <c r="L857" s="227"/>
      <c r="M857" s="227"/>
      <c r="N857" s="227"/>
      <c r="O857" s="232" t="s">
        <v>2656</v>
      </c>
      <c r="P857" s="21" t="s">
        <v>1808</v>
      </c>
      <c r="Q857" s="234">
        <v>673</v>
      </c>
      <c r="R857" s="11" t="s">
        <v>1800</v>
      </c>
      <c r="S857" s="15">
        <v>6</v>
      </c>
      <c r="T857" s="11"/>
    </row>
    <row r="858" spans="4:20" ht="30" customHeight="1" x14ac:dyDescent="0.25">
      <c r="D858" s="227"/>
      <c r="E858" s="227"/>
      <c r="F858" s="227"/>
      <c r="G858" s="227"/>
      <c r="H858" s="227"/>
      <c r="I858" s="227"/>
      <c r="J858" s="227"/>
      <c r="K858" s="227"/>
      <c r="L858" s="227"/>
      <c r="M858" s="227"/>
      <c r="N858" s="227"/>
      <c r="O858" s="232" t="s">
        <v>2657</v>
      </c>
      <c r="P858" s="21" t="s">
        <v>1809</v>
      </c>
      <c r="Q858" s="234">
        <v>674</v>
      </c>
      <c r="R858" s="11" t="s">
        <v>1800</v>
      </c>
      <c r="S858" s="15">
        <v>20</v>
      </c>
      <c r="T858" s="11"/>
    </row>
    <row r="859" spans="4:20" ht="30" customHeight="1" x14ac:dyDescent="0.25">
      <c r="D859" s="227"/>
      <c r="E859" s="227"/>
      <c r="F859" s="227"/>
      <c r="G859" s="227"/>
      <c r="H859" s="227"/>
      <c r="I859" s="227"/>
      <c r="J859" s="227"/>
      <c r="K859" s="227"/>
      <c r="L859" s="227"/>
      <c r="M859" s="227"/>
      <c r="N859" s="227"/>
      <c r="O859" s="232" t="s">
        <v>2658</v>
      </c>
      <c r="P859" s="21" t="s">
        <v>1810</v>
      </c>
      <c r="Q859" s="234">
        <v>675</v>
      </c>
      <c r="R859" s="11" t="s">
        <v>1811</v>
      </c>
      <c r="S859" s="15">
        <v>4</v>
      </c>
      <c r="T859" s="11"/>
    </row>
    <row r="860" spans="4:20" ht="30" customHeight="1" x14ac:dyDescent="0.25">
      <c r="D860" s="227"/>
      <c r="E860" s="227"/>
      <c r="F860" s="228">
        <v>1</v>
      </c>
      <c r="G860" s="227"/>
      <c r="H860" s="227"/>
      <c r="I860" s="236">
        <f>SUM(J861)</f>
        <v>11</v>
      </c>
      <c r="J860" s="227"/>
      <c r="K860" s="227"/>
      <c r="L860" s="227"/>
      <c r="M860" s="237">
        <f>SUM(N861)</f>
        <v>11</v>
      </c>
      <c r="N860" s="227"/>
      <c r="O860" s="194">
        <v>2.16</v>
      </c>
      <c r="P860" s="195" t="s">
        <v>1815</v>
      </c>
      <c r="Q860" s="194"/>
      <c r="R860" s="194"/>
      <c r="S860" s="196"/>
      <c r="T860" s="194"/>
    </row>
    <row r="861" spans="4:20" ht="30" customHeight="1" x14ac:dyDescent="0.25">
      <c r="D861" s="227"/>
      <c r="E861" s="227"/>
      <c r="F861" s="227"/>
      <c r="G861" s="227"/>
      <c r="H861" s="227"/>
      <c r="I861" s="227"/>
      <c r="J861" s="236">
        <v>11</v>
      </c>
      <c r="K861" s="227"/>
      <c r="L861" s="227"/>
      <c r="M861" s="227"/>
      <c r="N861" s="237">
        <v>11</v>
      </c>
      <c r="O861" s="201" t="s">
        <v>2659</v>
      </c>
      <c r="P861" s="198" t="s">
        <v>1816</v>
      </c>
      <c r="Q861" s="199"/>
      <c r="R861" s="199"/>
      <c r="S861" s="200"/>
      <c r="T861" s="199"/>
    </row>
    <row r="862" spans="4:20" ht="30" customHeight="1" x14ac:dyDescent="0.25">
      <c r="D862" s="227"/>
      <c r="E862" s="227"/>
      <c r="F862" s="227"/>
      <c r="G862" s="227"/>
      <c r="H862" s="227"/>
      <c r="I862" s="227"/>
      <c r="J862" s="227"/>
      <c r="K862" s="227"/>
      <c r="L862" s="227"/>
      <c r="M862" s="227"/>
      <c r="N862" s="227"/>
      <c r="O862" s="232" t="s">
        <v>2660</v>
      </c>
      <c r="P862" s="9" t="s">
        <v>1818</v>
      </c>
      <c r="Q862" s="234">
        <v>676</v>
      </c>
      <c r="R862" s="11" t="s">
        <v>1819</v>
      </c>
      <c r="S862" s="15">
        <v>1</v>
      </c>
      <c r="T862" s="11"/>
    </row>
    <row r="863" spans="4:20" ht="30" customHeight="1" x14ac:dyDescent="0.25">
      <c r="D863" s="227"/>
      <c r="E863" s="227"/>
      <c r="F863" s="227"/>
      <c r="G863" s="227"/>
      <c r="H863" s="227"/>
      <c r="I863" s="227"/>
      <c r="J863" s="227"/>
      <c r="K863" s="227"/>
      <c r="L863" s="227"/>
      <c r="M863" s="227"/>
      <c r="N863" s="227"/>
      <c r="O863" s="232" t="s">
        <v>2661</v>
      </c>
      <c r="P863" s="9" t="s">
        <v>1820</v>
      </c>
      <c r="Q863" s="234">
        <v>677</v>
      </c>
      <c r="R863" s="24" t="s">
        <v>1821</v>
      </c>
      <c r="S863" s="15">
        <v>1</v>
      </c>
      <c r="T863" s="24"/>
    </row>
    <row r="864" spans="4:20" ht="30" customHeight="1" x14ac:dyDescent="0.25">
      <c r="D864" s="227"/>
      <c r="E864" s="227"/>
      <c r="F864" s="227"/>
      <c r="G864" s="227"/>
      <c r="H864" s="227"/>
      <c r="I864" s="227"/>
      <c r="J864" s="227"/>
      <c r="K864" s="227"/>
      <c r="L864" s="227"/>
      <c r="M864" s="227"/>
      <c r="N864" s="227"/>
      <c r="O864" s="232" t="s">
        <v>2662</v>
      </c>
      <c r="P864" s="9" t="s">
        <v>1822</v>
      </c>
      <c r="Q864" s="234">
        <v>678</v>
      </c>
      <c r="R864" s="24" t="s">
        <v>677</v>
      </c>
      <c r="S864" s="15">
        <v>40</v>
      </c>
      <c r="T864" s="24"/>
    </row>
    <row r="865" spans="3:20" ht="30" customHeight="1" x14ac:dyDescent="0.25">
      <c r="D865" s="227"/>
      <c r="E865" s="227"/>
      <c r="F865" s="227"/>
      <c r="G865" s="227"/>
      <c r="H865" s="227"/>
      <c r="I865" s="227"/>
      <c r="J865" s="227"/>
      <c r="K865" s="227"/>
      <c r="L865" s="227"/>
      <c r="M865" s="227"/>
      <c r="N865" s="227"/>
      <c r="O865" s="232" t="s">
        <v>2663</v>
      </c>
      <c r="P865" s="9" t="s">
        <v>1823</v>
      </c>
      <c r="Q865" s="234">
        <v>679</v>
      </c>
      <c r="R865" s="24" t="s">
        <v>1824</v>
      </c>
      <c r="S865" s="15">
        <v>1</v>
      </c>
      <c r="T865" s="24"/>
    </row>
    <row r="866" spans="3:20" ht="30" customHeight="1" x14ac:dyDescent="0.25">
      <c r="D866" s="227"/>
      <c r="E866" s="227"/>
      <c r="F866" s="227"/>
      <c r="G866" s="227"/>
      <c r="H866" s="227"/>
      <c r="I866" s="227"/>
      <c r="J866" s="227"/>
      <c r="K866" s="227"/>
      <c r="L866" s="227"/>
      <c r="M866" s="227"/>
      <c r="N866" s="227"/>
      <c r="O866" s="232" t="s">
        <v>2664</v>
      </c>
      <c r="P866" s="9" t="s">
        <v>1825</v>
      </c>
      <c r="Q866" s="234">
        <v>680</v>
      </c>
      <c r="R866" s="24" t="s">
        <v>1826</v>
      </c>
      <c r="S866" s="15">
        <v>1</v>
      </c>
      <c r="T866" s="24"/>
    </row>
    <row r="867" spans="3:20" ht="30" customHeight="1" x14ac:dyDescent="0.25">
      <c r="D867" s="227"/>
      <c r="E867" s="227"/>
      <c r="F867" s="227"/>
      <c r="G867" s="227"/>
      <c r="H867" s="227"/>
      <c r="I867" s="227"/>
      <c r="J867" s="227"/>
      <c r="K867" s="227"/>
      <c r="L867" s="227"/>
      <c r="M867" s="227"/>
      <c r="N867" s="227"/>
      <c r="O867" s="232" t="s">
        <v>2665</v>
      </c>
      <c r="P867" s="9" t="s">
        <v>1827</v>
      </c>
      <c r="Q867" s="234">
        <v>681</v>
      </c>
      <c r="R867" s="24" t="s">
        <v>1828</v>
      </c>
      <c r="S867" s="15">
        <v>1000</v>
      </c>
      <c r="T867" s="24"/>
    </row>
    <row r="868" spans="3:20" ht="30" customHeight="1" x14ac:dyDescent="0.25">
      <c r="D868" s="227"/>
      <c r="E868" s="227"/>
      <c r="F868" s="227"/>
      <c r="G868" s="227"/>
      <c r="H868" s="227"/>
      <c r="I868" s="227"/>
      <c r="J868" s="227"/>
      <c r="K868" s="227"/>
      <c r="L868" s="227"/>
      <c r="M868" s="227"/>
      <c r="N868" s="227"/>
      <c r="O868" s="232" t="s">
        <v>2666</v>
      </c>
      <c r="P868" s="9" t="s">
        <v>1829</v>
      </c>
      <c r="Q868" s="234">
        <v>682</v>
      </c>
      <c r="R868" s="11" t="s">
        <v>1253</v>
      </c>
      <c r="S868" s="15">
        <v>4</v>
      </c>
      <c r="T868" s="11"/>
    </row>
    <row r="869" spans="3:20" ht="30" customHeight="1" x14ac:dyDescent="0.25">
      <c r="D869" s="227"/>
      <c r="E869" s="227"/>
      <c r="F869" s="227"/>
      <c r="G869" s="227"/>
      <c r="H869" s="227"/>
      <c r="I869" s="227"/>
      <c r="J869" s="227"/>
      <c r="K869" s="227"/>
      <c r="L869" s="227"/>
      <c r="M869" s="227"/>
      <c r="N869" s="227"/>
      <c r="O869" s="232" t="s">
        <v>2667</v>
      </c>
      <c r="P869" s="9" t="s">
        <v>1830</v>
      </c>
      <c r="Q869" s="234">
        <v>683</v>
      </c>
      <c r="R869" s="24" t="s">
        <v>1831</v>
      </c>
      <c r="S869" s="15">
        <v>8</v>
      </c>
      <c r="T869" s="24"/>
    </row>
    <row r="870" spans="3:20" ht="30" customHeight="1" x14ac:dyDescent="0.25">
      <c r="D870" s="227"/>
      <c r="E870" s="227"/>
      <c r="F870" s="227"/>
      <c r="G870" s="227"/>
      <c r="H870" s="227"/>
      <c r="I870" s="227"/>
      <c r="J870" s="227"/>
      <c r="K870" s="227"/>
      <c r="L870" s="227"/>
      <c r="M870" s="227"/>
      <c r="N870" s="227"/>
      <c r="O870" s="232" t="s">
        <v>2668</v>
      </c>
      <c r="P870" s="9" t="s">
        <v>1832</v>
      </c>
      <c r="Q870" s="234">
        <v>684</v>
      </c>
      <c r="R870" s="24" t="s">
        <v>1833</v>
      </c>
      <c r="S870" s="15">
        <v>400</v>
      </c>
      <c r="T870" s="24"/>
    </row>
    <row r="871" spans="3:20" ht="30" customHeight="1" x14ac:dyDescent="0.25">
      <c r="D871" s="227"/>
      <c r="E871" s="227"/>
      <c r="F871" s="227"/>
      <c r="G871" s="227"/>
      <c r="H871" s="227"/>
      <c r="I871" s="227"/>
      <c r="J871" s="227"/>
      <c r="K871" s="227"/>
      <c r="L871" s="227"/>
      <c r="M871" s="227"/>
      <c r="N871" s="227"/>
      <c r="O871" s="232" t="s">
        <v>2669</v>
      </c>
      <c r="P871" s="9" t="s">
        <v>1834</v>
      </c>
      <c r="Q871" s="234">
        <v>685</v>
      </c>
      <c r="R871" s="11" t="s">
        <v>1835</v>
      </c>
      <c r="S871" s="15">
        <v>1000</v>
      </c>
      <c r="T871" s="11"/>
    </row>
    <row r="872" spans="3:20" ht="30" customHeight="1" x14ac:dyDescent="0.25">
      <c r="D872" s="227"/>
      <c r="E872" s="227"/>
      <c r="F872" s="227"/>
      <c r="G872" s="227"/>
      <c r="H872" s="227"/>
      <c r="I872" s="227"/>
      <c r="J872" s="227"/>
      <c r="K872" s="227"/>
      <c r="L872" s="227"/>
      <c r="M872" s="227"/>
      <c r="N872" s="227"/>
      <c r="O872" s="232" t="s">
        <v>2670</v>
      </c>
      <c r="P872" s="9" t="s">
        <v>1836</v>
      </c>
      <c r="Q872" s="234">
        <v>686</v>
      </c>
      <c r="R872" s="45" t="s">
        <v>1837</v>
      </c>
      <c r="S872" s="15">
        <v>2</v>
      </c>
      <c r="T872" s="45"/>
    </row>
    <row r="873" spans="3:20" ht="30" customHeight="1" x14ac:dyDescent="0.25">
      <c r="C873" s="239">
        <v>6</v>
      </c>
      <c r="D873" s="227"/>
      <c r="E873" s="228">
        <f>SUM(F875:F1068)</f>
        <v>25</v>
      </c>
      <c r="F873" s="227"/>
      <c r="G873" s="227"/>
      <c r="H873" s="236">
        <f>SUM(I875:I1068)</f>
        <v>175</v>
      </c>
      <c r="I873" s="227"/>
      <c r="J873" s="227"/>
      <c r="K873" s="227"/>
      <c r="L873" s="237">
        <f>SUM(M875:M1068)</f>
        <v>182</v>
      </c>
      <c r="M873" s="227"/>
      <c r="N873" s="227"/>
      <c r="O873" s="190">
        <v>3</v>
      </c>
      <c r="P873" s="191" t="s">
        <v>1850</v>
      </c>
      <c r="Q873" s="190"/>
      <c r="R873" s="192"/>
      <c r="S873" s="193"/>
      <c r="T873" s="192"/>
    </row>
    <row r="874" spans="3:20" ht="30" customHeight="1" x14ac:dyDescent="0.25">
      <c r="D874" s="227"/>
      <c r="I874" s="227"/>
      <c r="J874" s="227"/>
      <c r="K874" s="227"/>
      <c r="L874" s="227"/>
      <c r="M874" s="227"/>
      <c r="N874" s="227"/>
      <c r="O874" s="202"/>
      <c r="P874" s="203" t="s">
        <v>1852</v>
      </c>
      <c r="Q874" s="202"/>
      <c r="R874" s="202"/>
      <c r="S874" s="204"/>
      <c r="T874" s="202"/>
    </row>
    <row r="875" spans="3:20" ht="30" customHeight="1" x14ac:dyDescent="0.25">
      <c r="D875" s="227"/>
      <c r="E875" s="227"/>
      <c r="F875" s="228">
        <v>6</v>
      </c>
      <c r="G875" s="227"/>
      <c r="H875" s="227"/>
      <c r="I875" s="236">
        <f>SUM(J876:J923)</f>
        <v>44</v>
      </c>
      <c r="J875" s="227"/>
      <c r="K875" s="227"/>
      <c r="L875" s="227"/>
      <c r="M875" s="237">
        <f>SUM(N876:N923)</f>
        <v>44</v>
      </c>
      <c r="N875" s="227"/>
      <c r="O875" s="194">
        <v>3.1</v>
      </c>
      <c r="P875" s="195" t="s">
        <v>1851</v>
      </c>
      <c r="Q875" s="194"/>
      <c r="R875" s="194"/>
      <c r="S875" s="196"/>
      <c r="T875" s="194"/>
    </row>
    <row r="876" spans="3:20" ht="30" customHeight="1" x14ac:dyDescent="0.25">
      <c r="D876" s="227"/>
      <c r="E876" s="227"/>
      <c r="F876" s="227"/>
      <c r="G876" s="227"/>
      <c r="H876" s="227"/>
      <c r="I876" s="227"/>
      <c r="J876" s="236">
        <v>14</v>
      </c>
      <c r="K876" s="227"/>
      <c r="L876" s="227"/>
      <c r="M876" s="227"/>
      <c r="N876" s="237">
        <v>14</v>
      </c>
      <c r="O876" s="201" t="s">
        <v>102</v>
      </c>
      <c r="P876" s="198" t="s">
        <v>1853</v>
      </c>
      <c r="Q876" s="199"/>
      <c r="R876" s="199"/>
      <c r="S876" s="200"/>
      <c r="T876" s="199"/>
    </row>
    <row r="877" spans="3:20" ht="30" customHeight="1" x14ac:dyDescent="0.25">
      <c r="D877" s="227"/>
      <c r="E877" s="227"/>
      <c r="F877" s="227"/>
      <c r="G877" s="227"/>
      <c r="H877" s="227"/>
      <c r="I877" s="227"/>
      <c r="J877" s="227"/>
      <c r="K877" s="227"/>
      <c r="L877" s="227"/>
      <c r="M877" s="227"/>
      <c r="N877" s="227"/>
      <c r="O877" s="232" t="s">
        <v>103</v>
      </c>
      <c r="P877" s="9" t="s">
        <v>1854</v>
      </c>
      <c r="Q877" s="234">
        <v>687</v>
      </c>
      <c r="R877" s="11" t="s">
        <v>1855</v>
      </c>
      <c r="S877" s="15">
        <v>4</v>
      </c>
      <c r="T877" s="11"/>
    </row>
    <row r="878" spans="3:20" ht="30" customHeight="1" x14ac:dyDescent="0.25">
      <c r="D878" s="227"/>
      <c r="E878" s="227"/>
      <c r="F878" s="227"/>
      <c r="G878" s="227"/>
      <c r="H878" s="227"/>
      <c r="I878" s="227"/>
      <c r="J878" s="227"/>
      <c r="K878" s="227"/>
      <c r="L878" s="227"/>
      <c r="M878" s="227"/>
      <c r="N878" s="227"/>
      <c r="O878" s="232" t="s">
        <v>212</v>
      </c>
      <c r="P878" s="9" t="s">
        <v>1856</v>
      </c>
      <c r="Q878" s="234">
        <v>688</v>
      </c>
      <c r="R878" s="14" t="s">
        <v>1857</v>
      </c>
      <c r="S878" s="15">
        <v>4</v>
      </c>
      <c r="T878" s="14"/>
    </row>
    <row r="879" spans="3:20" ht="30" customHeight="1" x14ac:dyDescent="0.25">
      <c r="D879" s="227"/>
      <c r="E879" s="227"/>
      <c r="F879" s="227"/>
      <c r="G879" s="227"/>
      <c r="H879" s="227"/>
      <c r="I879" s="227"/>
      <c r="J879" s="227"/>
      <c r="K879" s="227"/>
      <c r="L879" s="227"/>
      <c r="M879" s="227"/>
      <c r="N879" s="227"/>
      <c r="O879" s="232" t="s">
        <v>1871</v>
      </c>
      <c r="P879" s="9" t="s">
        <v>1858</v>
      </c>
      <c r="Q879" s="234">
        <v>689</v>
      </c>
      <c r="R879" s="11" t="s">
        <v>1855</v>
      </c>
      <c r="S879" s="15">
        <v>4</v>
      </c>
      <c r="T879" s="11"/>
    </row>
    <row r="880" spans="3:20" ht="30" customHeight="1" x14ac:dyDescent="0.25">
      <c r="D880" s="227"/>
      <c r="E880" s="227"/>
      <c r="F880" s="227"/>
      <c r="G880" s="227"/>
      <c r="H880" s="227"/>
      <c r="I880" s="227"/>
      <c r="J880" s="227"/>
      <c r="K880" s="227"/>
      <c r="L880" s="227"/>
      <c r="M880" s="227"/>
      <c r="N880" s="227"/>
      <c r="O880" s="232" t="s">
        <v>1872</v>
      </c>
      <c r="P880" s="12" t="s">
        <v>1859</v>
      </c>
      <c r="Q880" s="234">
        <v>690</v>
      </c>
      <c r="R880" s="11" t="s">
        <v>1855</v>
      </c>
      <c r="S880" s="15">
        <v>4</v>
      </c>
      <c r="T880" s="11"/>
    </row>
    <row r="881" spans="4:20" ht="30" customHeight="1" x14ac:dyDescent="0.3">
      <c r="D881" s="227"/>
      <c r="E881" s="227"/>
      <c r="F881" s="227"/>
      <c r="G881" s="227"/>
      <c r="H881" s="227"/>
      <c r="I881" s="227"/>
      <c r="J881" s="227"/>
      <c r="K881" s="227"/>
      <c r="L881" s="227"/>
      <c r="M881" s="227"/>
      <c r="N881" s="227"/>
      <c r="O881" s="232" t="s">
        <v>1873</v>
      </c>
      <c r="P881" s="214" t="s">
        <v>1878</v>
      </c>
      <c r="Q881" s="234">
        <v>691</v>
      </c>
      <c r="R881" s="24" t="s">
        <v>1253</v>
      </c>
      <c r="S881" s="15">
        <v>5</v>
      </c>
      <c r="T881" s="24"/>
    </row>
    <row r="882" spans="4:20" ht="30" customHeight="1" x14ac:dyDescent="0.25">
      <c r="D882" s="227"/>
      <c r="E882" s="227"/>
      <c r="F882" s="227"/>
      <c r="G882" s="227"/>
      <c r="H882" s="227"/>
      <c r="I882" s="227"/>
      <c r="J882" s="227"/>
      <c r="K882" s="227"/>
      <c r="L882" s="227"/>
      <c r="M882" s="227"/>
      <c r="N882" s="227"/>
      <c r="O882" s="232" t="s">
        <v>1874</v>
      </c>
      <c r="P882" s="9" t="s">
        <v>1879</v>
      </c>
      <c r="Q882" s="234">
        <v>692</v>
      </c>
      <c r="R882" s="24" t="s">
        <v>1253</v>
      </c>
      <c r="S882" s="15">
        <v>80</v>
      </c>
      <c r="T882" s="24"/>
    </row>
    <row r="883" spans="4:20" ht="30" customHeight="1" x14ac:dyDescent="0.25">
      <c r="D883" s="227"/>
      <c r="E883" s="227"/>
      <c r="F883" s="227"/>
      <c r="G883" s="227"/>
      <c r="H883" s="227"/>
      <c r="I883" s="227"/>
      <c r="J883" s="227"/>
      <c r="K883" s="227"/>
      <c r="L883" s="227"/>
      <c r="M883" s="227"/>
      <c r="N883" s="227"/>
      <c r="O883" s="232" t="s">
        <v>1875</v>
      </c>
      <c r="P883" s="12" t="s">
        <v>1860</v>
      </c>
      <c r="Q883" s="234">
        <v>693</v>
      </c>
      <c r="R883" s="24" t="s">
        <v>1253</v>
      </c>
      <c r="S883" s="15">
        <v>24</v>
      </c>
      <c r="T883" s="24"/>
    </row>
    <row r="884" spans="4:20" ht="30" customHeight="1" x14ac:dyDescent="0.25">
      <c r="D884" s="227"/>
      <c r="E884" s="227"/>
      <c r="F884" s="227"/>
      <c r="G884" s="227"/>
      <c r="H884" s="227"/>
      <c r="I884" s="227"/>
      <c r="J884" s="227"/>
      <c r="K884" s="227"/>
      <c r="L884" s="227"/>
      <c r="M884" s="227"/>
      <c r="N884" s="227"/>
      <c r="O884" s="232" t="s">
        <v>1876</v>
      </c>
      <c r="P884" s="9" t="s">
        <v>1861</v>
      </c>
      <c r="Q884" s="234">
        <v>694</v>
      </c>
      <c r="R884" s="24" t="s">
        <v>485</v>
      </c>
      <c r="S884" s="15">
        <v>4</v>
      </c>
      <c r="T884" s="24"/>
    </row>
    <row r="885" spans="4:20" ht="30" customHeight="1" x14ac:dyDescent="0.25">
      <c r="D885" s="227"/>
      <c r="E885" s="227"/>
      <c r="F885" s="227"/>
      <c r="G885" s="227"/>
      <c r="H885" s="227"/>
      <c r="I885" s="227"/>
      <c r="J885" s="227"/>
      <c r="K885" s="227"/>
      <c r="L885" s="227"/>
      <c r="M885" s="227"/>
      <c r="N885" s="227"/>
      <c r="O885" s="232" t="s">
        <v>1877</v>
      </c>
      <c r="P885" s="12" t="s">
        <v>1862</v>
      </c>
      <c r="Q885" s="234">
        <v>695</v>
      </c>
      <c r="R885" s="14" t="s">
        <v>1863</v>
      </c>
      <c r="S885" s="15">
        <v>1300</v>
      </c>
      <c r="T885" s="14"/>
    </row>
    <row r="886" spans="4:20" ht="30" customHeight="1" x14ac:dyDescent="0.25">
      <c r="D886" s="227"/>
      <c r="E886" s="227"/>
      <c r="F886" s="227"/>
      <c r="G886" s="227"/>
      <c r="H886" s="227"/>
      <c r="I886" s="227"/>
      <c r="J886" s="227"/>
      <c r="K886" s="227"/>
      <c r="L886" s="227"/>
      <c r="M886" s="227"/>
      <c r="N886" s="227"/>
      <c r="O886" s="232" t="s">
        <v>1880</v>
      </c>
      <c r="P886" s="12" t="s">
        <v>1864</v>
      </c>
      <c r="Q886" s="234">
        <v>696</v>
      </c>
      <c r="R886" s="14" t="s">
        <v>1865</v>
      </c>
      <c r="S886" s="15">
        <v>600</v>
      </c>
      <c r="T886" s="14"/>
    </row>
    <row r="887" spans="4:20" ht="30" customHeight="1" x14ac:dyDescent="0.25">
      <c r="D887" s="227"/>
      <c r="E887" s="227"/>
      <c r="F887" s="227"/>
      <c r="G887" s="227"/>
      <c r="H887" s="227"/>
      <c r="I887" s="227"/>
      <c r="J887" s="227"/>
      <c r="K887" s="227"/>
      <c r="L887" s="227"/>
      <c r="M887" s="227"/>
      <c r="N887" s="227"/>
      <c r="O887" s="232" t="s">
        <v>1881</v>
      </c>
      <c r="P887" s="12" t="s">
        <v>1866</v>
      </c>
      <c r="Q887" s="234">
        <v>697</v>
      </c>
      <c r="R887" s="12" t="s">
        <v>1867</v>
      </c>
      <c r="S887" s="15">
        <v>3</v>
      </c>
      <c r="T887" s="12"/>
    </row>
    <row r="888" spans="4:20" ht="30" customHeight="1" x14ac:dyDescent="0.25">
      <c r="D888" s="227"/>
      <c r="E888" s="227"/>
      <c r="F888" s="227"/>
      <c r="G888" s="227"/>
      <c r="H888" s="227"/>
      <c r="I888" s="227"/>
      <c r="J888" s="227"/>
      <c r="K888" s="227"/>
      <c r="L888" s="227"/>
      <c r="M888" s="227"/>
      <c r="N888" s="227"/>
      <c r="O888" s="232" t="s">
        <v>1882</v>
      </c>
      <c r="P888" s="12" t="s">
        <v>1868</v>
      </c>
      <c r="Q888" s="234">
        <v>698</v>
      </c>
      <c r="R888" s="11" t="s">
        <v>391</v>
      </c>
      <c r="S888" s="15">
        <v>4</v>
      </c>
      <c r="T888" s="11"/>
    </row>
    <row r="889" spans="4:20" ht="30" customHeight="1" x14ac:dyDescent="0.25">
      <c r="D889" s="227"/>
      <c r="E889" s="227"/>
      <c r="F889" s="227"/>
      <c r="G889" s="227"/>
      <c r="H889" s="227"/>
      <c r="I889" s="227"/>
      <c r="J889" s="227"/>
      <c r="K889" s="227"/>
      <c r="L889" s="227"/>
      <c r="M889" s="227"/>
      <c r="N889" s="227"/>
      <c r="O889" s="232" t="s">
        <v>1883</v>
      </c>
      <c r="P889" s="12" t="s">
        <v>1869</v>
      </c>
      <c r="Q889" s="234">
        <v>699</v>
      </c>
      <c r="R889" s="11" t="s">
        <v>1855</v>
      </c>
      <c r="S889" s="15">
        <v>4</v>
      </c>
      <c r="T889" s="11"/>
    </row>
    <row r="890" spans="4:20" ht="30" customHeight="1" x14ac:dyDescent="0.25">
      <c r="D890" s="227"/>
      <c r="E890" s="227"/>
      <c r="F890" s="227"/>
      <c r="G890" s="227"/>
      <c r="H890" s="227"/>
      <c r="I890" s="227"/>
      <c r="J890" s="227"/>
      <c r="K890" s="227"/>
      <c r="L890" s="227"/>
      <c r="M890" s="227"/>
      <c r="N890" s="227"/>
      <c r="O890" s="232" t="s">
        <v>1884</v>
      </c>
      <c r="P890" s="12" t="s">
        <v>1870</v>
      </c>
      <c r="Q890" s="247">
        <v>700</v>
      </c>
      <c r="R890" s="11" t="s">
        <v>1855</v>
      </c>
      <c r="S890" s="15">
        <v>4</v>
      </c>
      <c r="T890" s="11"/>
    </row>
    <row r="891" spans="4:20" ht="30" customHeight="1" x14ac:dyDescent="0.25">
      <c r="D891" s="227"/>
      <c r="E891" s="227"/>
      <c r="F891" s="227"/>
      <c r="G891" s="227"/>
      <c r="H891" s="227"/>
      <c r="I891" s="227"/>
      <c r="J891" s="236">
        <v>13</v>
      </c>
      <c r="K891" s="227"/>
      <c r="L891" s="227"/>
      <c r="M891" s="227"/>
      <c r="N891" s="237">
        <v>13</v>
      </c>
      <c r="O891" s="201" t="s">
        <v>104</v>
      </c>
      <c r="P891" s="198" t="s">
        <v>1885</v>
      </c>
      <c r="Q891" s="199"/>
      <c r="R891" s="199"/>
      <c r="S891" s="200"/>
      <c r="T891" s="199"/>
    </row>
    <row r="892" spans="4:20" ht="30" customHeight="1" x14ac:dyDescent="0.25">
      <c r="D892" s="227"/>
      <c r="E892" s="227"/>
      <c r="F892" s="227"/>
      <c r="G892" s="227"/>
      <c r="H892" s="227"/>
      <c r="I892" s="227"/>
      <c r="J892" s="227"/>
      <c r="K892" s="227"/>
      <c r="L892" s="227"/>
      <c r="M892" s="227"/>
      <c r="N892" s="227"/>
      <c r="O892" s="232" t="s">
        <v>105</v>
      </c>
      <c r="P892" s="12" t="s">
        <v>1886</v>
      </c>
      <c r="Q892" s="234">
        <v>701</v>
      </c>
      <c r="R892" s="11" t="s">
        <v>312</v>
      </c>
      <c r="S892" s="15">
        <v>48</v>
      </c>
      <c r="T892" s="11"/>
    </row>
    <row r="893" spans="4:20" ht="30" customHeight="1" x14ac:dyDescent="0.25">
      <c r="D893" s="227"/>
      <c r="E893" s="227"/>
      <c r="F893" s="227"/>
      <c r="G893" s="227"/>
      <c r="H893" s="227"/>
      <c r="I893" s="227"/>
      <c r="J893" s="227"/>
      <c r="K893" s="227"/>
      <c r="L893" s="227"/>
      <c r="M893" s="227"/>
      <c r="N893" s="227"/>
      <c r="O893" s="232" t="s">
        <v>106</v>
      </c>
      <c r="P893" s="12" t="s">
        <v>1887</v>
      </c>
      <c r="Q893" s="234">
        <v>702</v>
      </c>
      <c r="R893" s="11" t="s">
        <v>1855</v>
      </c>
      <c r="S893" s="15">
        <v>4</v>
      </c>
      <c r="T893" s="11"/>
    </row>
    <row r="894" spans="4:20" ht="30" customHeight="1" x14ac:dyDescent="0.25">
      <c r="D894" s="227"/>
      <c r="E894" s="227"/>
      <c r="F894" s="227"/>
      <c r="G894" s="227"/>
      <c r="H894" s="227"/>
      <c r="I894" s="227"/>
      <c r="J894" s="227"/>
      <c r="K894" s="227"/>
      <c r="L894" s="227"/>
      <c r="M894" s="227"/>
      <c r="N894" s="227"/>
      <c r="O894" s="232" t="s">
        <v>1905</v>
      </c>
      <c r="P894" s="12" t="s">
        <v>1888</v>
      </c>
      <c r="Q894" s="234">
        <v>703</v>
      </c>
      <c r="R894" s="12" t="s">
        <v>1889</v>
      </c>
      <c r="S894" s="15">
        <v>8</v>
      </c>
      <c r="T894" s="12"/>
    </row>
    <row r="895" spans="4:20" ht="30" customHeight="1" x14ac:dyDescent="0.25">
      <c r="D895" s="227"/>
      <c r="E895" s="227"/>
      <c r="F895" s="227"/>
      <c r="G895" s="227"/>
      <c r="H895" s="227"/>
      <c r="I895" s="227"/>
      <c r="J895" s="227"/>
      <c r="K895" s="227"/>
      <c r="L895" s="227"/>
      <c r="M895" s="227"/>
      <c r="N895" s="227"/>
      <c r="O895" s="232" t="s">
        <v>1906</v>
      </c>
      <c r="P895" s="12" t="s">
        <v>1890</v>
      </c>
      <c r="Q895" s="234">
        <v>704</v>
      </c>
      <c r="R895" s="24" t="s">
        <v>1891</v>
      </c>
      <c r="S895" s="15">
        <v>2</v>
      </c>
      <c r="T895" s="24"/>
    </row>
    <row r="896" spans="4:20" ht="30" customHeight="1" x14ac:dyDescent="0.25">
      <c r="D896" s="227"/>
      <c r="E896" s="227"/>
      <c r="F896" s="227"/>
      <c r="G896" s="227"/>
      <c r="H896" s="227"/>
      <c r="I896" s="227"/>
      <c r="J896" s="227"/>
      <c r="K896" s="227"/>
      <c r="L896" s="227"/>
      <c r="M896" s="227"/>
      <c r="N896" s="227"/>
      <c r="O896" s="232" t="s">
        <v>1907</v>
      </c>
      <c r="P896" s="12" t="s">
        <v>1892</v>
      </c>
      <c r="Q896" s="234">
        <v>705</v>
      </c>
      <c r="R896" s="14" t="s">
        <v>1857</v>
      </c>
      <c r="S896" s="15">
        <v>12</v>
      </c>
      <c r="T896" s="14"/>
    </row>
    <row r="897" spans="4:20" ht="30" customHeight="1" x14ac:dyDescent="0.25">
      <c r="D897" s="227"/>
      <c r="E897" s="227"/>
      <c r="F897" s="227"/>
      <c r="G897" s="227"/>
      <c r="H897" s="227"/>
      <c r="I897" s="227"/>
      <c r="J897" s="227"/>
      <c r="K897" s="227"/>
      <c r="L897" s="227"/>
      <c r="M897" s="227"/>
      <c r="N897" s="227"/>
      <c r="O897" s="232" t="s">
        <v>1908</v>
      </c>
      <c r="P897" s="12" t="s">
        <v>1893</v>
      </c>
      <c r="Q897" s="234">
        <v>706</v>
      </c>
      <c r="R897" s="14" t="s">
        <v>1253</v>
      </c>
      <c r="S897" s="15">
        <v>8</v>
      </c>
      <c r="T897" s="14"/>
    </row>
    <row r="898" spans="4:20" ht="30" customHeight="1" x14ac:dyDescent="0.25">
      <c r="D898" s="227"/>
      <c r="E898" s="227"/>
      <c r="F898" s="227"/>
      <c r="G898" s="227"/>
      <c r="H898" s="227"/>
      <c r="I898" s="227"/>
      <c r="J898" s="227"/>
      <c r="K898" s="227"/>
      <c r="L898" s="227"/>
      <c r="M898" s="227"/>
      <c r="N898" s="227"/>
      <c r="O898" s="232" t="s">
        <v>1909</v>
      </c>
      <c r="P898" s="12" t="s">
        <v>1894</v>
      </c>
      <c r="Q898" s="234">
        <v>707</v>
      </c>
      <c r="R898" s="14" t="s">
        <v>1253</v>
      </c>
      <c r="S898" s="15">
        <v>8</v>
      </c>
      <c r="T898" s="14"/>
    </row>
    <row r="899" spans="4:20" ht="30" customHeight="1" x14ac:dyDescent="0.25">
      <c r="D899" s="227"/>
      <c r="E899" s="227"/>
      <c r="F899" s="227"/>
      <c r="G899" s="227"/>
      <c r="H899" s="227"/>
      <c r="I899" s="227"/>
      <c r="J899" s="227"/>
      <c r="K899" s="227"/>
      <c r="L899" s="227"/>
      <c r="M899" s="227"/>
      <c r="N899" s="227"/>
      <c r="O899" s="232" t="s">
        <v>1910</v>
      </c>
      <c r="P899" s="12" t="s">
        <v>1895</v>
      </c>
      <c r="Q899" s="234">
        <v>708</v>
      </c>
      <c r="R899" s="14" t="s">
        <v>1896</v>
      </c>
      <c r="S899" s="15">
        <v>1</v>
      </c>
      <c r="T899" s="14"/>
    </row>
    <row r="900" spans="4:20" ht="30" customHeight="1" x14ac:dyDescent="0.25">
      <c r="D900" s="227"/>
      <c r="E900" s="227"/>
      <c r="F900" s="227"/>
      <c r="G900" s="227"/>
      <c r="H900" s="227"/>
      <c r="I900" s="227"/>
      <c r="J900" s="227"/>
      <c r="K900" s="227"/>
      <c r="L900" s="227"/>
      <c r="M900" s="227"/>
      <c r="N900" s="227"/>
      <c r="O900" s="232" t="s">
        <v>1911</v>
      </c>
      <c r="P900" s="12" t="s">
        <v>1897</v>
      </c>
      <c r="Q900" s="234">
        <v>709</v>
      </c>
      <c r="R900" s="14" t="s">
        <v>1898</v>
      </c>
      <c r="S900" s="15">
        <v>20</v>
      </c>
      <c r="T900" s="14"/>
    </row>
    <row r="901" spans="4:20" ht="30" customHeight="1" x14ac:dyDescent="0.25">
      <c r="D901" s="227"/>
      <c r="E901" s="227"/>
      <c r="F901" s="227"/>
      <c r="G901" s="227"/>
      <c r="H901" s="227"/>
      <c r="I901" s="227"/>
      <c r="J901" s="227"/>
      <c r="K901" s="227"/>
      <c r="L901" s="227"/>
      <c r="M901" s="227"/>
      <c r="N901" s="227"/>
      <c r="O901" s="232" t="s">
        <v>1912</v>
      </c>
      <c r="P901" s="12" t="s">
        <v>1899</v>
      </c>
      <c r="Q901" s="234">
        <v>710</v>
      </c>
      <c r="R901" s="14" t="s">
        <v>1900</v>
      </c>
      <c r="S901" s="15">
        <v>8</v>
      </c>
      <c r="T901" s="14"/>
    </row>
    <row r="902" spans="4:20" ht="30" customHeight="1" x14ac:dyDescent="0.25">
      <c r="D902" s="227"/>
      <c r="E902" s="227"/>
      <c r="F902" s="227"/>
      <c r="G902" s="227"/>
      <c r="H902" s="227"/>
      <c r="I902" s="227"/>
      <c r="J902" s="227"/>
      <c r="K902" s="227"/>
      <c r="L902" s="227"/>
      <c r="M902" s="227"/>
      <c r="N902" s="227"/>
      <c r="O902" s="232" t="s">
        <v>1913</v>
      </c>
      <c r="P902" s="12" t="s">
        <v>1901</v>
      </c>
      <c r="Q902" s="234">
        <v>711</v>
      </c>
      <c r="R902" s="14" t="s">
        <v>1857</v>
      </c>
      <c r="S902" s="15">
        <v>8</v>
      </c>
      <c r="T902" s="14"/>
    </row>
    <row r="903" spans="4:20" ht="30" customHeight="1" x14ac:dyDescent="0.25">
      <c r="D903" s="227"/>
      <c r="E903" s="227"/>
      <c r="F903" s="227"/>
      <c r="G903" s="227"/>
      <c r="H903" s="227"/>
      <c r="I903" s="227"/>
      <c r="J903" s="227"/>
      <c r="K903" s="227"/>
      <c r="L903" s="227"/>
      <c r="M903" s="227"/>
      <c r="N903" s="227"/>
      <c r="O903" s="232" t="s">
        <v>1914</v>
      </c>
      <c r="P903" s="12" t="s">
        <v>1902</v>
      </c>
      <c r="Q903" s="234">
        <v>712</v>
      </c>
      <c r="R903" s="14" t="s">
        <v>1857</v>
      </c>
      <c r="S903" s="15">
        <v>8</v>
      </c>
      <c r="T903" s="14"/>
    </row>
    <row r="904" spans="4:20" ht="30" customHeight="1" x14ac:dyDescent="0.25">
      <c r="D904" s="227"/>
      <c r="E904" s="227"/>
      <c r="F904" s="227"/>
      <c r="G904" s="227"/>
      <c r="H904" s="227"/>
      <c r="I904" s="227"/>
      <c r="J904" s="227"/>
      <c r="K904" s="227"/>
      <c r="L904" s="227"/>
      <c r="M904" s="227"/>
      <c r="N904" s="227"/>
      <c r="O904" s="232" t="s">
        <v>1915</v>
      </c>
      <c r="P904" s="12" t="s">
        <v>1903</v>
      </c>
      <c r="Q904" s="234">
        <v>713</v>
      </c>
      <c r="R904" s="14" t="s">
        <v>1904</v>
      </c>
      <c r="S904" s="15">
        <v>8</v>
      </c>
      <c r="T904" s="14"/>
    </row>
    <row r="905" spans="4:20" ht="30" customHeight="1" x14ac:dyDescent="0.25">
      <c r="D905" s="227"/>
      <c r="E905" s="227"/>
      <c r="F905" s="227"/>
      <c r="G905" s="227"/>
      <c r="H905" s="227"/>
      <c r="I905" s="227"/>
      <c r="J905" s="236">
        <v>5</v>
      </c>
      <c r="K905" s="227"/>
      <c r="L905" s="227"/>
      <c r="M905" s="227"/>
      <c r="N905" s="237">
        <v>5</v>
      </c>
      <c r="O905" s="201" t="s">
        <v>1917</v>
      </c>
      <c r="P905" s="198" t="s">
        <v>1916</v>
      </c>
      <c r="Q905" s="199"/>
      <c r="R905" s="199"/>
      <c r="S905" s="200"/>
      <c r="T905" s="199"/>
    </row>
    <row r="906" spans="4:20" ht="30" customHeight="1" x14ac:dyDescent="0.25">
      <c r="D906" s="227"/>
      <c r="E906" s="227"/>
      <c r="F906" s="227"/>
      <c r="G906" s="227"/>
      <c r="H906" s="227"/>
      <c r="I906" s="227"/>
      <c r="J906" s="227"/>
      <c r="K906" s="227"/>
      <c r="L906" s="227"/>
      <c r="M906" s="227"/>
      <c r="N906" s="227"/>
      <c r="O906" s="232" t="s">
        <v>1918</v>
      </c>
      <c r="P906" s="12" t="s">
        <v>1919</v>
      </c>
      <c r="Q906" s="234">
        <v>714</v>
      </c>
      <c r="R906" s="11" t="s">
        <v>1855</v>
      </c>
      <c r="S906" s="15">
        <v>4</v>
      </c>
      <c r="T906" s="11"/>
    </row>
    <row r="907" spans="4:20" ht="30" customHeight="1" x14ac:dyDescent="0.25">
      <c r="D907" s="227"/>
      <c r="E907" s="227"/>
      <c r="F907" s="227"/>
      <c r="G907" s="227"/>
      <c r="H907" s="227"/>
      <c r="I907" s="227"/>
      <c r="J907" s="227"/>
      <c r="K907" s="227"/>
      <c r="L907" s="227"/>
      <c r="M907" s="227"/>
      <c r="N907" s="227"/>
      <c r="O907" s="232" t="s">
        <v>1924</v>
      </c>
      <c r="P907" s="12" t="s">
        <v>1920</v>
      </c>
      <c r="Q907" s="234">
        <v>715</v>
      </c>
      <c r="R907" s="11" t="s">
        <v>1855</v>
      </c>
      <c r="S907" s="15">
        <v>4</v>
      </c>
      <c r="T907" s="11"/>
    </row>
    <row r="908" spans="4:20" ht="30" customHeight="1" x14ac:dyDescent="0.25">
      <c r="D908" s="227"/>
      <c r="E908" s="227"/>
      <c r="F908" s="227"/>
      <c r="G908" s="227"/>
      <c r="H908" s="227"/>
      <c r="I908" s="227"/>
      <c r="J908" s="227"/>
      <c r="K908" s="227"/>
      <c r="L908" s="227"/>
      <c r="M908" s="227"/>
      <c r="N908" s="227"/>
      <c r="O908" s="232" t="s">
        <v>1925</v>
      </c>
      <c r="P908" s="12" t="s">
        <v>1921</v>
      </c>
      <c r="Q908" s="234">
        <v>716</v>
      </c>
      <c r="R908" s="11" t="s">
        <v>1855</v>
      </c>
      <c r="S908" s="15">
        <v>4</v>
      </c>
      <c r="T908" s="11"/>
    </row>
    <row r="909" spans="4:20" ht="30" customHeight="1" x14ac:dyDescent="0.25">
      <c r="D909" s="227"/>
      <c r="E909" s="227"/>
      <c r="F909" s="227"/>
      <c r="G909" s="227"/>
      <c r="H909" s="227"/>
      <c r="I909" s="227"/>
      <c r="J909" s="227"/>
      <c r="K909" s="227"/>
      <c r="L909" s="227"/>
      <c r="M909" s="227"/>
      <c r="N909" s="227"/>
      <c r="O909" s="232" t="s">
        <v>1926</v>
      </c>
      <c r="P909" s="12" t="s">
        <v>1922</v>
      </c>
      <c r="Q909" s="234">
        <v>717</v>
      </c>
      <c r="R909" s="11" t="s">
        <v>1855</v>
      </c>
      <c r="S909" s="15">
        <v>4</v>
      </c>
      <c r="T909" s="11"/>
    </row>
    <row r="910" spans="4:20" ht="30" customHeight="1" x14ac:dyDescent="0.25">
      <c r="D910" s="227"/>
      <c r="E910" s="227"/>
      <c r="F910" s="227"/>
      <c r="G910" s="227"/>
      <c r="H910" s="227"/>
      <c r="I910" s="227"/>
      <c r="J910" s="227"/>
      <c r="K910" s="227"/>
      <c r="L910" s="227"/>
      <c r="M910" s="227"/>
      <c r="N910" s="227"/>
      <c r="O910" s="232" t="s">
        <v>1927</v>
      </c>
      <c r="P910" s="12" t="s">
        <v>1923</v>
      </c>
      <c r="Q910" s="234">
        <v>718</v>
      </c>
      <c r="R910" s="11" t="s">
        <v>1855</v>
      </c>
      <c r="S910" s="15">
        <v>4</v>
      </c>
      <c r="T910" s="11"/>
    </row>
    <row r="911" spans="4:20" ht="30" customHeight="1" x14ac:dyDescent="0.25">
      <c r="D911" s="227"/>
      <c r="E911" s="227"/>
      <c r="F911" s="227"/>
      <c r="G911" s="227"/>
      <c r="H911" s="227"/>
      <c r="I911" s="227"/>
      <c r="J911" s="236">
        <v>5</v>
      </c>
      <c r="K911" s="227"/>
      <c r="L911" s="227"/>
      <c r="M911" s="227"/>
      <c r="N911" s="237">
        <v>5</v>
      </c>
      <c r="O911" s="201" t="s">
        <v>1929</v>
      </c>
      <c r="P911" s="198" t="s">
        <v>1928</v>
      </c>
      <c r="Q911" s="199"/>
      <c r="R911" s="199"/>
      <c r="S911" s="200"/>
      <c r="T911" s="199"/>
    </row>
    <row r="912" spans="4:20" ht="30" customHeight="1" x14ac:dyDescent="0.25">
      <c r="D912" s="227"/>
      <c r="E912" s="227"/>
      <c r="F912" s="227"/>
      <c r="G912" s="227"/>
      <c r="H912" s="227"/>
      <c r="I912" s="227"/>
      <c r="J912" s="227"/>
      <c r="K912" s="227"/>
      <c r="L912" s="227"/>
      <c r="M912" s="227"/>
      <c r="N912" s="227"/>
      <c r="O912" s="232" t="s">
        <v>1936</v>
      </c>
      <c r="P912" s="9" t="s">
        <v>1930</v>
      </c>
      <c r="Q912" s="234">
        <v>719</v>
      </c>
      <c r="R912" s="215" t="s">
        <v>1931</v>
      </c>
      <c r="S912" s="17">
        <v>2</v>
      </c>
      <c r="T912" s="215"/>
    </row>
    <row r="913" spans="4:20" ht="30" customHeight="1" x14ac:dyDescent="0.25">
      <c r="D913" s="227"/>
      <c r="E913" s="227"/>
      <c r="F913" s="227"/>
      <c r="G913" s="227"/>
      <c r="H913" s="227"/>
      <c r="I913" s="227"/>
      <c r="J913" s="227"/>
      <c r="K913" s="227"/>
      <c r="L913" s="227"/>
      <c r="M913" s="227"/>
      <c r="N913" s="227"/>
      <c r="O913" s="232" t="s">
        <v>1937</v>
      </c>
      <c r="P913" s="9" t="s">
        <v>1932</v>
      </c>
      <c r="Q913" s="234">
        <v>720</v>
      </c>
      <c r="R913" s="215" t="s">
        <v>1855</v>
      </c>
      <c r="S913" s="17">
        <v>4</v>
      </c>
      <c r="T913" s="215"/>
    </row>
    <row r="914" spans="4:20" ht="30" customHeight="1" x14ac:dyDescent="0.25">
      <c r="D914" s="227"/>
      <c r="E914" s="227"/>
      <c r="F914" s="227"/>
      <c r="G914" s="227"/>
      <c r="H914" s="227"/>
      <c r="I914" s="227"/>
      <c r="J914" s="227"/>
      <c r="K914" s="227"/>
      <c r="L914" s="227"/>
      <c r="M914" s="227"/>
      <c r="N914" s="227"/>
      <c r="O914" s="232" t="s">
        <v>1938</v>
      </c>
      <c r="P914" s="9" t="s">
        <v>1933</v>
      </c>
      <c r="Q914" s="234">
        <v>721</v>
      </c>
      <c r="R914" s="215" t="s">
        <v>1253</v>
      </c>
      <c r="S914" s="17">
        <v>6</v>
      </c>
      <c r="T914" s="215"/>
    </row>
    <row r="915" spans="4:20" ht="30" customHeight="1" x14ac:dyDescent="0.25">
      <c r="D915" s="227"/>
      <c r="E915" s="227"/>
      <c r="F915" s="227"/>
      <c r="G915" s="227"/>
      <c r="H915" s="227"/>
      <c r="I915" s="227"/>
      <c r="J915" s="227"/>
      <c r="K915" s="227"/>
      <c r="L915" s="227"/>
      <c r="M915" s="227"/>
      <c r="N915" s="227"/>
      <c r="O915" s="232" t="s">
        <v>1939</v>
      </c>
      <c r="P915" s="9" t="s">
        <v>1934</v>
      </c>
      <c r="Q915" s="234">
        <v>722</v>
      </c>
      <c r="R915" s="215" t="s">
        <v>1253</v>
      </c>
      <c r="S915" s="17">
        <v>12</v>
      </c>
      <c r="T915" s="215"/>
    </row>
    <row r="916" spans="4:20" ht="30" customHeight="1" x14ac:dyDescent="0.25">
      <c r="D916" s="227"/>
      <c r="E916" s="227"/>
      <c r="F916" s="227"/>
      <c r="G916" s="227"/>
      <c r="H916" s="227"/>
      <c r="I916" s="227"/>
      <c r="J916" s="227"/>
      <c r="K916" s="227"/>
      <c r="L916" s="227"/>
      <c r="M916" s="227"/>
      <c r="N916" s="227"/>
      <c r="O916" s="232" t="s">
        <v>1940</v>
      </c>
      <c r="P916" s="9" t="s">
        <v>1935</v>
      </c>
      <c r="Q916" s="234">
        <v>723</v>
      </c>
      <c r="R916" s="215" t="s">
        <v>485</v>
      </c>
      <c r="S916" s="17">
        <v>1</v>
      </c>
      <c r="T916" s="215"/>
    </row>
    <row r="917" spans="4:20" ht="30" customHeight="1" x14ac:dyDescent="0.25">
      <c r="D917" s="227"/>
      <c r="E917" s="227"/>
      <c r="F917" s="227"/>
      <c r="G917" s="227"/>
      <c r="H917" s="227"/>
      <c r="I917" s="227"/>
      <c r="J917" s="236">
        <v>5</v>
      </c>
      <c r="K917" s="227"/>
      <c r="L917" s="227"/>
      <c r="M917" s="227"/>
      <c r="N917" s="237">
        <v>5</v>
      </c>
      <c r="O917" s="201" t="s">
        <v>1942</v>
      </c>
      <c r="P917" s="198" t="s">
        <v>1941</v>
      </c>
      <c r="Q917" s="199"/>
      <c r="R917" s="199"/>
      <c r="S917" s="200"/>
      <c r="T917" s="199"/>
    </row>
    <row r="918" spans="4:20" ht="30" customHeight="1" x14ac:dyDescent="0.25">
      <c r="D918" s="227"/>
      <c r="E918" s="227"/>
      <c r="F918" s="227"/>
      <c r="G918" s="227"/>
      <c r="H918" s="227"/>
      <c r="I918" s="227"/>
      <c r="J918" s="227"/>
      <c r="K918" s="227"/>
      <c r="L918" s="227"/>
      <c r="M918" s="227"/>
      <c r="N918" s="227"/>
      <c r="O918" s="232" t="s">
        <v>1948</v>
      </c>
      <c r="P918" s="12" t="s">
        <v>1943</v>
      </c>
      <c r="Q918" s="234">
        <v>724</v>
      </c>
      <c r="R918" s="14" t="s">
        <v>391</v>
      </c>
      <c r="S918" s="15">
        <v>4</v>
      </c>
      <c r="T918" s="14"/>
    </row>
    <row r="919" spans="4:20" ht="30" customHeight="1" x14ac:dyDescent="0.25">
      <c r="D919" s="227"/>
      <c r="E919" s="227"/>
      <c r="F919" s="227"/>
      <c r="G919" s="227"/>
      <c r="H919" s="227"/>
      <c r="I919" s="227"/>
      <c r="J919" s="227"/>
      <c r="K919" s="227"/>
      <c r="L919" s="227"/>
      <c r="M919" s="227"/>
      <c r="N919" s="227"/>
      <c r="O919" s="232" t="s">
        <v>1949</v>
      </c>
      <c r="P919" s="12" t="s">
        <v>1944</v>
      </c>
      <c r="Q919" s="234">
        <v>725</v>
      </c>
      <c r="R919" s="14" t="s">
        <v>391</v>
      </c>
      <c r="S919" s="15">
        <v>4</v>
      </c>
      <c r="T919" s="14"/>
    </row>
    <row r="920" spans="4:20" ht="30" customHeight="1" x14ac:dyDescent="0.25">
      <c r="D920" s="227"/>
      <c r="E920" s="227"/>
      <c r="F920" s="227"/>
      <c r="G920" s="227"/>
      <c r="H920" s="227"/>
      <c r="I920" s="227"/>
      <c r="J920" s="227"/>
      <c r="K920" s="227"/>
      <c r="L920" s="227"/>
      <c r="M920" s="227"/>
      <c r="N920" s="227"/>
      <c r="O920" s="232" t="s">
        <v>1950</v>
      </c>
      <c r="P920" s="9" t="s">
        <v>1945</v>
      </c>
      <c r="Q920" s="234">
        <v>726</v>
      </c>
      <c r="R920" s="14" t="s">
        <v>485</v>
      </c>
      <c r="S920" s="36">
        <v>4</v>
      </c>
      <c r="T920" s="14"/>
    </row>
    <row r="921" spans="4:20" ht="30" customHeight="1" x14ac:dyDescent="0.25">
      <c r="D921" s="227"/>
      <c r="E921" s="227"/>
      <c r="F921" s="227"/>
      <c r="G921" s="227"/>
      <c r="H921" s="227"/>
      <c r="I921" s="227"/>
      <c r="J921" s="227"/>
      <c r="K921" s="227"/>
      <c r="L921" s="227"/>
      <c r="M921" s="227"/>
      <c r="N921" s="227"/>
      <c r="O921" s="232" t="s">
        <v>1951</v>
      </c>
      <c r="P921" s="12" t="s">
        <v>1946</v>
      </c>
      <c r="Q921" s="234">
        <v>727</v>
      </c>
      <c r="R921" s="11" t="s">
        <v>391</v>
      </c>
      <c r="S921" s="15">
        <v>4</v>
      </c>
      <c r="T921" s="11"/>
    </row>
    <row r="922" spans="4:20" ht="30" customHeight="1" x14ac:dyDescent="0.25">
      <c r="D922" s="227"/>
      <c r="E922" s="227"/>
      <c r="F922" s="227"/>
      <c r="G922" s="227"/>
      <c r="H922" s="227"/>
      <c r="I922" s="227"/>
      <c r="J922" s="227"/>
      <c r="K922" s="227"/>
      <c r="L922" s="227"/>
      <c r="M922" s="227"/>
      <c r="N922" s="227"/>
      <c r="O922" s="232" t="s">
        <v>1952</v>
      </c>
      <c r="P922" s="12" t="s">
        <v>1947</v>
      </c>
      <c r="Q922" s="234">
        <v>728</v>
      </c>
      <c r="R922" s="11" t="s">
        <v>391</v>
      </c>
      <c r="S922" s="15">
        <v>4</v>
      </c>
      <c r="T922" s="11"/>
    </row>
    <row r="923" spans="4:20" ht="30" customHeight="1" x14ac:dyDescent="0.25">
      <c r="D923" s="227"/>
      <c r="E923" s="227"/>
      <c r="F923" s="227"/>
      <c r="G923" s="227"/>
      <c r="H923" s="227"/>
      <c r="I923" s="227"/>
      <c r="J923" s="236">
        <v>2</v>
      </c>
      <c r="K923" s="227"/>
      <c r="L923" s="227"/>
      <c r="M923" s="227"/>
      <c r="N923" s="237">
        <v>2</v>
      </c>
      <c r="O923" s="201" t="s">
        <v>1954</v>
      </c>
      <c r="P923" s="198" t="s">
        <v>1953</v>
      </c>
      <c r="Q923" s="199"/>
      <c r="R923" s="199"/>
      <c r="S923" s="200"/>
      <c r="T923" s="199"/>
    </row>
    <row r="924" spans="4:20" ht="30" customHeight="1" x14ac:dyDescent="0.25">
      <c r="D924" s="227"/>
      <c r="E924" s="227"/>
      <c r="F924" s="227"/>
      <c r="G924" s="227"/>
      <c r="H924" s="227"/>
      <c r="I924" s="227"/>
      <c r="J924" s="227"/>
      <c r="K924" s="227"/>
      <c r="L924" s="227"/>
      <c r="M924" s="227"/>
      <c r="N924" s="227"/>
      <c r="O924" s="232" t="s">
        <v>1957</v>
      </c>
      <c r="P924" s="33" t="s">
        <v>1955</v>
      </c>
      <c r="Q924" s="234">
        <v>729</v>
      </c>
      <c r="R924" s="14" t="s">
        <v>1956</v>
      </c>
      <c r="S924" s="15">
        <v>1</v>
      </c>
      <c r="T924" s="14"/>
    </row>
    <row r="925" spans="4:20" ht="30" customHeight="1" x14ac:dyDescent="0.25">
      <c r="D925" s="227"/>
      <c r="E925" s="227"/>
      <c r="F925" s="227"/>
      <c r="G925" s="227"/>
      <c r="H925" s="227"/>
      <c r="I925" s="227"/>
      <c r="J925" s="227"/>
      <c r="K925" s="227"/>
      <c r="L925" s="227"/>
      <c r="M925" s="227"/>
      <c r="N925" s="227"/>
      <c r="O925" s="232" t="s">
        <v>1958</v>
      </c>
      <c r="P925" s="33" t="s">
        <v>1959</v>
      </c>
      <c r="Q925" s="234">
        <v>730</v>
      </c>
      <c r="R925" s="14" t="s">
        <v>1956</v>
      </c>
      <c r="S925" s="15">
        <v>1</v>
      </c>
      <c r="T925" s="14"/>
    </row>
    <row r="926" spans="4:20" ht="30" customHeight="1" x14ac:dyDescent="0.25">
      <c r="D926" s="227"/>
      <c r="E926" s="227"/>
      <c r="F926" s="228">
        <v>8</v>
      </c>
      <c r="G926" s="227"/>
      <c r="H926" s="227"/>
      <c r="I926" s="236">
        <f>SUM(J927:J1008)</f>
        <v>77</v>
      </c>
      <c r="J926" s="227"/>
      <c r="K926" s="227"/>
      <c r="L926" s="227"/>
      <c r="M926" s="237">
        <f>SUM(N927:N1008)</f>
        <v>77</v>
      </c>
      <c r="N926" s="227"/>
      <c r="O926" s="194">
        <v>3.2</v>
      </c>
      <c r="P926" s="195" t="s">
        <v>1960</v>
      </c>
      <c r="Q926" s="194"/>
      <c r="R926" s="194"/>
      <c r="S926" s="196"/>
      <c r="T926" s="194"/>
    </row>
    <row r="927" spans="4:20" ht="30" customHeight="1" x14ac:dyDescent="0.25">
      <c r="D927" s="227"/>
      <c r="E927" s="227"/>
      <c r="F927" s="227"/>
      <c r="G927" s="227"/>
      <c r="H927" s="227"/>
      <c r="I927" s="227"/>
      <c r="J927" s="236">
        <v>16</v>
      </c>
      <c r="K927" s="227"/>
      <c r="L927" s="227"/>
      <c r="M927" s="227"/>
      <c r="N927" s="237">
        <v>16</v>
      </c>
      <c r="O927" s="201" t="s">
        <v>8</v>
      </c>
      <c r="P927" s="198" t="s">
        <v>1961</v>
      </c>
      <c r="Q927" s="199"/>
      <c r="R927" s="199"/>
      <c r="S927" s="200"/>
      <c r="T927" s="199"/>
    </row>
    <row r="928" spans="4:20" ht="30" customHeight="1" x14ac:dyDescent="0.25">
      <c r="D928" s="227"/>
      <c r="E928" s="227"/>
      <c r="F928" s="227"/>
      <c r="G928" s="227"/>
      <c r="H928" s="227"/>
      <c r="I928" s="227"/>
      <c r="J928" s="227"/>
      <c r="K928" s="227"/>
      <c r="L928" s="227"/>
      <c r="M928" s="227"/>
      <c r="N928" s="227"/>
      <c r="O928" s="232" t="s">
        <v>9</v>
      </c>
      <c r="P928" s="21" t="s">
        <v>1962</v>
      </c>
      <c r="Q928" s="234">
        <v>731</v>
      </c>
      <c r="R928" s="11" t="s">
        <v>559</v>
      </c>
      <c r="S928" s="15">
        <v>4000</v>
      </c>
      <c r="T928" s="11"/>
    </row>
    <row r="929" spans="4:20" ht="30" customHeight="1" x14ac:dyDescent="0.25">
      <c r="D929" s="227"/>
      <c r="E929" s="227"/>
      <c r="F929" s="227"/>
      <c r="G929" s="227"/>
      <c r="H929" s="227"/>
      <c r="I929" s="227"/>
      <c r="J929" s="227"/>
      <c r="K929" s="227"/>
      <c r="L929" s="227"/>
      <c r="M929" s="227"/>
      <c r="N929" s="227"/>
      <c r="O929" s="232" t="s">
        <v>10</v>
      </c>
      <c r="P929" s="33" t="s">
        <v>1963</v>
      </c>
      <c r="Q929" s="234">
        <v>732</v>
      </c>
      <c r="R929" s="11" t="s">
        <v>1964</v>
      </c>
      <c r="S929" s="15">
        <v>4</v>
      </c>
      <c r="T929" s="11"/>
    </row>
    <row r="930" spans="4:20" ht="30" customHeight="1" x14ac:dyDescent="0.25">
      <c r="D930" s="227"/>
      <c r="E930" s="227"/>
      <c r="F930" s="227"/>
      <c r="G930" s="227"/>
      <c r="H930" s="227"/>
      <c r="I930" s="227"/>
      <c r="J930" s="227"/>
      <c r="K930" s="227"/>
      <c r="L930" s="227"/>
      <c r="M930" s="227"/>
      <c r="N930" s="227"/>
      <c r="O930" s="232" t="s">
        <v>11</v>
      </c>
      <c r="P930" s="33" t="s">
        <v>1965</v>
      </c>
      <c r="Q930" s="234">
        <v>733</v>
      </c>
      <c r="R930" s="11" t="s">
        <v>501</v>
      </c>
      <c r="S930" s="15">
        <v>600</v>
      </c>
      <c r="T930" s="11"/>
    </row>
    <row r="931" spans="4:20" ht="30" customHeight="1" x14ac:dyDescent="0.25">
      <c r="D931" s="227"/>
      <c r="E931" s="227"/>
      <c r="F931" s="227"/>
      <c r="G931" s="227"/>
      <c r="H931" s="227"/>
      <c r="I931" s="227"/>
      <c r="J931" s="227"/>
      <c r="K931" s="227"/>
      <c r="L931" s="227"/>
      <c r="M931" s="227"/>
      <c r="N931" s="227"/>
      <c r="O931" s="232" t="s">
        <v>1977</v>
      </c>
      <c r="P931" s="33" t="s">
        <v>1966</v>
      </c>
      <c r="Q931" s="234">
        <v>734</v>
      </c>
      <c r="R931" s="11" t="s">
        <v>501</v>
      </c>
      <c r="S931" s="15">
        <v>600</v>
      </c>
      <c r="T931" s="11"/>
    </row>
    <row r="932" spans="4:20" ht="30" customHeight="1" x14ac:dyDescent="0.25">
      <c r="D932" s="227"/>
      <c r="E932" s="227"/>
      <c r="F932" s="227"/>
      <c r="G932" s="227"/>
      <c r="H932" s="227"/>
      <c r="I932" s="227"/>
      <c r="J932" s="227"/>
      <c r="K932" s="227"/>
      <c r="L932" s="227"/>
      <c r="M932" s="227"/>
      <c r="N932" s="227"/>
      <c r="O932" s="232" t="s">
        <v>1978</v>
      </c>
      <c r="P932" s="33" t="s">
        <v>1967</v>
      </c>
      <c r="Q932" s="234">
        <v>735</v>
      </c>
      <c r="R932" s="11" t="s">
        <v>501</v>
      </c>
      <c r="S932" s="15">
        <v>600</v>
      </c>
      <c r="T932" s="11"/>
    </row>
    <row r="933" spans="4:20" ht="30" customHeight="1" x14ac:dyDescent="0.25">
      <c r="D933" s="227"/>
      <c r="E933" s="227"/>
      <c r="F933" s="227"/>
      <c r="G933" s="227"/>
      <c r="H933" s="227"/>
      <c r="I933" s="227"/>
      <c r="J933" s="227"/>
      <c r="K933" s="227"/>
      <c r="L933" s="227"/>
      <c r="M933" s="227"/>
      <c r="N933" s="227"/>
      <c r="O933" s="232" t="s">
        <v>1979</v>
      </c>
      <c r="P933" s="33" t="s">
        <v>1968</v>
      </c>
      <c r="Q933" s="234">
        <v>736</v>
      </c>
      <c r="R933" s="11" t="s">
        <v>501</v>
      </c>
      <c r="S933" s="15">
        <v>600</v>
      </c>
      <c r="T933" s="11"/>
    </row>
    <row r="934" spans="4:20" ht="30" customHeight="1" x14ac:dyDescent="0.25">
      <c r="D934" s="227"/>
      <c r="E934" s="227"/>
      <c r="F934" s="227"/>
      <c r="G934" s="227"/>
      <c r="H934" s="227"/>
      <c r="I934" s="227"/>
      <c r="J934" s="227"/>
      <c r="K934" s="227"/>
      <c r="L934" s="227"/>
      <c r="M934" s="227"/>
      <c r="N934" s="227"/>
      <c r="O934" s="232" t="s">
        <v>1980</v>
      </c>
      <c r="P934" s="33" t="s">
        <v>1969</v>
      </c>
      <c r="Q934" s="234">
        <v>737</v>
      </c>
      <c r="R934" s="11" t="s">
        <v>501</v>
      </c>
      <c r="S934" s="15">
        <v>600</v>
      </c>
      <c r="T934" s="11"/>
    </row>
    <row r="935" spans="4:20" ht="30" customHeight="1" x14ac:dyDescent="0.25">
      <c r="D935" s="227"/>
      <c r="E935" s="227"/>
      <c r="F935" s="227"/>
      <c r="G935" s="227"/>
      <c r="H935" s="227"/>
      <c r="I935" s="227"/>
      <c r="J935" s="227"/>
      <c r="K935" s="227"/>
      <c r="L935" s="227"/>
      <c r="M935" s="227"/>
      <c r="N935" s="227"/>
      <c r="O935" s="232" t="s">
        <v>1981</v>
      </c>
      <c r="P935" s="33" t="s">
        <v>1970</v>
      </c>
      <c r="Q935" s="234">
        <v>738</v>
      </c>
      <c r="R935" s="11" t="s">
        <v>501</v>
      </c>
      <c r="S935" s="15">
        <v>600</v>
      </c>
      <c r="T935" s="11"/>
    </row>
    <row r="936" spans="4:20" ht="30" customHeight="1" x14ac:dyDescent="0.25">
      <c r="D936" s="227"/>
      <c r="E936" s="227"/>
      <c r="F936" s="227"/>
      <c r="G936" s="227"/>
      <c r="H936" s="227"/>
      <c r="I936" s="227"/>
      <c r="J936" s="227"/>
      <c r="K936" s="227"/>
      <c r="L936" s="227"/>
      <c r="M936" s="227"/>
      <c r="N936" s="227"/>
      <c r="O936" s="232" t="s">
        <v>1982</v>
      </c>
      <c r="P936" s="12" t="s">
        <v>1971</v>
      </c>
      <c r="Q936" s="234">
        <v>739</v>
      </c>
      <c r="R936" s="11" t="s">
        <v>501</v>
      </c>
      <c r="S936" s="15">
        <v>600</v>
      </c>
      <c r="T936" s="11"/>
    </row>
    <row r="937" spans="4:20" ht="30" customHeight="1" x14ac:dyDescent="0.25">
      <c r="D937" s="227"/>
      <c r="E937" s="227"/>
      <c r="F937" s="227"/>
      <c r="G937" s="227"/>
      <c r="H937" s="227"/>
      <c r="I937" s="227"/>
      <c r="J937" s="227"/>
      <c r="K937" s="227"/>
      <c r="L937" s="227"/>
      <c r="M937" s="227"/>
      <c r="N937" s="227"/>
      <c r="O937" s="232" t="s">
        <v>1983</v>
      </c>
      <c r="P937" s="12" t="s">
        <v>1972</v>
      </c>
      <c r="Q937" s="234">
        <v>740</v>
      </c>
      <c r="R937" s="11" t="s">
        <v>501</v>
      </c>
      <c r="S937" s="15">
        <v>600</v>
      </c>
      <c r="T937" s="11"/>
    </row>
    <row r="938" spans="4:20" ht="30" customHeight="1" x14ac:dyDescent="0.25">
      <c r="D938" s="227"/>
      <c r="E938" s="227"/>
      <c r="F938" s="227"/>
      <c r="G938" s="227"/>
      <c r="H938" s="227"/>
      <c r="I938" s="227"/>
      <c r="J938" s="227"/>
      <c r="K938" s="227"/>
      <c r="L938" s="227"/>
      <c r="M938" s="227"/>
      <c r="N938" s="227"/>
      <c r="O938" s="232" t="s">
        <v>1984</v>
      </c>
      <c r="P938" s="12" t="s">
        <v>1973</v>
      </c>
      <c r="Q938" s="234">
        <v>741</v>
      </c>
      <c r="R938" s="11" t="s">
        <v>501</v>
      </c>
      <c r="S938" s="15">
        <v>600</v>
      </c>
      <c r="T938" s="11"/>
    </row>
    <row r="939" spans="4:20" ht="30" customHeight="1" x14ac:dyDescent="0.25">
      <c r="D939" s="227"/>
      <c r="E939" s="227"/>
      <c r="F939" s="227"/>
      <c r="G939" s="227"/>
      <c r="H939" s="227"/>
      <c r="I939" s="227"/>
      <c r="J939" s="227"/>
      <c r="K939" s="227"/>
      <c r="L939" s="227"/>
      <c r="M939" s="227"/>
      <c r="N939" s="227"/>
      <c r="O939" s="232" t="s">
        <v>1985</v>
      </c>
      <c r="P939" s="9" t="s">
        <v>1974</v>
      </c>
      <c r="Q939" s="234">
        <v>742</v>
      </c>
      <c r="R939" s="11" t="s">
        <v>501</v>
      </c>
      <c r="S939" s="15">
        <v>600</v>
      </c>
      <c r="T939" s="11"/>
    </row>
    <row r="940" spans="4:20" ht="30" customHeight="1" x14ac:dyDescent="0.25">
      <c r="D940" s="227"/>
      <c r="E940" s="227"/>
      <c r="F940" s="227"/>
      <c r="G940" s="227"/>
      <c r="H940" s="227"/>
      <c r="I940" s="227"/>
      <c r="J940" s="227"/>
      <c r="K940" s="227"/>
      <c r="L940" s="227"/>
      <c r="M940" s="227"/>
      <c r="N940" s="227"/>
      <c r="O940" s="232" t="s">
        <v>1986</v>
      </c>
      <c r="P940" s="9" t="s">
        <v>1975</v>
      </c>
      <c r="Q940" s="234">
        <v>743</v>
      </c>
      <c r="R940" s="14" t="s">
        <v>1976</v>
      </c>
      <c r="S940" s="15">
        <v>4</v>
      </c>
      <c r="T940" s="14"/>
    </row>
    <row r="941" spans="4:20" ht="30" customHeight="1" x14ac:dyDescent="0.25">
      <c r="D941" s="227"/>
      <c r="E941" s="227"/>
      <c r="F941" s="227"/>
      <c r="G941" s="227"/>
      <c r="H941" s="227"/>
      <c r="I941" s="227"/>
      <c r="J941" s="227"/>
      <c r="K941" s="227"/>
      <c r="L941" s="227"/>
      <c r="M941" s="227"/>
      <c r="N941" s="227"/>
      <c r="O941" s="27"/>
      <c r="P941" s="216" t="s">
        <v>2941</v>
      </c>
      <c r="Q941" s="10"/>
      <c r="R941" s="14"/>
      <c r="S941" s="15"/>
      <c r="T941" s="14"/>
    </row>
    <row r="942" spans="4:20" ht="30" customHeight="1" x14ac:dyDescent="0.25">
      <c r="D942" s="227"/>
      <c r="E942" s="227"/>
      <c r="F942" s="227"/>
      <c r="G942" s="227"/>
      <c r="H942" s="227"/>
      <c r="I942" s="227"/>
      <c r="J942" s="227"/>
      <c r="K942" s="227"/>
      <c r="L942" s="227"/>
      <c r="M942" s="227"/>
      <c r="N942" s="227"/>
      <c r="O942" s="232" t="s">
        <v>2947</v>
      </c>
      <c r="P942" s="9" t="s">
        <v>2944</v>
      </c>
      <c r="Q942" s="234">
        <v>744</v>
      </c>
      <c r="R942" s="14" t="s">
        <v>2037</v>
      </c>
      <c r="S942" s="15">
        <v>4</v>
      </c>
      <c r="T942" s="14"/>
    </row>
    <row r="943" spans="4:20" ht="30" customHeight="1" x14ac:dyDescent="0.25">
      <c r="D943" s="227"/>
      <c r="E943" s="227"/>
      <c r="F943" s="227"/>
      <c r="G943" s="227"/>
      <c r="H943" s="227"/>
      <c r="I943" s="227"/>
      <c r="J943" s="227"/>
      <c r="K943" s="227"/>
      <c r="L943" s="227"/>
      <c r="M943" s="227"/>
      <c r="N943" s="227"/>
      <c r="O943" s="232" t="s">
        <v>2948</v>
      </c>
      <c r="P943" s="9" t="s">
        <v>2945</v>
      </c>
      <c r="Q943" s="234">
        <v>745</v>
      </c>
      <c r="R943" s="14" t="s">
        <v>295</v>
      </c>
      <c r="S943" s="15">
        <v>600</v>
      </c>
      <c r="T943" s="14"/>
    </row>
    <row r="944" spans="4:20" ht="30" customHeight="1" x14ac:dyDescent="0.25">
      <c r="D944" s="227"/>
      <c r="E944" s="227"/>
      <c r="F944" s="227"/>
      <c r="G944" s="227"/>
      <c r="H944" s="227"/>
      <c r="I944" s="227"/>
      <c r="J944" s="227"/>
      <c r="K944" s="227"/>
      <c r="L944" s="227"/>
      <c r="M944" s="227"/>
      <c r="N944" s="227"/>
      <c r="O944" s="232" t="s">
        <v>2949</v>
      </c>
      <c r="P944" s="9" t="s">
        <v>2942</v>
      </c>
      <c r="Q944" s="234">
        <v>746</v>
      </c>
      <c r="R944" s="14" t="s">
        <v>2946</v>
      </c>
      <c r="S944" s="15">
        <v>4</v>
      </c>
      <c r="T944" s="14"/>
    </row>
    <row r="945" spans="4:20" ht="30" customHeight="1" x14ac:dyDescent="0.25">
      <c r="D945" s="227"/>
      <c r="E945" s="227"/>
      <c r="F945" s="227"/>
      <c r="G945" s="227"/>
      <c r="H945" s="227"/>
      <c r="I945" s="227"/>
      <c r="J945" s="236">
        <v>23</v>
      </c>
      <c r="K945" s="227"/>
      <c r="L945" s="227"/>
      <c r="M945" s="227"/>
      <c r="N945" s="237">
        <v>23</v>
      </c>
      <c r="O945" s="201" t="s">
        <v>12</v>
      </c>
      <c r="P945" s="198" t="s">
        <v>1987</v>
      </c>
      <c r="Q945" s="199"/>
      <c r="R945" s="199"/>
      <c r="S945" s="200"/>
      <c r="T945" s="199"/>
    </row>
    <row r="946" spans="4:20" ht="30" customHeight="1" x14ac:dyDescent="0.25">
      <c r="D946" s="227"/>
      <c r="E946" s="227"/>
      <c r="F946" s="227"/>
      <c r="G946" s="227"/>
      <c r="H946" s="227"/>
      <c r="I946" s="227"/>
      <c r="J946" s="227"/>
      <c r="K946" s="227"/>
      <c r="L946" s="227"/>
      <c r="M946" s="227"/>
      <c r="N946" s="227"/>
      <c r="O946" s="232" t="s">
        <v>13</v>
      </c>
      <c r="P946" s="21" t="s">
        <v>1988</v>
      </c>
      <c r="Q946" s="234">
        <v>747</v>
      </c>
      <c r="R946" s="11" t="s">
        <v>1989</v>
      </c>
      <c r="S946" s="15">
        <v>6</v>
      </c>
      <c r="T946" s="11"/>
    </row>
    <row r="947" spans="4:20" ht="30" customHeight="1" x14ac:dyDescent="0.25">
      <c r="D947" s="227"/>
      <c r="E947" s="227"/>
      <c r="F947" s="227"/>
      <c r="G947" s="227"/>
      <c r="H947" s="227"/>
      <c r="I947" s="227"/>
      <c r="J947" s="227"/>
      <c r="K947" s="227"/>
      <c r="L947" s="227"/>
      <c r="M947" s="227"/>
      <c r="N947" s="227"/>
      <c r="O947" s="232" t="s">
        <v>14</v>
      </c>
      <c r="P947" s="21" t="s">
        <v>1990</v>
      </c>
      <c r="Q947" s="234">
        <v>748</v>
      </c>
      <c r="R947" s="11" t="s">
        <v>1989</v>
      </c>
      <c r="S947" s="15">
        <v>6</v>
      </c>
      <c r="T947" s="11"/>
    </row>
    <row r="948" spans="4:20" ht="30" customHeight="1" x14ac:dyDescent="0.25">
      <c r="D948" s="227"/>
      <c r="E948" s="227"/>
      <c r="F948" s="227"/>
      <c r="G948" s="227"/>
      <c r="H948" s="227"/>
      <c r="I948" s="227"/>
      <c r="J948" s="227"/>
      <c r="K948" s="227"/>
      <c r="L948" s="227"/>
      <c r="M948" s="227"/>
      <c r="N948" s="227"/>
      <c r="O948" s="232" t="s">
        <v>2009</v>
      </c>
      <c r="P948" s="21" t="s">
        <v>1991</v>
      </c>
      <c r="Q948" s="234">
        <v>749</v>
      </c>
      <c r="R948" s="11" t="s">
        <v>1992</v>
      </c>
      <c r="S948" s="15">
        <v>40</v>
      </c>
      <c r="T948" s="11"/>
    </row>
    <row r="949" spans="4:20" ht="30" customHeight="1" x14ac:dyDescent="0.25">
      <c r="D949" s="227"/>
      <c r="E949" s="227"/>
      <c r="F949" s="227"/>
      <c r="G949" s="227"/>
      <c r="H949" s="227"/>
      <c r="I949" s="227"/>
      <c r="J949" s="227"/>
      <c r="K949" s="227"/>
      <c r="L949" s="227"/>
      <c r="M949" s="227"/>
      <c r="N949" s="227"/>
      <c r="O949" s="232" t="s">
        <v>2010</v>
      </c>
      <c r="P949" s="44" t="s">
        <v>1993</v>
      </c>
      <c r="Q949" s="247">
        <v>750</v>
      </c>
      <c r="R949" s="20" t="s">
        <v>1994</v>
      </c>
      <c r="S949" s="38">
        <v>4</v>
      </c>
      <c r="T949" s="20"/>
    </row>
    <row r="950" spans="4:20" ht="30" customHeight="1" x14ac:dyDescent="0.25">
      <c r="D950" s="227"/>
      <c r="E950" s="227"/>
      <c r="F950" s="227"/>
      <c r="G950" s="227"/>
      <c r="H950" s="227"/>
      <c r="I950" s="227"/>
      <c r="J950" s="227"/>
      <c r="K950" s="227"/>
      <c r="L950" s="227"/>
      <c r="M950" s="227"/>
      <c r="N950" s="227"/>
      <c r="O950" s="232" t="s">
        <v>2011</v>
      </c>
      <c r="P950" s="44" t="s">
        <v>1995</v>
      </c>
      <c r="Q950" s="233">
        <v>751</v>
      </c>
      <c r="R950" s="20" t="s">
        <v>1994</v>
      </c>
      <c r="S950" s="38">
        <v>4</v>
      </c>
      <c r="T950" s="20"/>
    </row>
    <row r="951" spans="4:20" ht="30" customHeight="1" x14ac:dyDescent="0.25">
      <c r="D951" s="227"/>
      <c r="E951" s="227"/>
      <c r="F951" s="227"/>
      <c r="G951" s="227"/>
      <c r="H951" s="227"/>
      <c r="I951" s="227"/>
      <c r="J951" s="227"/>
      <c r="K951" s="227"/>
      <c r="L951" s="227"/>
      <c r="M951" s="227"/>
      <c r="N951" s="227"/>
      <c r="O951" s="232" t="s">
        <v>2012</v>
      </c>
      <c r="P951" s="44" t="s">
        <v>1996</v>
      </c>
      <c r="Q951" s="234">
        <v>752</v>
      </c>
      <c r="R951" s="20" t="s">
        <v>501</v>
      </c>
      <c r="S951" s="38">
        <v>24</v>
      </c>
      <c r="T951" s="20"/>
    </row>
    <row r="952" spans="4:20" ht="30" customHeight="1" x14ac:dyDescent="0.25">
      <c r="D952" s="227"/>
      <c r="E952" s="227"/>
      <c r="F952" s="227"/>
      <c r="G952" s="227"/>
      <c r="H952" s="227"/>
      <c r="I952" s="227"/>
      <c r="J952" s="227"/>
      <c r="K952" s="227"/>
      <c r="L952" s="227"/>
      <c r="M952" s="227"/>
      <c r="N952" s="227"/>
      <c r="O952" s="232" t="s">
        <v>2013</v>
      </c>
      <c r="P952" s="44" t="s">
        <v>1997</v>
      </c>
      <c r="Q952" s="233">
        <v>753</v>
      </c>
      <c r="R952" s="20" t="s">
        <v>1994</v>
      </c>
      <c r="S952" s="38">
        <v>4</v>
      </c>
      <c r="T952" s="20"/>
    </row>
    <row r="953" spans="4:20" ht="30" customHeight="1" x14ac:dyDescent="0.25">
      <c r="D953" s="227"/>
      <c r="E953" s="227"/>
      <c r="F953" s="227"/>
      <c r="G953" s="227"/>
      <c r="H953" s="227"/>
      <c r="I953" s="227"/>
      <c r="J953" s="227"/>
      <c r="K953" s="227"/>
      <c r="L953" s="227"/>
      <c r="M953" s="227"/>
      <c r="N953" s="227"/>
      <c r="O953" s="232" t="s">
        <v>2008</v>
      </c>
      <c r="P953" s="44" t="s">
        <v>1998</v>
      </c>
      <c r="Q953" s="233">
        <v>754</v>
      </c>
      <c r="R953" s="20" t="s">
        <v>1994</v>
      </c>
      <c r="S953" s="38">
        <v>4</v>
      </c>
      <c r="T953" s="20"/>
    </row>
    <row r="954" spans="4:20" ht="30" customHeight="1" x14ac:dyDescent="0.25">
      <c r="D954" s="227"/>
      <c r="E954" s="227"/>
      <c r="F954" s="227"/>
      <c r="G954" s="227"/>
      <c r="H954" s="227"/>
      <c r="I954" s="227"/>
      <c r="J954" s="227"/>
      <c r="K954" s="227"/>
      <c r="L954" s="227"/>
      <c r="M954" s="227"/>
      <c r="N954" s="227"/>
      <c r="O954" s="232" t="s">
        <v>2014</v>
      </c>
      <c r="P954" s="33" t="s">
        <v>1999</v>
      </c>
      <c r="Q954" s="234">
        <v>755</v>
      </c>
      <c r="R954" s="11" t="s">
        <v>2000</v>
      </c>
      <c r="S954" s="15">
        <v>4</v>
      </c>
      <c r="T954" s="11"/>
    </row>
    <row r="955" spans="4:20" ht="30" customHeight="1" x14ac:dyDescent="0.25">
      <c r="D955" s="227"/>
      <c r="E955" s="227"/>
      <c r="F955" s="227"/>
      <c r="G955" s="227"/>
      <c r="H955" s="227"/>
      <c r="I955" s="227"/>
      <c r="J955" s="227"/>
      <c r="K955" s="227"/>
      <c r="L955" s="227"/>
      <c r="M955" s="227"/>
      <c r="N955" s="227"/>
      <c r="O955" s="232" t="s">
        <v>2015</v>
      </c>
      <c r="P955" s="21" t="s">
        <v>2001</v>
      </c>
      <c r="Q955" s="234">
        <v>756</v>
      </c>
      <c r="R955" s="11" t="s">
        <v>501</v>
      </c>
      <c r="S955" s="15">
        <v>600</v>
      </c>
      <c r="T955" s="11"/>
    </row>
    <row r="956" spans="4:20" ht="30" customHeight="1" x14ac:dyDescent="0.25">
      <c r="D956" s="227"/>
      <c r="E956" s="227"/>
      <c r="F956" s="227"/>
      <c r="G956" s="227"/>
      <c r="H956" s="227"/>
      <c r="I956" s="227"/>
      <c r="J956" s="227"/>
      <c r="K956" s="227"/>
      <c r="L956" s="227"/>
      <c r="M956" s="227"/>
      <c r="N956" s="227"/>
      <c r="O956" s="232" t="s">
        <v>2016</v>
      </c>
      <c r="P956" s="21" t="s">
        <v>2002</v>
      </c>
      <c r="Q956" s="234">
        <v>757</v>
      </c>
      <c r="R956" s="11" t="s">
        <v>2003</v>
      </c>
      <c r="S956" s="15">
        <v>288</v>
      </c>
      <c r="T956" s="11"/>
    </row>
    <row r="957" spans="4:20" ht="30" customHeight="1" x14ac:dyDescent="0.25">
      <c r="D957" s="227"/>
      <c r="E957" s="227"/>
      <c r="F957" s="227"/>
      <c r="G957" s="227"/>
      <c r="H957" s="227"/>
      <c r="I957" s="227"/>
      <c r="J957" s="227"/>
      <c r="K957" s="227"/>
      <c r="L957" s="227"/>
      <c r="M957" s="227"/>
      <c r="N957" s="227"/>
      <c r="O957" s="232" t="s">
        <v>2017</v>
      </c>
      <c r="P957" s="21" t="s">
        <v>2004</v>
      </c>
      <c r="Q957" s="234">
        <v>758</v>
      </c>
      <c r="R957" s="11" t="s">
        <v>2005</v>
      </c>
      <c r="S957" s="15">
        <v>288</v>
      </c>
      <c r="T957" s="11"/>
    </row>
    <row r="958" spans="4:20" ht="30" customHeight="1" x14ac:dyDescent="0.25">
      <c r="D958" s="227"/>
      <c r="E958" s="227"/>
      <c r="F958" s="227"/>
      <c r="G958" s="227"/>
      <c r="H958" s="227"/>
      <c r="I958" s="227"/>
      <c r="J958" s="227"/>
      <c r="K958" s="227"/>
      <c r="L958" s="227"/>
      <c r="M958" s="227"/>
      <c r="N958" s="227"/>
      <c r="O958" s="232" t="s">
        <v>2018</v>
      </c>
      <c r="P958" s="21" t="s">
        <v>2006</v>
      </c>
      <c r="Q958" s="234">
        <v>759</v>
      </c>
      <c r="R958" s="11" t="s">
        <v>501</v>
      </c>
      <c r="S958" s="15">
        <v>600</v>
      </c>
      <c r="T958" s="11"/>
    </row>
    <row r="959" spans="4:20" ht="30" customHeight="1" x14ac:dyDescent="0.25">
      <c r="D959" s="227"/>
      <c r="E959" s="227"/>
      <c r="F959" s="227"/>
      <c r="G959" s="227"/>
      <c r="H959" s="227"/>
      <c r="I959" s="227"/>
      <c r="J959" s="227"/>
      <c r="K959" s="227"/>
      <c r="L959" s="227"/>
      <c r="M959" s="227"/>
      <c r="N959" s="227"/>
      <c r="O959" s="209"/>
      <c r="P959" s="216" t="s">
        <v>2019</v>
      </c>
      <c r="Q959" s="211"/>
      <c r="R959" s="211"/>
      <c r="S959" s="212"/>
      <c r="T959" s="211"/>
    </row>
    <row r="960" spans="4:20" ht="30" customHeight="1" x14ac:dyDescent="0.25">
      <c r="D960" s="227"/>
      <c r="E960" s="227"/>
      <c r="F960" s="227"/>
      <c r="G960" s="227"/>
      <c r="H960" s="227"/>
      <c r="I960" s="227"/>
      <c r="J960" s="227"/>
      <c r="K960" s="227"/>
      <c r="L960" s="227"/>
      <c r="M960" s="227"/>
      <c r="N960" s="227"/>
      <c r="O960" s="232" t="s">
        <v>2007</v>
      </c>
      <c r="P960" s="21" t="s">
        <v>2020</v>
      </c>
      <c r="Q960" s="234">
        <v>760</v>
      </c>
      <c r="R960" s="11" t="s">
        <v>2021</v>
      </c>
      <c r="S960" s="15">
        <v>40</v>
      </c>
      <c r="T960" s="11"/>
    </row>
    <row r="961" spans="4:20" ht="30" customHeight="1" x14ac:dyDescent="0.25">
      <c r="D961" s="227"/>
      <c r="E961" s="227"/>
      <c r="F961" s="227"/>
      <c r="G961" s="227"/>
      <c r="H961" s="227"/>
      <c r="I961" s="227"/>
      <c r="J961" s="227"/>
      <c r="K961" s="227"/>
      <c r="L961" s="227"/>
      <c r="M961" s="227"/>
      <c r="N961" s="227"/>
      <c r="O961" s="232" t="s">
        <v>2029</v>
      </c>
      <c r="P961" s="44" t="s">
        <v>2022</v>
      </c>
      <c r="Q961" s="233">
        <v>761</v>
      </c>
      <c r="R961" s="20" t="s">
        <v>2023</v>
      </c>
      <c r="S961" s="38">
        <v>4</v>
      </c>
      <c r="T961" s="20"/>
    </row>
    <row r="962" spans="4:20" ht="30" customHeight="1" x14ac:dyDescent="0.25">
      <c r="D962" s="227"/>
      <c r="E962" s="227"/>
      <c r="F962" s="227"/>
      <c r="G962" s="227"/>
      <c r="H962" s="227"/>
      <c r="I962" s="227"/>
      <c r="J962" s="227"/>
      <c r="K962" s="227"/>
      <c r="L962" s="227"/>
      <c r="M962" s="227"/>
      <c r="N962" s="227"/>
      <c r="O962" s="232" t="s">
        <v>2030</v>
      </c>
      <c r="P962" s="21" t="s">
        <v>2024</v>
      </c>
      <c r="Q962" s="234">
        <v>762</v>
      </c>
      <c r="R962" s="11" t="s">
        <v>2025</v>
      </c>
      <c r="S962" s="15">
        <v>4</v>
      </c>
      <c r="T962" s="11"/>
    </row>
    <row r="963" spans="4:20" ht="30" customHeight="1" x14ac:dyDescent="0.25">
      <c r="D963" s="227"/>
      <c r="E963" s="227"/>
      <c r="F963" s="227"/>
      <c r="G963" s="227"/>
      <c r="H963" s="227"/>
      <c r="I963" s="227"/>
      <c r="J963" s="227"/>
      <c r="K963" s="227"/>
      <c r="L963" s="227"/>
      <c r="M963" s="227"/>
      <c r="N963" s="227"/>
      <c r="O963" s="232" t="s">
        <v>2031</v>
      </c>
      <c r="P963" s="21" t="s">
        <v>2026</v>
      </c>
      <c r="Q963" s="234">
        <v>763</v>
      </c>
      <c r="R963" s="11" t="s">
        <v>2023</v>
      </c>
      <c r="S963" s="15">
        <v>4</v>
      </c>
      <c r="T963" s="11"/>
    </row>
    <row r="964" spans="4:20" ht="30" customHeight="1" x14ac:dyDescent="0.25">
      <c r="D964" s="227"/>
      <c r="E964" s="227"/>
      <c r="F964" s="227"/>
      <c r="G964" s="227"/>
      <c r="H964" s="227"/>
      <c r="I964" s="227"/>
      <c r="J964" s="227"/>
      <c r="K964" s="227"/>
      <c r="L964" s="227"/>
      <c r="M964" s="227"/>
      <c r="N964" s="227"/>
      <c r="O964" s="232" t="s">
        <v>2032</v>
      </c>
      <c r="P964" s="21" t="s">
        <v>2027</v>
      </c>
      <c r="Q964" s="234">
        <v>764</v>
      </c>
      <c r="R964" s="11" t="s">
        <v>2028</v>
      </c>
      <c r="S964" s="15">
        <v>1000</v>
      </c>
      <c r="T964" s="11"/>
    </row>
    <row r="965" spans="4:20" ht="30" customHeight="1" x14ac:dyDescent="0.25">
      <c r="D965" s="227"/>
      <c r="E965" s="227"/>
      <c r="F965" s="227"/>
      <c r="G965" s="227"/>
      <c r="H965" s="227"/>
      <c r="I965" s="227"/>
      <c r="J965" s="227"/>
      <c r="K965" s="227"/>
      <c r="L965" s="227"/>
      <c r="M965" s="227"/>
      <c r="N965" s="227"/>
      <c r="O965" s="209"/>
      <c r="P965" s="216" t="s">
        <v>2033</v>
      </c>
      <c r="Q965" s="211"/>
      <c r="R965" s="211"/>
      <c r="S965" s="212"/>
      <c r="T965" s="211"/>
    </row>
    <row r="966" spans="4:20" ht="30" customHeight="1" x14ac:dyDescent="0.25">
      <c r="D966" s="227"/>
      <c r="E966" s="227"/>
      <c r="F966" s="227"/>
      <c r="G966" s="227"/>
      <c r="H966" s="227"/>
      <c r="I966" s="227"/>
      <c r="J966" s="227"/>
      <c r="K966" s="227"/>
      <c r="L966" s="227"/>
      <c r="M966" s="227"/>
      <c r="N966" s="227"/>
      <c r="O966" s="232" t="s">
        <v>2041</v>
      </c>
      <c r="P966" s="21" t="s">
        <v>2034</v>
      </c>
      <c r="Q966" s="234">
        <v>765</v>
      </c>
      <c r="R966" s="20" t="s">
        <v>2035</v>
      </c>
      <c r="S966" s="15">
        <v>41</v>
      </c>
      <c r="T966" s="20"/>
    </row>
    <row r="967" spans="4:20" ht="30" customHeight="1" x14ac:dyDescent="0.25">
      <c r="D967" s="227"/>
      <c r="E967" s="227"/>
      <c r="F967" s="227"/>
      <c r="G967" s="227"/>
      <c r="H967" s="227"/>
      <c r="I967" s="227"/>
      <c r="J967" s="227"/>
      <c r="K967" s="227"/>
      <c r="L967" s="227"/>
      <c r="M967" s="227"/>
      <c r="N967" s="227"/>
      <c r="O967" s="232" t="s">
        <v>2042</v>
      </c>
      <c r="P967" s="33" t="s">
        <v>2036</v>
      </c>
      <c r="Q967" s="234">
        <v>766</v>
      </c>
      <c r="R967" s="20" t="s">
        <v>2037</v>
      </c>
      <c r="S967" s="38">
        <v>4</v>
      </c>
      <c r="T967" s="20"/>
    </row>
    <row r="968" spans="4:20" ht="30" customHeight="1" x14ac:dyDescent="0.25">
      <c r="D968" s="227"/>
      <c r="E968" s="227"/>
      <c r="F968" s="227"/>
      <c r="G968" s="227"/>
      <c r="H968" s="227"/>
      <c r="I968" s="227"/>
      <c r="J968" s="227"/>
      <c r="K968" s="227"/>
      <c r="L968" s="227"/>
      <c r="M968" s="227"/>
      <c r="N968" s="227"/>
      <c r="O968" s="232" t="s">
        <v>2043</v>
      </c>
      <c r="P968" s="21" t="s">
        <v>2038</v>
      </c>
      <c r="Q968" s="234">
        <v>767</v>
      </c>
      <c r="R968" s="20" t="s">
        <v>501</v>
      </c>
      <c r="S968" s="15">
        <v>400</v>
      </c>
      <c r="T968" s="20"/>
    </row>
    <row r="969" spans="4:20" ht="30" customHeight="1" x14ac:dyDescent="0.25">
      <c r="D969" s="227"/>
      <c r="E969" s="227"/>
      <c r="F969" s="227"/>
      <c r="G969" s="227"/>
      <c r="H969" s="227"/>
      <c r="I969" s="227"/>
      <c r="J969" s="227"/>
      <c r="K969" s="227"/>
      <c r="L969" s="227"/>
      <c r="M969" s="227"/>
      <c r="N969" s="227"/>
      <c r="O969" s="232" t="s">
        <v>2044</v>
      </c>
      <c r="P969" s="21" t="s">
        <v>2039</v>
      </c>
      <c r="Q969" s="234">
        <v>768</v>
      </c>
      <c r="R969" s="20" t="s">
        <v>501</v>
      </c>
      <c r="S969" s="15">
        <v>800</v>
      </c>
      <c r="T969" s="20"/>
    </row>
    <row r="970" spans="4:20" ht="30" customHeight="1" x14ac:dyDescent="0.25">
      <c r="D970" s="227"/>
      <c r="E970" s="227"/>
      <c r="F970" s="227"/>
      <c r="G970" s="227"/>
      <c r="H970" s="227"/>
      <c r="I970" s="227"/>
      <c r="J970" s="227"/>
      <c r="K970" s="227"/>
      <c r="L970" s="227"/>
      <c r="M970" s="227"/>
      <c r="N970" s="227"/>
      <c r="O970" s="232" t="s">
        <v>2045</v>
      </c>
      <c r="P970" s="21" t="s">
        <v>2040</v>
      </c>
      <c r="Q970" s="234">
        <v>769</v>
      </c>
      <c r="R970" s="20" t="s">
        <v>501</v>
      </c>
      <c r="S970" s="15">
        <v>400</v>
      </c>
      <c r="T970" s="20"/>
    </row>
    <row r="971" spans="4:20" ht="30" customHeight="1" x14ac:dyDescent="0.25">
      <c r="D971" s="227"/>
      <c r="E971" s="227"/>
      <c r="F971" s="227"/>
      <c r="G971" s="227"/>
      <c r="H971" s="227"/>
      <c r="I971" s="227"/>
      <c r="J971" s="236">
        <v>7</v>
      </c>
      <c r="K971" s="227"/>
      <c r="L971" s="227"/>
      <c r="M971" s="227"/>
      <c r="N971" s="237">
        <v>7</v>
      </c>
      <c r="O971" s="201" t="s">
        <v>15</v>
      </c>
      <c r="P971" s="198" t="s">
        <v>3448</v>
      </c>
      <c r="Q971" s="199"/>
      <c r="R971" s="199"/>
      <c r="S971" s="200"/>
      <c r="T971" s="199"/>
    </row>
    <row r="972" spans="4:20" ht="30" customHeight="1" x14ac:dyDescent="0.25">
      <c r="D972" s="227"/>
      <c r="E972" s="227"/>
      <c r="F972" s="227"/>
      <c r="G972" s="227"/>
      <c r="H972" s="227"/>
      <c r="I972" s="227"/>
      <c r="J972" s="227"/>
      <c r="K972" s="227"/>
      <c r="L972" s="227"/>
      <c r="M972" s="227"/>
      <c r="N972" s="227"/>
      <c r="O972" s="232" t="s">
        <v>16</v>
      </c>
      <c r="P972" s="44" t="s">
        <v>2046</v>
      </c>
      <c r="Q972" s="234">
        <v>770</v>
      </c>
      <c r="R972" s="14" t="s">
        <v>2047</v>
      </c>
      <c r="S972" s="15">
        <v>1</v>
      </c>
      <c r="T972" s="14"/>
    </row>
    <row r="973" spans="4:20" ht="30" customHeight="1" x14ac:dyDescent="0.25">
      <c r="D973" s="227"/>
      <c r="E973" s="227"/>
      <c r="F973" s="227"/>
      <c r="G973" s="227"/>
      <c r="H973" s="227"/>
      <c r="I973" s="227"/>
      <c r="J973" s="227"/>
      <c r="K973" s="227"/>
      <c r="L973" s="227"/>
      <c r="M973" s="227"/>
      <c r="N973" s="227"/>
      <c r="O973" s="232" t="s">
        <v>17</v>
      </c>
      <c r="P973" s="44" t="s">
        <v>2048</v>
      </c>
      <c r="Q973" s="234">
        <v>771</v>
      </c>
      <c r="R973" s="11" t="s">
        <v>2049</v>
      </c>
      <c r="S973" s="15">
        <v>40</v>
      </c>
      <c r="T973" s="11"/>
    </row>
    <row r="974" spans="4:20" ht="30" customHeight="1" x14ac:dyDescent="0.25">
      <c r="D974" s="227"/>
      <c r="E974" s="227"/>
      <c r="F974" s="227"/>
      <c r="G974" s="227"/>
      <c r="H974" s="227"/>
      <c r="I974" s="227"/>
      <c r="J974" s="227"/>
      <c r="K974" s="227"/>
      <c r="L974" s="227"/>
      <c r="M974" s="227"/>
      <c r="N974" s="227"/>
      <c r="O974" s="232" t="s">
        <v>18</v>
      </c>
      <c r="P974" s="44" t="s">
        <v>2050</v>
      </c>
      <c r="Q974" s="233">
        <v>772</v>
      </c>
      <c r="R974" s="20" t="s">
        <v>2037</v>
      </c>
      <c r="S974" s="38">
        <v>4</v>
      </c>
      <c r="T974" s="20"/>
    </row>
    <row r="975" spans="4:20" ht="30" customHeight="1" x14ac:dyDescent="0.25">
      <c r="D975" s="227"/>
      <c r="E975" s="227"/>
      <c r="F975" s="227"/>
      <c r="G975" s="227"/>
      <c r="H975" s="227"/>
      <c r="I975" s="227"/>
      <c r="J975" s="227"/>
      <c r="K975" s="227"/>
      <c r="L975" s="227"/>
      <c r="M975" s="227"/>
      <c r="N975" s="227"/>
      <c r="O975" s="232" t="s">
        <v>2057</v>
      </c>
      <c r="P975" s="44" t="s">
        <v>2051</v>
      </c>
      <c r="Q975" s="233">
        <v>773</v>
      </c>
      <c r="R975" s="20" t="s">
        <v>2037</v>
      </c>
      <c r="S975" s="38">
        <v>4</v>
      </c>
      <c r="T975" s="20"/>
    </row>
    <row r="976" spans="4:20" ht="30" customHeight="1" x14ac:dyDescent="0.25">
      <c r="D976" s="227"/>
      <c r="E976" s="227"/>
      <c r="F976" s="227"/>
      <c r="G976" s="227"/>
      <c r="H976" s="227"/>
      <c r="I976" s="227"/>
      <c r="J976" s="227"/>
      <c r="K976" s="227"/>
      <c r="L976" s="227"/>
      <c r="M976" s="227"/>
      <c r="N976" s="227"/>
      <c r="O976" s="232" t="s">
        <v>2058</v>
      </c>
      <c r="P976" s="44" t="s">
        <v>2052</v>
      </c>
      <c r="Q976" s="233">
        <v>774</v>
      </c>
      <c r="R976" s="20" t="s">
        <v>2037</v>
      </c>
      <c r="S976" s="38">
        <v>4</v>
      </c>
      <c r="T976" s="20"/>
    </row>
    <row r="977" spans="4:20" ht="30" customHeight="1" x14ac:dyDescent="0.25">
      <c r="D977" s="227"/>
      <c r="E977" s="227"/>
      <c r="F977" s="227"/>
      <c r="G977" s="227"/>
      <c r="H977" s="227"/>
      <c r="I977" s="227"/>
      <c r="J977" s="227"/>
      <c r="K977" s="227"/>
      <c r="L977" s="227"/>
      <c r="M977" s="227"/>
      <c r="N977" s="227"/>
      <c r="O977" s="232" t="s">
        <v>2059</v>
      </c>
      <c r="P977" s="21" t="s">
        <v>2053</v>
      </c>
      <c r="Q977" s="234">
        <v>775</v>
      </c>
      <c r="R977" s="11" t="s">
        <v>2054</v>
      </c>
      <c r="S977" s="15">
        <v>4</v>
      </c>
      <c r="T977" s="11"/>
    </row>
    <row r="978" spans="4:20" ht="30" customHeight="1" x14ac:dyDescent="0.25">
      <c r="D978" s="227"/>
      <c r="E978" s="227"/>
      <c r="F978" s="227"/>
      <c r="G978" s="227"/>
      <c r="H978" s="227"/>
      <c r="I978" s="227"/>
      <c r="J978" s="227"/>
      <c r="K978" s="227"/>
      <c r="L978" s="227"/>
      <c r="M978" s="227"/>
      <c r="N978" s="227"/>
      <c r="O978" s="232" t="s">
        <v>2060</v>
      </c>
      <c r="P978" s="33" t="s">
        <v>2055</v>
      </c>
      <c r="Q978" s="234">
        <v>776</v>
      </c>
      <c r="R978" s="11" t="s">
        <v>2056</v>
      </c>
      <c r="S978" s="15">
        <v>600</v>
      </c>
      <c r="T978" s="11"/>
    </row>
    <row r="979" spans="4:20" ht="30" customHeight="1" x14ac:dyDescent="0.25">
      <c r="D979" s="227"/>
      <c r="E979" s="227"/>
      <c r="F979" s="227"/>
      <c r="G979" s="227"/>
      <c r="H979" s="227"/>
      <c r="I979" s="227"/>
      <c r="J979" s="236">
        <v>7</v>
      </c>
      <c r="K979" s="227"/>
      <c r="L979" s="227"/>
      <c r="M979" s="227"/>
      <c r="N979" s="237">
        <v>7</v>
      </c>
      <c r="O979" s="201" t="s">
        <v>2069</v>
      </c>
      <c r="P979" s="198" t="s">
        <v>2061</v>
      </c>
      <c r="Q979" s="199"/>
      <c r="R979" s="199"/>
      <c r="S979" s="200"/>
      <c r="T979" s="199"/>
    </row>
    <row r="980" spans="4:20" ht="30" customHeight="1" x14ac:dyDescent="0.25">
      <c r="D980" s="227"/>
      <c r="E980" s="227"/>
      <c r="F980" s="227"/>
      <c r="G980" s="227"/>
      <c r="H980" s="227"/>
      <c r="I980" s="227"/>
      <c r="J980" s="227"/>
      <c r="K980" s="227"/>
      <c r="L980" s="227"/>
      <c r="M980" s="227"/>
      <c r="N980" s="227"/>
      <c r="O980" s="232" t="s">
        <v>2070</v>
      </c>
      <c r="P980" s="44" t="s">
        <v>2062</v>
      </c>
      <c r="Q980" s="233">
        <v>777</v>
      </c>
      <c r="R980" s="20" t="s">
        <v>2037</v>
      </c>
      <c r="S980" s="22">
        <v>4</v>
      </c>
      <c r="T980" s="20"/>
    </row>
    <row r="981" spans="4:20" ht="30" customHeight="1" x14ac:dyDescent="0.25">
      <c r="D981" s="227"/>
      <c r="E981" s="227"/>
      <c r="F981" s="227"/>
      <c r="G981" s="227"/>
      <c r="H981" s="227"/>
      <c r="I981" s="227"/>
      <c r="J981" s="227"/>
      <c r="K981" s="227"/>
      <c r="L981" s="227"/>
      <c r="M981" s="227"/>
      <c r="N981" s="227"/>
      <c r="O981" s="232" t="s">
        <v>2071</v>
      </c>
      <c r="P981" s="21" t="s">
        <v>2063</v>
      </c>
      <c r="Q981" s="234">
        <v>778</v>
      </c>
      <c r="R981" s="11" t="s">
        <v>2035</v>
      </c>
      <c r="S981" s="22">
        <v>40</v>
      </c>
      <c r="T981" s="11"/>
    </row>
    <row r="982" spans="4:20" ht="30" customHeight="1" x14ac:dyDescent="0.25">
      <c r="D982" s="227"/>
      <c r="E982" s="227"/>
      <c r="F982" s="227"/>
      <c r="G982" s="227"/>
      <c r="H982" s="227"/>
      <c r="I982" s="227"/>
      <c r="J982" s="227"/>
      <c r="K982" s="227"/>
      <c r="L982" s="227"/>
      <c r="M982" s="227"/>
      <c r="N982" s="227"/>
      <c r="O982" s="232" t="s">
        <v>2072</v>
      </c>
      <c r="P982" s="21" t="s">
        <v>205</v>
      </c>
      <c r="Q982" s="234">
        <v>779</v>
      </c>
      <c r="R982" s="11" t="s">
        <v>501</v>
      </c>
      <c r="S982" s="23">
        <v>400</v>
      </c>
      <c r="T982" s="11"/>
    </row>
    <row r="983" spans="4:20" ht="30" customHeight="1" x14ac:dyDescent="0.25">
      <c r="D983" s="227"/>
      <c r="E983" s="227"/>
      <c r="F983" s="227"/>
      <c r="G983" s="227"/>
      <c r="H983" s="227"/>
      <c r="I983" s="227"/>
      <c r="J983" s="227"/>
      <c r="K983" s="227"/>
      <c r="L983" s="227"/>
      <c r="M983" s="227"/>
      <c r="N983" s="227"/>
      <c r="O983" s="232" t="s">
        <v>2073</v>
      </c>
      <c r="P983" s="21" t="s">
        <v>2064</v>
      </c>
      <c r="Q983" s="234">
        <v>780</v>
      </c>
      <c r="R983" s="11" t="s">
        <v>2065</v>
      </c>
      <c r="S983" s="23">
        <v>4</v>
      </c>
      <c r="T983" s="11"/>
    </row>
    <row r="984" spans="4:20" ht="30" customHeight="1" x14ac:dyDescent="0.25">
      <c r="D984" s="227"/>
      <c r="E984" s="227"/>
      <c r="F984" s="227"/>
      <c r="G984" s="227"/>
      <c r="H984" s="227"/>
      <c r="I984" s="227"/>
      <c r="J984" s="227"/>
      <c r="K984" s="227"/>
      <c r="L984" s="227"/>
      <c r="M984" s="227"/>
      <c r="N984" s="227"/>
      <c r="O984" s="232" t="s">
        <v>2074</v>
      </c>
      <c r="P984" s="21" t="s">
        <v>2066</v>
      </c>
      <c r="Q984" s="234">
        <v>781</v>
      </c>
      <c r="R984" s="11" t="s">
        <v>501</v>
      </c>
      <c r="S984" s="23">
        <v>600</v>
      </c>
      <c r="T984" s="11"/>
    </row>
    <row r="985" spans="4:20" ht="30" customHeight="1" x14ac:dyDescent="0.25">
      <c r="D985" s="227"/>
      <c r="E985" s="227"/>
      <c r="F985" s="227"/>
      <c r="G985" s="227"/>
      <c r="H985" s="227"/>
      <c r="I985" s="227"/>
      <c r="J985" s="227"/>
      <c r="K985" s="227"/>
      <c r="L985" s="227"/>
      <c r="M985" s="227"/>
      <c r="N985" s="227"/>
      <c r="O985" s="232" t="s">
        <v>2075</v>
      </c>
      <c r="P985" s="21" t="s">
        <v>2067</v>
      </c>
      <c r="Q985" s="234">
        <v>782</v>
      </c>
      <c r="R985" s="11" t="s">
        <v>501</v>
      </c>
      <c r="S985" s="23">
        <v>600</v>
      </c>
      <c r="T985" s="11"/>
    </row>
    <row r="986" spans="4:20" ht="30" customHeight="1" x14ac:dyDescent="0.25">
      <c r="D986" s="227"/>
      <c r="E986" s="227"/>
      <c r="F986" s="227"/>
      <c r="G986" s="227"/>
      <c r="H986" s="227"/>
      <c r="I986" s="227"/>
      <c r="J986" s="227"/>
      <c r="K986" s="227"/>
      <c r="L986" s="227"/>
      <c r="M986" s="227"/>
      <c r="N986" s="227"/>
      <c r="O986" s="232" t="s">
        <v>2076</v>
      </c>
      <c r="P986" s="21" t="s">
        <v>2068</v>
      </c>
      <c r="Q986" s="234">
        <v>783</v>
      </c>
      <c r="R986" s="11" t="s">
        <v>501</v>
      </c>
      <c r="S986" s="23">
        <v>600</v>
      </c>
      <c r="T986" s="11"/>
    </row>
    <row r="987" spans="4:20" ht="30" customHeight="1" x14ac:dyDescent="0.25">
      <c r="D987" s="227"/>
      <c r="E987" s="227"/>
      <c r="F987" s="227"/>
      <c r="G987" s="227"/>
      <c r="H987" s="227"/>
      <c r="I987" s="227"/>
      <c r="J987" s="236">
        <v>10</v>
      </c>
      <c r="K987" s="227"/>
      <c r="L987" s="227"/>
      <c r="M987" s="227"/>
      <c r="N987" s="237">
        <v>10</v>
      </c>
      <c r="O987" s="201" t="s">
        <v>2078</v>
      </c>
      <c r="P987" s="198" t="s">
        <v>2077</v>
      </c>
      <c r="Q987" s="199"/>
      <c r="R987" s="199"/>
      <c r="S987" s="200"/>
      <c r="T987" s="199"/>
    </row>
    <row r="988" spans="4:20" ht="30" customHeight="1" x14ac:dyDescent="0.25">
      <c r="D988" s="227"/>
      <c r="E988" s="227"/>
      <c r="F988" s="227"/>
      <c r="G988" s="227"/>
      <c r="H988" s="227"/>
      <c r="I988" s="227"/>
      <c r="J988" s="227"/>
      <c r="K988" s="227"/>
      <c r="L988" s="227"/>
      <c r="M988" s="227"/>
      <c r="N988" s="227"/>
      <c r="O988" s="232" t="s">
        <v>2091</v>
      </c>
      <c r="P988" s="21" t="s">
        <v>2079</v>
      </c>
      <c r="Q988" s="234">
        <v>784</v>
      </c>
      <c r="R988" s="20" t="s">
        <v>2080</v>
      </c>
      <c r="S988" s="15">
        <v>4</v>
      </c>
      <c r="T988" s="20"/>
    </row>
    <row r="989" spans="4:20" ht="30" customHeight="1" x14ac:dyDescent="0.25">
      <c r="D989" s="227"/>
      <c r="E989" s="227"/>
      <c r="F989" s="227"/>
      <c r="G989" s="227"/>
      <c r="H989" s="227"/>
      <c r="I989" s="227"/>
      <c r="J989" s="227"/>
      <c r="K989" s="227"/>
      <c r="L989" s="227"/>
      <c r="M989" s="227"/>
      <c r="N989" s="227"/>
      <c r="O989" s="232" t="s">
        <v>2092</v>
      </c>
      <c r="P989" s="21" t="s">
        <v>2081</v>
      </c>
      <c r="Q989" s="234">
        <v>785</v>
      </c>
      <c r="R989" s="20" t="s">
        <v>2082</v>
      </c>
      <c r="S989" s="15">
        <v>2</v>
      </c>
      <c r="T989" s="20"/>
    </row>
    <row r="990" spans="4:20" ht="30" customHeight="1" x14ac:dyDescent="0.25">
      <c r="D990" s="227"/>
      <c r="E990" s="227"/>
      <c r="F990" s="227"/>
      <c r="G990" s="227"/>
      <c r="H990" s="227"/>
      <c r="I990" s="227"/>
      <c r="J990" s="227"/>
      <c r="K990" s="227"/>
      <c r="L990" s="227"/>
      <c r="M990" s="227"/>
      <c r="N990" s="227"/>
      <c r="O990" s="232" t="s">
        <v>2093</v>
      </c>
      <c r="P990" s="21" t="s">
        <v>2083</v>
      </c>
      <c r="Q990" s="234">
        <v>786</v>
      </c>
      <c r="R990" s="20" t="s">
        <v>2023</v>
      </c>
      <c r="S990" s="15">
        <v>4</v>
      </c>
      <c r="T990" s="20"/>
    </row>
    <row r="991" spans="4:20" ht="30" customHeight="1" x14ac:dyDescent="0.25">
      <c r="D991" s="227"/>
      <c r="E991" s="227"/>
      <c r="F991" s="227"/>
      <c r="G991" s="227"/>
      <c r="H991" s="227"/>
      <c r="I991" s="227"/>
      <c r="J991" s="227"/>
      <c r="K991" s="227"/>
      <c r="L991" s="227"/>
      <c r="M991" s="227"/>
      <c r="N991" s="227"/>
      <c r="O991" s="232" t="s">
        <v>2094</v>
      </c>
      <c r="P991" s="21" t="s">
        <v>2084</v>
      </c>
      <c r="Q991" s="234">
        <v>787</v>
      </c>
      <c r="R991" s="20" t="s">
        <v>2023</v>
      </c>
      <c r="S991" s="15">
        <v>4</v>
      </c>
      <c r="T991" s="20"/>
    </row>
    <row r="992" spans="4:20" ht="30" customHeight="1" x14ac:dyDescent="0.25">
      <c r="D992" s="227"/>
      <c r="E992" s="227"/>
      <c r="F992" s="227"/>
      <c r="G992" s="227"/>
      <c r="H992" s="227"/>
      <c r="I992" s="227"/>
      <c r="J992" s="227"/>
      <c r="K992" s="227"/>
      <c r="L992" s="227"/>
      <c r="M992" s="227"/>
      <c r="N992" s="227"/>
      <c r="O992" s="232" t="s">
        <v>2095</v>
      </c>
      <c r="P992" s="21" t="s">
        <v>2085</v>
      </c>
      <c r="Q992" s="234">
        <v>788</v>
      </c>
      <c r="R992" s="20" t="s">
        <v>2037</v>
      </c>
      <c r="S992" s="15">
        <v>4</v>
      </c>
      <c r="T992" s="20"/>
    </row>
    <row r="993" spans="4:20" ht="30" customHeight="1" x14ac:dyDescent="0.25">
      <c r="D993" s="227"/>
      <c r="E993" s="227"/>
      <c r="F993" s="227"/>
      <c r="G993" s="227"/>
      <c r="H993" s="227"/>
      <c r="I993" s="227"/>
      <c r="J993" s="227"/>
      <c r="K993" s="227"/>
      <c r="L993" s="227"/>
      <c r="M993" s="227"/>
      <c r="N993" s="227"/>
      <c r="O993" s="232" t="s">
        <v>2096</v>
      </c>
      <c r="P993" s="21" t="s">
        <v>2086</v>
      </c>
      <c r="Q993" s="234">
        <v>789</v>
      </c>
      <c r="R993" s="20" t="s">
        <v>501</v>
      </c>
      <c r="S993" s="15">
        <v>600</v>
      </c>
      <c r="T993" s="20"/>
    </row>
    <row r="994" spans="4:20" ht="30" customHeight="1" x14ac:dyDescent="0.25">
      <c r="D994" s="227"/>
      <c r="E994" s="227"/>
      <c r="F994" s="227"/>
      <c r="G994" s="227"/>
      <c r="H994" s="227"/>
      <c r="I994" s="227"/>
      <c r="J994" s="227"/>
      <c r="K994" s="227"/>
      <c r="L994" s="227"/>
      <c r="M994" s="227"/>
      <c r="N994" s="227"/>
      <c r="O994" s="232" t="s">
        <v>2097</v>
      </c>
      <c r="P994" s="21" t="s">
        <v>2087</v>
      </c>
      <c r="Q994" s="234">
        <v>790</v>
      </c>
      <c r="R994" s="20" t="s">
        <v>559</v>
      </c>
      <c r="S994" s="15">
        <v>300</v>
      </c>
      <c r="T994" s="20"/>
    </row>
    <row r="995" spans="4:20" ht="30" customHeight="1" x14ac:dyDescent="0.25">
      <c r="D995" s="227"/>
      <c r="E995" s="227"/>
      <c r="F995" s="227"/>
      <c r="G995" s="227"/>
      <c r="H995" s="227"/>
      <c r="I995" s="227"/>
      <c r="J995" s="227"/>
      <c r="K995" s="227"/>
      <c r="L995" s="227"/>
      <c r="M995" s="227"/>
      <c r="N995" s="227"/>
      <c r="O995" s="232" t="s">
        <v>2098</v>
      </c>
      <c r="P995" s="21" t="s">
        <v>2088</v>
      </c>
      <c r="Q995" s="234">
        <v>791</v>
      </c>
      <c r="R995" s="20" t="s">
        <v>2037</v>
      </c>
      <c r="S995" s="15">
        <v>4</v>
      </c>
      <c r="T995" s="20"/>
    </row>
    <row r="996" spans="4:20" ht="30" customHeight="1" x14ac:dyDescent="0.25">
      <c r="D996" s="227"/>
      <c r="E996" s="227"/>
      <c r="F996" s="227"/>
      <c r="G996" s="227"/>
      <c r="H996" s="227"/>
      <c r="I996" s="227"/>
      <c r="J996" s="227"/>
      <c r="K996" s="227"/>
      <c r="L996" s="227"/>
      <c r="M996" s="227"/>
      <c r="N996" s="227"/>
      <c r="O996" s="232" t="s">
        <v>2099</v>
      </c>
      <c r="P996" s="44" t="s">
        <v>2089</v>
      </c>
      <c r="Q996" s="233">
        <v>792</v>
      </c>
      <c r="R996" s="20" t="s">
        <v>2023</v>
      </c>
      <c r="S996" s="38">
        <v>4</v>
      </c>
      <c r="T996" s="20"/>
    </row>
    <row r="997" spans="4:20" ht="30" customHeight="1" x14ac:dyDescent="0.25">
      <c r="D997" s="227"/>
      <c r="E997" s="227"/>
      <c r="F997" s="227"/>
      <c r="G997" s="227"/>
      <c r="H997" s="227"/>
      <c r="I997" s="227"/>
      <c r="J997" s="227"/>
      <c r="K997" s="227"/>
      <c r="L997" s="227"/>
      <c r="M997" s="227"/>
      <c r="N997" s="227"/>
      <c r="O997" s="232" t="s">
        <v>2100</v>
      </c>
      <c r="P997" s="44" t="s">
        <v>2090</v>
      </c>
      <c r="Q997" s="233">
        <v>793</v>
      </c>
      <c r="R997" s="20" t="s">
        <v>2023</v>
      </c>
      <c r="S997" s="38">
        <v>4</v>
      </c>
      <c r="T997" s="20"/>
    </row>
    <row r="998" spans="4:20" ht="30" customHeight="1" x14ac:dyDescent="0.25">
      <c r="D998" s="227"/>
      <c r="E998" s="227"/>
      <c r="F998" s="227"/>
      <c r="G998" s="227"/>
      <c r="H998" s="227"/>
      <c r="I998" s="227"/>
      <c r="J998" s="236">
        <v>4</v>
      </c>
      <c r="K998" s="227"/>
      <c r="L998" s="227"/>
      <c r="M998" s="227"/>
      <c r="N998" s="237">
        <v>4</v>
      </c>
      <c r="O998" s="201" t="s">
        <v>2102</v>
      </c>
      <c r="P998" s="198" t="s">
        <v>2101</v>
      </c>
      <c r="Q998" s="199"/>
      <c r="R998" s="199"/>
      <c r="S998" s="200"/>
      <c r="T998" s="199"/>
    </row>
    <row r="999" spans="4:20" ht="30" customHeight="1" x14ac:dyDescent="0.25">
      <c r="D999" s="227"/>
      <c r="E999" s="227"/>
      <c r="F999" s="227"/>
      <c r="G999" s="227"/>
      <c r="H999" s="227"/>
      <c r="I999" s="227"/>
      <c r="J999" s="227"/>
      <c r="K999" s="227"/>
      <c r="L999" s="227"/>
      <c r="M999" s="227"/>
      <c r="N999" s="227"/>
      <c r="O999" s="232" t="s">
        <v>2107</v>
      </c>
      <c r="P999" s="18" t="s">
        <v>2103</v>
      </c>
      <c r="Q999" s="233">
        <v>794</v>
      </c>
      <c r="R999" s="20" t="s">
        <v>2037</v>
      </c>
      <c r="S999" s="38">
        <v>4</v>
      </c>
      <c r="T999" s="20"/>
    </row>
    <row r="1000" spans="4:20" ht="30" customHeight="1" x14ac:dyDescent="0.25">
      <c r="D1000" s="227"/>
      <c r="E1000" s="227"/>
      <c r="F1000" s="227"/>
      <c r="G1000" s="227"/>
      <c r="H1000" s="227"/>
      <c r="I1000" s="227"/>
      <c r="J1000" s="227"/>
      <c r="K1000" s="227"/>
      <c r="L1000" s="227"/>
      <c r="M1000" s="227"/>
      <c r="N1000" s="227"/>
      <c r="O1000" s="232" t="s">
        <v>2108</v>
      </c>
      <c r="P1000" s="9" t="s">
        <v>2104</v>
      </c>
      <c r="Q1000" s="234">
        <v>795</v>
      </c>
      <c r="R1000" s="11" t="s">
        <v>501</v>
      </c>
      <c r="S1000" s="15">
        <v>600</v>
      </c>
      <c r="T1000" s="11"/>
    </row>
    <row r="1001" spans="4:20" ht="30" customHeight="1" x14ac:dyDescent="0.25">
      <c r="D1001" s="227"/>
      <c r="E1001" s="227"/>
      <c r="F1001" s="227"/>
      <c r="G1001" s="227"/>
      <c r="H1001" s="227"/>
      <c r="I1001" s="227"/>
      <c r="J1001" s="227"/>
      <c r="K1001" s="227"/>
      <c r="L1001" s="227"/>
      <c r="M1001" s="227"/>
      <c r="N1001" s="227"/>
      <c r="O1001" s="232" t="s">
        <v>2109</v>
      </c>
      <c r="P1001" s="9" t="s">
        <v>2105</v>
      </c>
      <c r="Q1001" s="234">
        <v>796</v>
      </c>
      <c r="R1001" s="11" t="s">
        <v>2037</v>
      </c>
      <c r="S1001" s="38">
        <v>4</v>
      </c>
      <c r="T1001" s="11"/>
    </row>
    <row r="1002" spans="4:20" ht="30" customHeight="1" x14ac:dyDescent="0.25">
      <c r="D1002" s="227"/>
      <c r="E1002" s="227"/>
      <c r="F1002" s="227"/>
      <c r="G1002" s="227"/>
      <c r="H1002" s="227"/>
      <c r="I1002" s="227"/>
      <c r="J1002" s="227"/>
      <c r="K1002" s="227"/>
      <c r="L1002" s="227"/>
      <c r="M1002" s="227"/>
      <c r="N1002" s="227"/>
      <c r="O1002" s="232" t="s">
        <v>2110</v>
      </c>
      <c r="P1002" s="9" t="s">
        <v>2106</v>
      </c>
      <c r="Q1002" s="234">
        <v>797</v>
      </c>
      <c r="R1002" s="11" t="s">
        <v>2037</v>
      </c>
      <c r="S1002" s="38">
        <v>4</v>
      </c>
      <c r="T1002" s="11"/>
    </row>
    <row r="1003" spans="4:20" ht="30" customHeight="1" x14ac:dyDescent="0.25">
      <c r="D1003" s="227"/>
      <c r="E1003" s="227"/>
      <c r="F1003" s="227"/>
      <c r="G1003" s="227"/>
      <c r="H1003" s="227"/>
      <c r="I1003" s="227"/>
      <c r="J1003" s="236">
        <v>4</v>
      </c>
      <c r="K1003" s="227"/>
      <c r="L1003" s="227"/>
      <c r="M1003" s="227"/>
      <c r="N1003" s="237">
        <v>4</v>
      </c>
      <c r="O1003" s="201" t="s">
        <v>2112</v>
      </c>
      <c r="P1003" s="198" t="s">
        <v>2111</v>
      </c>
      <c r="Q1003" s="199"/>
      <c r="R1003" s="199"/>
      <c r="S1003" s="200"/>
      <c r="T1003" s="199"/>
    </row>
    <row r="1004" spans="4:20" ht="30" customHeight="1" x14ac:dyDescent="0.25">
      <c r="D1004" s="227"/>
      <c r="E1004" s="227"/>
      <c r="F1004" s="227"/>
      <c r="G1004" s="227"/>
      <c r="H1004" s="227"/>
      <c r="I1004" s="227"/>
      <c r="J1004" s="227"/>
      <c r="K1004" s="227"/>
      <c r="L1004" s="227"/>
      <c r="M1004" s="227"/>
      <c r="N1004" s="227"/>
      <c r="O1004" s="232" t="s">
        <v>2117</v>
      </c>
      <c r="P1004" s="44" t="s">
        <v>201</v>
      </c>
      <c r="Q1004" s="233">
        <v>798</v>
      </c>
      <c r="R1004" s="20" t="s">
        <v>2023</v>
      </c>
      <c r="S1004" s="38">
        <v>4</v>
      </c>
      <c r="T1004" s="20"/>
    </row>
    <row r="1005" spans="4:20" ht="30" customHeight="1" x14ac:dyDescent="0.25">
      <c r="D1005" s="227"/>
      <c r="E1005" s="227"/>
      <c r="F1005" s="227"/>
      <c r="G1005" s="227"/>
      <c r="H1005" s="227"/>
      <c r="I1005" s="227"/>
      <c r="J1005" s="227"/>
      <c r="K1005" s="227"/>
      <c r="L1005" s="227"/>
      <c r="M1005" s="227"/>
      <c r="N1005" s="227"/>
      <c r="O1005" s="232" t="s">
        <v>2118</v>
      </c>
      <c r="P1005" s="21" t="s">
        <v>2113</v>
      </c>
      <c r="Q1005" s="234">
        <v>799</v>
      </c>
      <c r="R1005" s="11" t="s">
        <v>501</v>
      </c>
      <c r="S1005" s="23">
        <v>400</v>
      </c>
      <c r="T1005" s="11"/>
    </row>
    <row r="1006" spans="4:20" ht="30" customHeight="1" x14ac:dyDescent="0.25">
      <c r="D1006" s="227"/>
      <c r="E1006" s="227"/>
      <c r="F1006" s="227"/>
      <c r="G1006" s="227"/>
      <c r="H1006" s="227"/>
      <c r="I1006" s="227"/>
      <c r="J1006" s="227"/>
      <c r="K1006" s="227"/>
      <c r="L1006" s="227"/>
      <c r="M1006" s="227"/>
      <c r="N1006" s="227"/>
      <c r="O1006" s="232" t="s">
        <v>2119</v>
      </c>
      <c r="P1006" s="21" t="s">
        <v>2114</v>
      </c>
      <c r="Q1006" s="247">
        <v>800</v>
      </c>
      <c r="R1006" s="11" t="s">
        <v>2115</v>
      </c>
      <c r="S1006" s="23">
        <v>1</v>
      </c>
      <c r="T1006" s="11"/>
    </row>
    <row r="1007" spans="4:20" ht="30" customHeight="1" x14ac:dyDescent="0.25">
      <c r="D1007" s="227"/>
      <c r="E1007" s="227"/>
      <c r="F1007" s="227"/>
      <c r="G1007" s="227"/>
      <c r="H1007" s="227"/>
      <c r="I1007" s="227"/>
      <c r="J1007" s="227"/>
      <c r="K1007" s="227"/>
      <c r="L1007" s="227"/>
      <c r="M1007" s="227"/>
      <c r="N1007" s="227"/>
      <c r="O1007" s="232" t="s">
        <v>2120</v>
      </c>
      <c r="P1007" s="21" t="s">
        <v>2116</v>
      </c>
      <c r="Q1007" s="234">
        <v>801</v>
      </c>
      <c r="R1007" s="11" t="s">
        <v>501</v>
      </c>
      <c r="S1007" s="23">
        <v>400</v>
      </c>
      <c r="T1007" s="11"/>
    </row>
    <row r="1008" spans="4:20" ht="30" customHeight="1" x14ac:dyDescent="0.25">
      <c r="D1008" s="227"/>
      <c r="E1008" s="227"/>
      <c r="F1008" s="227"/>
      <c r="G1008" s="227"/>
      <c r="H1008" s="227"/>
      <c r="I1008" s="227"/>
      <c r="J1008" s="236">
        <v>6</v>
      </c>
      <c r="K1008" s="227"/>
      <c r="L1008" s="227"/>
      <c r="M1008" s="227"/>
      <c r="N1008" s="237">
        <v>6</v>
      </c>
      <c r="O1008" s="201" t="s">
        <v>2122</v>
      </c>
      <c r="P1008" s="198" t="s">
        <v>2121</v>
      </c>
      <c r="Q1008" s="199"/>
      <c r="R1008" s="199"/>
      <c r="S1008" s="200"/>
      <c r="T1008" s="199"/>
    </row>
    <row r="1009" spans="4:21" ht="30" customHeight="1" x14ac:dyDescent="0.25">
      <c r="D1009" s="227"/>
      <c r="E1009" s="227"/>
      <c r="F1009" s="227"/>
      <c r="G1009" s="227"/>
      <c r="H1009" s="227"/>
      <c r="I1009" s="227"/>
      <c r="J1009" s="227"/>
      <c r="K1009" s="227"/>
      <c r="L1009" s="227"/>
      <c r="M1009" s="227"/>
      <c r="N1009" s="227"/>
      <c r="O1009" s="232" t="s">
        <v>2132</v>
      </c>
      <c r="P1009" s="9" t="s">
        <v>2123</v>
      </c>
      <c r="Q1009" s="234">
        <v>802</v>
      </c>
      <c r="R1009" s="20" t="s">
        <v>2124</v>
      </c>
      <c r="S1009" s="15">
        <v>1</v>
      </c>
      <c r="T1009" s="20"/>
    </row>
    <row r="1010" spans="4:21" ht="30" customHeight="1" x14ac:dyDescent="0.25">
      <c r="D1010" s="227"/>
      <c r="E1010" s="227"/>
      <c r="F1010" s="227"/>
      <c r="G1010" s="227"/>
      <c r="H1010" s="227"/>
      <c r="I1010" s="227"/>
      <c r="J1010" s="227"/>
      <c r="K1010" s="227"/>
      <c r="L1010" s="227"/>
      <c r="M1010" s="227"/>
      <c r="N1010" s="227"/>
      <c r="O1010" s="232" t="s">
        <v>2133</v>
      </c>
      <c r="P1010" s="9" t="s">
        <v>2125</v>
      </c>
      <c r="Q1010" s="234">
        <v>803</v>
      </c>
      <c r="R1010" s="20" t="s">
        <v>2035</v>
      </c>
      <c r="S1010" s="15">
        <v>41</v>
      </c>
      <c r="T1010" s="20"/>
    </row>
    <row r="1011" spans="4:21" ht="30" customHeight="1" x14ac:dyDescent="0.25">
      <c r="D1011" s="227"/>
      <c r="E1011" s="227"/>
      <c r="F1011" s="227"/>
      <c r="G1011" s="227"/>
      <c r="H1011" s="227"/>
      <c r="I1011" s="227"/>
      <c r="J1011" s="227"/>
      <c r="K1011" s="227"/>
      <c r="L1011" s="227"/>
      <c r="M1011" s="227"/>
      <c r="N1011" s="227"/>
      <c r="O1011" s="232" t="s">
        <v>2134</v>
      </c>
      <c r="P1011" s="9" t="s">
        <v>2126</v>
      </c>
      <c r="Q1011" s="234">
        <v>804</v>
      </c>
      <c r="R1011" s="20" t="s">
        <v>2035</v>
      </c>
      <c r="S1011" s="15">
        <v>41</v>
      </c>
      <c r="T1011" s="20"/>
    </row>
    <row r="1012" spans="4:21" ht="30" customHeight="1" x14ac:dyDescent="0.25">
      <c r="D1012" s="227"/>
      <c r="E1012" s="227"/>
      <c r="F1012" s="227"/>
      <c r="G1012" s="227"/>
      <c r="H1012" s="227"/>
      <c r="I1012" s="227"/>
      <c r="J1012" s="227"/>
      <c r="K1012" s="227"/>
      <c r="L1012" s="227"/>
      <c r="M1012" s="227"/>
      <c r="N1012" s="227"/>
      <c r="O1012" s="232" t="s">
        <v>2135</v>
      </c>
      <c r="P1012" s="9" t="s">
        <v>2127</v>
      </c>
      <c r="Q1012" s="234">
        <v>805</v>
      </c>
      <c r="R1012" s="20" t="s">
        <v>2128</v>
      </c>
      <c r="S1012" s="15">
        <v>10</v>
      </c>
      <c r="T1012" s="20"/>
      <c r="U1012" t="s">
        <v>2681</v>
      </c>
    </row>
    <row r="1013" spans="4:21" ht="30" customHeight="1" x14ac:dyDescent="0.25">
      <c r="D1013" s="227"/>
      <c r="E1013" s="227"/>
      <c r="F1013" s="227"/>
      <c r="G1013" s="227"/>
      <c r="H1013" s="227"/>
      <c r="I1013" s="227"/>
      <c r="J1013" s="227"/>
      <c r="K1013" s="227"/>
      <c r="L1013" s="227"/>
      <c r="M1013" s="227"/>
      <c r="N1013" s="227"/>
      <c r="O1013" s="232" t="s">
        <v>2136</v>
      </c>
      <c r="P1013" s="9" t="s">
        <v>2129</v>
      </c>
      <c r="Q1013" s="234">
        <v>806</v>
      </c>
      <c r="R1013" s="20" t="s">
        <v>2023</v>
      </c>
      <c r="S1013" s="15">
        <v>4</v>
      </c>
      <c r="T1013" s="20"/>
    </row>
    <row r="1014" spans="4:21" ht="30" customHeight="1" x14ac:dyDescent="0.25">
      <c r="D1014" s="227"/>
      <c r="E1014" s="227"/>
      <c r="F1014" s="227"/>
      <c r="G1014" s="227"/>
      <c r="H1014" s="227"/>
      <c r="I1014" s="227"/>
      <c r="J1014" s="227"/>
      <c r="K1014" s="227"/>
      <c r="L1014" s="227"/>
      <c r="M1014" s="227"/>
      <c r="N1014" s="227"/>
      <c r="O1014" s="232" t="s">
        <v>2137</v>
      </c>
      <c r="P1014" s="9" t="s">
        <v>2130</v>
      </c>
      <c r="Q1014" s="234">
        <v>807</v>
      </c>
      <c r="R1014" s="20" t="s">
        <v>2131</v>
      </c>
      <c r="S1014" s="15">
        <v>4</v>
      </c>
      <c r="T1014" s="20"/>
    </row>
    <row r="1015" spans="4:21" ht="30" customHeight="1" x14ac:dyDescent="0.25">
      <c r="D1015" s="227"/>
      <c r="E1015" s="227"/>
      <c r="F1015" s="228">
        <v>5</v>
      </c>
      <c r="G1015" s="227"/>
      <c r="H1015" s="227"/>
      <c r="I1015" s="236">
        <f>SUM(J1016:J1044)</f>
        <v>22</v>
      </c>
      <c r="J1015" s="227"/>
      <c r="K1015" s="227"/>
      <c r="L1015" s="227"/>
      <c r="M1015" s="237">
        <f>SUM(N1016:N1044)</f>
        <v>28</v>
      </c>
      <c r="N1015" s="227"/>
      <c r="O1015" s="194">
        <v>3.3</v>
      </c>
      <c r="P1015" s="195" t="s">
        <v>2138</v>
      </c>
      <c r="Q1015" s="194"/>
      <c r="R1015" s="194"/>
      <c r="S1015" s="196"/>
      <c r="T1015" s="194"/>
    </row>
    <row r="1016" spans="4:21" ht="30" customHeight="1" x14ac:dyDescent="0.25">
      <c r="D1016" s="227"/>
      <c r="E1016" s="227"/>
      <c r="F1016" s="227"/>
      <c r="G1016" s="227"/>
      <c r="H1016" s="227"/>
      <c r="I1016" s="227"/>
      <c r="J1016" s="236">
        <v>4</v>
      </c>
      <c r="K1016" s="227"/>
      <c r="L1016" s="227"/>
      <c r="M1016" s="227"/>
      <c r="N1016" s="237">
        <v>9</v>
      </c>
      <c r="O1016" s="201" t="s">
        <v>78</v>
      </c>
      <c r="P1016" s="198" t="s">
        <v>2140</v>
      </c>
      <c r="Q1016" s="199"/>
      <c r="R1016" s="199"/>
      <c r="S1016" s="200"/>
      <c r="T1016" s="199"/>
    </row>
    <row r="1017" spans="4:21" ht="30" customHeight="1" x14ac:dyDescent="0.25">
      <c r="D1017" s="227"/>
      <c r="E1017" s="227"/>
      <c r="F1017" s="227"/>
      <c r="G1017" s="227"/>
      <c r="H1017" s="227"/>
      <c r="I1017" s="227"/>
      <c r="J1017" s="227"/>
      <c r="K1017" s="227"/>
      <c r="L1017" s="227"/>
      <c r="M1017" s="227"/>
      <c r="N1017" s="227"/>
      <c r="O1017" s="1036" t="s">
        <v>79</v>
      </c>
      <c r="P1017" s="1039" t="s">
        <v>2141</v>
      </c>
      <c r="Q1017" s="233">
        <v>808</v>
      </c>
      <c r="R1017" s="46" t="s">
        <v>2169</v>
      </c>
      <c r="S1017" s="15">
        <v>1000</v>
      </c>
      <c r="T1017" s="46"/>
    </row>
    <row r="1018" spans="4:21" ht="30" customHeight="1" x14ac:dyDescent="0.25">
      <c r="D1018" s="227"/>
      <c r="E1018" s="227"/>
      <c r="F1018" s="227"/>
      <c r="G1018" s="227"/>
      <c r="H1018" s="227"/>
      <c r="I1018" s="227"/>
      <c r="J1018" s="227"/>
      <c r="K1018" s="227"/>
      <c r="L1018" s="227"/>
      <c r="M1018" s="227"/>
      <c r="N1018" s="227"/>
      <c r="O1018" s="1036"/>
      <c r="P1018" s="1039"/>
      <c r="Q1018" s="233">
        <v>809</v>
      </c>
      <c r="R1018" s="46" t="s">
        <v>2142</v>
      </c>
      <c r="S1018" s="15">
        <v>1000000</v>
      </c>
      <c r="T1018" s="46"/>
    </row>
    <row r="1019" spans="4:21" ht="30" customHeight="1" x14ac:dyDescent="0.25">
      <c r="D1019" s="227"/>
      <c r="E1019" s="227"/>
      <c r="F1019" s="227"/>
      <c r="G1019" s="227"/>
      <c r="H1019" s="227"/>
      <c r="I1019" s="227"/>
      <c r="J1019" s="227"/>
      <c r="K1019" s="227"/>
      <c r="L1019" s="227"/>
      <c r="M1019" s="227"/>
      <c r="N1019" s="227"/>
      <c r="O1019" s="1036"/>
      <c r="P1019" s="1039"/>
      <c r="Q1019" s="233">
        <v>810</v>
      </c>
      <c r="R1019" s="44" t="s">
        <v>2170</v>
      </c>
      <c r="S1019" s="15">
        <v>60</v>
      </c>
      <c r="T1019" s="44"/>
    </row>
    <row r="1020" spans="4:21" ht="30" customHeight="1" x14ac:dyDescent="0.25">
      <c r="D1020" s="227"/>
      <c r="E1020" s="227"/>
      <c r="F1020" s="227"/>
      <c r="G1020" s="227"/>
      <c r="H1020" s="227"/>
      <c r="I1020" s="227"/>
      <c r="J1020" s="227"/>
      <c r="K1020" s="227"/>
      <c r="L1020" s="227"/>
      <c r="M1020" s="227"/>
      <c r="N1020" s="227"/>
      <c r="O1020" s="1036"/>
      <c r="P1020" s="1039"/>
      <c r="Q1020" s="233">
        <v>811</v>
      </c>
      <c r="R1020" s="44" t="s">
        <v>2171</v>
      </c>
      <c r="S1020" s="15">
        <v>90</v>
      </c>
      <c r="T1020" s="44"/>
    </row>
    <row r="1021" spans="4:21" ht="30" customHeight="1" x14ac:dyDescent="0.25">
      <c r="D1021" s="227"/>
      <c r="E1021" s="227"/>
      <c r="F1021" s="227"/>
      <c r="G1021" s="227"/>
      <c r="H1021" s="227"/>
      <c r="I1021" s="227"/>
      <c r="J1021" s="227"/>
      <c r="K1021" s="227"/>
      <c r="L1021" s="227"/>
      <c r="M1021" s="227"/>
      <c r="N1021" s="227"/>
      <c r="O1021" s="1036"/>
      <c r="P1021" s="1039"/>
      <c r="Q1021" s="233">
        <v>812</v>
      </c>
      <c r="R1021" s="44" t="s">
        <v>2172</v>
      </c>
      <c r="S1021" s="15">
        <v>2161</v>
      </c>
      <c r="T1021" s="44"/>
    </row>
    <row r="1022" spans="4:21" ht="30" customHeight="1" x14ac:dyDescent="0.25">
      <c r="D1022" s="227"/>
      <c r="E1022" s="227"/>
      <c r="F1022" s="227"/>
      <c r="G1022" s="227"/>
      <c r="H1022" s="227"/>
      <c r="I1022" s="227"/>
      <c r="J1022" s="227"/>
      <c r="K1022" s="227"/>
      <c r="L1022" s="227"/>
      <c r="M1022" s="227"/>
      <c r="N1022" s="227"/>
      <c r="O1022" s="1036"/>
      <c r="P1022" s="1039"/>
      <c r="Q1022" s="233">
        <v>813</v>
      </c>
      <c r="R1022" s="44" t="s">
        <v>2173</v>
      </c>
      <c r="S1022" s="15">
        <v>190</v>
      </c>
      <c r="T1022" s="44"/>
    </row>
    <row r="1023" spans="4:21" ht="30" customHeight="1" x14ac:dyDescent="0.25">
      <c r="D1023" s="227"/>
      <c r="E1023" s="227"/>
      <c r="F1023" s="227"/>
      <c r="G1023" s="227"/>
      <c r="H1023" s="227"/>
      <c r="I1023" s="227"/>
      <c r="J1023" s="227"/>
      <c r="K1023" s="227"/>
      <c r="L1023" s="227"/>
      <c r="M1023" s="227"/>
      <c r="N1023" s="227"/>
      <c r="O1023" s="232" t="s">
        <v>80</v>
      </c>
      <c r="P1023" s="21" t="s">
        <v>2143</v>
      </c>
      <c r="Q1023" s="234">
        <v>814</v>
      </c>
      <c r="R1023" s="47" t="s">
        <v>2144</v>
      </c>
      <c r="S1023" s="15">
        <v>200000</v>
      </c>
      <c r="T1023" s="47"/>
    </row>
    <row r="1024" spans="4:21" ht="30" customHeight="1" x14ac:dyDescent="0.25">
      <c r="D1024" s="227"/>
      <c r="E1024" s="227"/>
      <c r="F1024" s="227"/>
      <c r="G1024" s="227"/>
      <c r="H1024" s="227"/>
      <c r="I1024" s="227"/>
      <c r="J1024" s="227"/>
      <c r="K1024" s="227"/>
      <c r="L1024" s="227"/>
      <c r="M1024" s="227"/>
      <c r="N1024" s="227"/>
      <c r="O1024" s="232" t="s">
        <v>2149</v>
      </c>
      <c r="P1024" s="21" t="s">
        <v>2145</v>
      </c>
      <c r="Q1024" s="234">
        <v>815</v>
      </c>
      <c r="R1024" s="47" t="s">
        <v>485</v>
      </c>
      <c r="S1024" s="15">
        <v>3</v>
      </c>
      <c r="T1024" s="47"/>
    </row>
    <row r="1025" spans="4:20" ht="30" customHeight="1" x14ac:dyDescent="0.25">
      <c r="D1025" s="227"/>
      <c r="E1025" s="227"/>
      <c r="F1025" s="227"/>
      <c r="G1025" s="227"/>
      <c r="H1025" s="227"/>
      <c r="I1025" s="227"/>
      <c r="J1025" s="227"/>
      <c r="K1025" s="227"/>
      <c r="L1025" s="227"/>
      <c r="M1025" s="227"/>
      <c r="N1025" s="227"/>
      <c r="O1025" s="232" t="s">
        <v>2150</v>
      </c>
      <c r="P1025" s="33" t="s">
        <v>2146</v>
      </c>
      <c r="Q1025" s="234">
        <v>816</v>
      </c>
      <c r="R1025" s="35" t="s">
        <v>2147</v>
      </c>
      <c r="S1025" s="15">
        <v>1</v>
      </c>
      <c r="T1025" s="35"/>
    </row>
    <row r="1026" spans="4:20" ht="30" customHeight="1" x14ac:dyDescent="0.25">
      <c r="D1026" s="227"/>
      <c r="E1026" s="227"/>
      <c r="F1026" s="227"/>
      <c r="G1026" s="227"/>
      <c r="H1026" s="227"/>
      <c r="I1026" s="227"/>
      <c r="J1026" s="236">
        <v>3</v>
      </c>
      <c r="K1026" s="227"/>
      <c r="L1026" s="227"/>
      <c r="M1026" s="227"/>
      <c r="N1026" s="237">
        <v>3</v>
      </c>
      <c r="O1026" s="201" t="s">
        <v>81</v>
      </c>
      <c r="P1026" s="198" t="s">
        <v>2148</v>
      </c>
      <c r="Q1026" s="199"/>
      <c r="R1026" s="199"/>
      <c r="S1026" s="200"/>
      <c r="T1026" s="199"/>
    </row>
    <row r="1027" spans="4:20" ht="30" customHeight="1" x14ac:dyDescent="0.25">
      <c r="D1027" s="227"/>
      <c r="E1027" s="227"/>
      <c r="F1027" s="227"/>
      <c r="G1027" s="227"/>
      <c r="H1027" s="227"/>
      <c r="I1027" s="227"/>
      <c r="J1027" s="227"/>
      <c r="K1027" s="227"/>
      <c r="L1027" s="227"/>
      <c r="M1027" s="227"/>
      <c r="N1027" s="227"/>
      <c r="O1027" s="232" t="s">
        <v>213</v>
      </c>
      <c r="P1027" s="48" t="s">
        <v>2151</v>
      </c>
      <c r="Q1027" s="234">
        <v>817</v>
      </c>
      <c r="R1027" s="47" t="s">
        <v>2152</v>
      </c>
      <c r="S1027" s="15">
        <v>40</v>
      </c>
      <c r="T1027" s="47"/>
    </row>
    <row r="1028" spans="4:20" ht="30" customHeight="1" x14ac:dyDescent="0.25">
      <c r="D1028" s="227"/>
      <c r="E1028" s="227"/>
      <c r="F1028" s="227"/>
      <c r="G1028" s="227"/>
      <c r="H1028" s="227"/>
      <c r="I1028" s="227"/>
      <c r="J1028" s="227"/>
      <c r="K1028" s="227"/>
      <c r="L1028" s="227"/>
      <c r="M1028" s="227"/>
      <c r="N1028" s="227"/>
      <c r="O1028" s="232" t="s">
        <v>214</v>
      </c>
      <c r="P1028" s="21" t="s">
        <v>2153</v>
      </c>
      <c r="Q1028" s="234">
        <v>818</v>
      </c>
      <c r="R1028" s="47" t="s">
        <v>2152</v>
      </c>
      <c r="S1028" s="15">
        <v>6</v>
      </c>
      <c r="T1028" s="47"/>
    </row>
    <row r="1029" spans="4:20" ht="30" customHeight="1" x14ac:dyDescent="0.25">
      <c r="D1029" s="227"/>
      <c r="E1029" s="227"/>
      <c r="F1029" s="227"/>
      <c r="G1029" s="227"/>
      <c r="H1029" s="227"/>
      <c r="I1029" s="227"/>
      <c r="J1029" s="227"/>
      <c r="K1029" s="227"/>
      <c r="L1029" s="227"/>
      <c r="M1029" s="227"/>
      <c r="N1029" s="227"/>
      <c r="O1029" s="232" t="s">
        <v>2156</v>
      </c>
      <c r="P1029" s="33" t="s">
        <v>2154</v>
      </c>
      <c r="Q1029" s="234">
        <v>819</v>
      </c>
      <c r="R1029" s="47" t="s">
        <v>2155</v>
      </c>
      <c r="S1029" s="15">
        <v>6</v>
      </c>
      <c r="T1029" s="47"/>
    </row>
    <row r="1030" spans="4:20" ht="30" customHeight="1" x14ac:dyDescent="0.25">
      <c r="D1030" s="227"/>
      <c r="E1030" s="227"/>
      <c r="F1030" s="227"/>
      <c r="G1030" s="227"/>
      <c r="H1030" s="227"/>
      <c r="I1030" s="227"/>
      <c r="J1030" s="236">
        <v>5</v>
      </c>
      <c r="K1030" s="227"/>
      <c r="L1030" s="227"/>
      <c r="M1030" s="227"/>
      <c r="N1030" s="237">
        <v>5</v>
      </c>
      <c r="O1030" s="201" t="s">
        <v>215</v>
      </c>
      <c r="P1030" s="198" t="s">
        <v>2157</v>
      </c>
      <c r="Q1030" s="199"/>
      <c r="R1030" s="199"/>
      <c r="S1030" s="200"/>
      <c r="T1030" s="199"/>
    </row>
    <row r="1031" spans="4:20" ht="30" customHeight="1" x14ac:dyDescent="0.25">
      <c r="D1031" s="227"/>
      <c r="E1031" s="227"/>
      <c r="F1031" s="227"/>
      <c r="G1031" s="227"/>
      <c r="H1031" s="227"/>
      <c r="I1031" s="227"/>
      <c r="J1031" s="227"/>
      <c r="K1031" s="227"/>
      <c r="L1031" s="227"/>
      <c r="M1031" s="227"/>
      <c r="N1031" s="227"/>
      <c r="O1031" s="232" t="s">
        <v>216</v>
      </c>
      <c r="P1031" s="33" t="s">
        <v>2158</v>
      </c>
      <c r="Q1031" s="234">
        <v>820</v>
      </c>
      <c r="R1031" s="47" t="s">
        <v>2159</v>
      </c>
      <c r="S1031" s="15">
        <v>40</v>
      </c>
      <c r="T1031" s="47"/>
    </row>
    <row r="1032" spans="4:20" ht="30" customHeight="1" x14ac:dyDescent="0.25">
      <c r="D1032" s="227"/>
      <c r="E1032" s="227"/>
      <c r="F1032" s="227"/>
      <c r="G1032" s="227"/>
      <c r="H1032" s="227"/>
      <c r="I1032" s="227"/>
      <c r="J1032" s="227"/>
      <c r="K1032" s="227"/>
      <c r="L1032" s="227"/>
      <c r="M1032" s="227"/>
      <c r="N1032" s="227"/>
      <c r="O1032" s="232" t="s">
        <v>217</v>
      </c>
      <c r="P1032" s="21" t="s">
        <v>2160</v>
      </c>
      <c r="Q1032" s="234">
        <v>821</v>
      </c>
      <c r="R1032" s="47" t="s">
        <v>2161</v>
      </c>
      <c r="S1032" s="15">
        <v>4</v>
      </c>
      <c r="T1032" s="47"/>
    </row>
    <row r="1033" spans="4:20" ht="30" customHeight="1" x14ac:dyDescent="0.25">
      <c r="D1033" s="227"/>
      <c r="E1033" s="227"/>
      <c r="F1033" s="227"/>
      <c r="G1033" s="227"/>
      <c r="H1033" s="227"/>
      <c r="I1033" s="227"/>
      <c r="J1033" s="227"/>
      <c r="K1033" s="227"/>
      <c r="L1033" s="227"/>
      <c r="M1033" s="227"/>
      <c r="N1033" s="227"/>
      <c r="O1033" s="232" t="s">
        <v>2166</v>
      </c>
      <c r="P1033" s="33" t="s">
        <v>2162</v>
      </c>
      <c r="Q1033" s="234">
        <v>822</v>
      </c>
      <c r="R1033" s="35" t="s">
        <v>396</v>
      </c>
      <c r="S1033" s="15">
        <v>20000</v>
      </c>
      <c r="T1033" s="35"/>
    </row>
    <row r="1034" spans="4:20" ht="30" customHeight="1" x14ac:dyDescent="0.25">
      <c r="D1034" s="227"/>
      <c r="E1034" s="227"/>
      <c r="F1034" s="227"/>
      <c r="G1034" s="227"/>
      <c r="H1034" s="227"/>
      <c r="I1034" s="227"/>
      <c r="J1034" s="227"/>
      <c r="K1034" s="227"/>
      <c r="L1034" s="227"/>
      <c r="M1034" s="227"/>
      <c r="N1034" s="227"/>
      <c r="O1034" s="232" t="s">
        <v>2167</v>
      </c>
      <c r="P1034" s="48" t="s">
        <v>2163</v>
      </c>
      <c r="Q1034" s="234">
        <v>823</v>
      </c>
      <c r="R1034" s="48" t="s">
        <v>2164</v>
      </c>
      <c r="S1034" s="15">
        <v>20</v>
      </c>
      <c r="T1034" s="48"/>
    </row>
    <row r="1035" spans="4:20" ht="30" customHeight="1" x14ac:dyDescent="0.25">
      <c r="D1035" s="227"/>
      <c r="E1035" s="227"/>
      <c r="F1035" s="227"/>
      <c r="G1035" s="227"/>
      <c r="H1035" s="227"/>
      <c r="I1035" s="227"/>
      <c r="J1035" s="227"/>
      <c r="K1035" s="227"/>
      <c r="L1035" s="227"/>
      <c r="M1035" s="227"/>
      <c r="N1035" s="227"/>
      <c r="O1035" s="232" t="s">
        <v>2168</v>
      </c>
      <c r="P1035" s="48" t="s">
        <v>2165</v>
      </c>
      <c r="Q1035" s="234">
        <v>824</v>
      </c>
      <c r="R1035" s="33" t="s">
        <v>614</v>
      </c>
      <c r="S1035" s="15">
        <v>1</v>
      </c>
      <c r="T1035" s="33"/>
    </row>
    <row r="1036" spans="4:20" ht="30" customHeight="1" x14ac:dyDescent="0.25">
      <c r="D1036" s="227"/>
      <c r="E1036" s="227"/>
      <c r="F1036" s="227"/>
      <c r="G1036" s="227"/>
      <c r="H1036" s="227"/>
      <c r="I1036" s="227"/>
      <c r="J1036" s="236">
        <v>6</v>
      </c>
      <c r="K1036" s="227"/>
      <c r="L1036" s="227"/>
      <c r="M1036" s="227"/>
      <c r="N1036" s="237">
        <v>7</v>
      </c>
      <c r="O1036" s="201" t="s">
        <v>2175</v>
      </c>
      <c r="P1036" s="198" t="s">
        <v>2174</v>
      </c>
      <c r="Q1036" s="199"/>
      <c r="R1036" s="199"/>
      <c r="S1036" s="200"/>
      <c r="T1036" s="199"/>
    </row>
    <row r="1037" spans="4:20" ht="30" customHeight="1" x14ac:dyDescent="0.25">
      <c r="D1037" s="227"/>
      <c r="E1037" s="227"/>
      <c r="F1037" s="227"/>
      <c r="G1037" s="227"/>
      <c r="H1037" s="227"/>
      <c r="I1037" s="227"/>
      <c r="J1037" s="227"/>
      <c r="K1037" s="227"/>
      <c r="L1037" s="227"/>
      <c r="M1037" s="227"/>
      <c r="N1037" s="227"/>
      <c r="O1037" s="232" t="s">
        <v>2187</v>
      </c>
      <c r="P1037" s="48" t="s">
        <v>2176</v>
      </c>
      <c r="Q1037" s="234">
        <v>825</v>
      </c>
      <c r="R1037" s="48" t="s">
        <v>2177</v>
      </c>
      <c r="S1037" s="10">
        <v>2</v>
      </c>
      <c r="T1037" s="48"/>
    </row>
    <row r="1038" spans="4:20" ht="30" customHeight="1" x14ac:dyDescent="0.25">
      <c r="D1038" s="227"/>
      <c r="E1038" s="227"/>
      <c r="F1038" s="227"/>
      <c r="G1038" s="227"/>
      <c r="H1038" s="227"/>
      <c r="I1038" s="227"/>
      <c r="J1038" s="227"/>
      <c r="K1038" s="227"/>
      <c r="L1038" s="227"/>
      <c r="M1038" s="227"/>
      <c r="N1038" s="227"/>
      <c r="O1038" s="1036" t="s">
        <v>2188</v>
      </c>
      <c r="P1038" s="1037" t="s">
        <v>2178</v>
      </c>
      <c r="Q1038" s="234">
        <v>826</v>
      </c>
      <c r="R1038" s="48" t="s">
        <v>2179</v>
      </c>
      <c r="S1038" s="10">
        <v>4</v>
      </c>
      <c r="T1038" s="48"/>
    </row>
    <row r="1039" spans="4:20" ht="30" customHeight="1" x14ac:dyDescent="0.25">
      <c r="D1039" s="227"/>
      <c r="E1039" s="227"/>
      <c r="F1039" s="227"/>
      <c r="G1039" s="227"/>
      <c r="H1039" s="227"/>
      <c r="I1039" s="227"/>
      <c r="J1039" s="227"/>
      <c r="K1039" s="227"/>
      <c r="L1039" s="227"/>
      <c r="M1039" s="227"/>
      <c r="N1039" s="227"/>
      <c r="O1039" s="1036"/>
      <c r="P1039" s="1037"/>
      <c r="Q1039" s="234">
        <v>827</v>
      </c>
      <c r="R1039" s="48" t="s">
        <v>2161</v>
      </c>
      <c r="S1039" s="10">
        <v>4</v>
      </c>
      <c r="T1039" s="48"/>
    </row>
    <row r="1040" spans="4:20" ht="30" customHeight="1" x14ac:dyDescent="0.25">
      <c r="D1040" s="227"/>
      <c r="E1040" s="227"/>
      <c r="F1040" s="227"/>
      <c r="G1040" s="227"/>
      <c r="H1040" s="227"/>
      <c r="I1040" s="227"/>
      <c r="J1040" s="227"/>
      <c r="K1040" s="227"/>
      <c r="L1040" s="227"/>
      <c r="M1040" s="227"/>
      <c r="N1040" s="227"/>
      <c r="O1040" s="232" t="s">
        <v>2189</v>
      </c>
      <c r="P1040" s="48" t="s">
        <v>2180</v>
      </c>
      <c r="Q1040" s="234">
        <v>828</v>
      </c>
      <c r="R1040" s="48" t="s">
        <v>2181</v>
      </c>
      <c r="S1040" s="10">
        <v>6</v>
      </c>
      <c r="T1040" s="48"/>
    </row>
    <row r="1041" spans="4:20" ht="30" customHeight="1" x14ac:dyDescent="0.25">
      <c r="D1041" s="227"/>
      <c r="E1041" s="227"/>
      <c r="F1041" s="227"/>
      <c r="G1041" s="227"/>
      <c r="H1041" s="227"/>
      <c r="I1041" s="227"/>
      <c r="J1041" s="227"/>
      <c r="K1041" s="227"/>
      <c r="L1041" s="227"/>
      <c r="M1041" s="227"/>
      <c r="N1041" s="227"/>
      <c r="O1041" s="232" t="s">
        <v>2190</v>
      </c>
      <c r="P1041" s="48" t="s">
        <v>2182</v>
      </c>
      <c r="Q1041" s="234">
        <v>829</v>
      </c>
      <c r="R1041" s="48" t="s">
        <v>2161</v>
      </c>
      <c r="S1041" s="10">
        <v>4</v>
      </c>
      <c r="T1041" s="48"/>
    </row>
    <row r="1042" spans="4:20" ht="30" customHeight="1" x14ac:dyDescent="0.25">
      <c r="D1042" s="227"/>
      <c r="E1042" s="227"/>
      <c r="F1042" s="227"/>
      <c r="G1042" s="227"/>
      <c r="H1042" s="227"/>
      <c r="I1042" s="227"/>
      <c r="J1042" s="227"/>
      <c r="K1042" s="227"/>
      <c r="L1042" s="227"/>
      <c r="M1042" s="227"/>
      <c r="N1042" s="227"/>
      <c r="O1042" s="232" t="s">
        <v>2191</v>
      </c>
      <c r="P1042" s="33" t="s">
        <v>2183</v>
      </c>
      <c r="Q1042" s="234">
        <v>830</v>
      </c>
      <c r="R1042" s="48" t="s">
        <v>2184</v>
      </c>
      <c r="S1042" s="10">
        <v>1</v>
      </c>
      <c r="T1042" s="48"/>
    </row>
    <row r="1043" spans="4:20" ht="30" customHeight="1" x14ac:dyDescent="0.25">
      <c r="D1043" s="227"/>
      <c r="E1043" s="227"/>
      <c r="F1043" s="227"/>
      <c r="G1043" s="227"/>
      <c r="H1043" s="227"/>
      <c r="I1043" s="227"/>
      <c r="J1043" s="227"/>
      <c r="K1043" s="227"/>
      <c r="L1043" s="227"/>
      <c r="M1043" s="227"/>
      <c r="N1043" s="227"/>
      <c r="O1043" s="232" t="s">
        <v>2192</v>
      </c>
      <c r="P1043" s="33" t="s">
        <v>2185</v>
      </c>
      <c r="Q1043" s="234">
        <v>831</v>
      </c>
      <c r="R1043" s="48" t="s">
        <v>2186</v>
      </c>
      <c r="S1043" s="10">
        <v>40</v>
      </c>
      <c r="T1043" s="48"/>
    </row>
    <row r="1044" spans="4:20" ht="30" customHeight="1" x14ac:dyDescent="0.25">
      <c r="D1044" s="227"/>
      <c r="E1044" s="227"/>
      <c r="F1044" s="227"/>
      <c r="G1044" s="227"/>
      <c r="H1044" s="227"/>
      <c r="I1044" s="227"/>
      <c r="J1044" s="236">
        <v>4</v>
      </c>
      <c r="K1044" s="227"/>
      <c r="L1044" s="227"/>
      <c r="M1044" s="227"/>
      <c r="N1044" s="237">
        <v>4</v>
      </c>
      <c r="O1044" s="201" t="s">
        <v>2139</v>
      </c>
      <c r="P1044" s="198" t="s">
        <v>2193</v>
      </c>
      <c r="Q1044" s="199"/>
      <c r="R1044" s="199"/>
      <c r="S1044" s="200"/>
      <c r="T1044" s="199"/>
    </row>
    <row r="1045" spans="4:20" ht="30" customHeight="1" x14ac:dyDescent="0.25">
      <c r="D1045" s="227"/>
      <c r="E1045" s="227"/>
      <c r="F1045" s="227"/>
      <c r="G1045" s="227"/>
      <c r="H1045" s="227"/>
      <c r="I1045" s="227"/>
      <c r="J1045" s="227"/>
      <c r="K1045" s="227"/>
      <c r="L1045" s="227"/>
      <c r="M1045" s="227"/>
      <c r="N1045" s="227"/>
      <c r="O1045" s="232" t="s">
        <v>2201</v>
      </c>
      <c r="P1045" s="33" t="s">
        <v>2194</v>
      </c>
      <c r="Q1045" s="234">
        <v>832</v>
      </c>
      <c r="R1045" s="48" t="s">
        <v>2195</v>
      </c>
      <c r="S1045" s="10">
        <v>6</v>
      </c>
      <c r="T1045" s="48"/>
    </row>
    <row r="1046" spans="4:20" ht="30" customHeight="1" x14ac:dyDescent="0.25">
      <c r="D1046" s="227"/>
      <c r="E1046" s="227"/>
      <c r="F1046" s="227"/>
      <c r="G1046" s="227"/>
      <c r="H1046" s="227"/>
      <c r="I1046" s="227"/>
      <c r="J1046" s="227"/>
      <c r="K1046" s="227"/>
      <c r="L1046" s="227"/>
      <c r="M1046" s="227"/>
      <c r="N1046" s="227"/>
      <c r="O1046" s="232" t="s">
        <v>2203</v>
      </c>
      <c r="P1046" s="21" t="s">
        <v>2196</v>
      </c>
      <c r="Q1046" s="234">
        <v>833</v>
      </c>
      <c r="R1046" s="48" t="s">
        <v>2197</v>
      </c>
      <c r="S1046" s="10">
        <v>1</v>
      </c>
      <c r="T1046" s="48"/>
    </row>
    <row r="1047" spans="4:20" ht="30" customHeight="1" x14ac:dyDescent="0.25">
      <c r="D1047" s="227"/>
      <c r="E1047" s="227"/>
      <c r="F1047" s="227"/>
      <c r="G1047" s="227"/>
      <c r="H1047" s="227"/>
      <c r="I1047" s="227"/>
      <c r="J1047" s="227"/>
      <c r="K1047" s="227"/>
      <c r="L1047" s="227"/>
      <c r="M1047" s="227"/>
      <c r="N1047" s="227"/>
      <c r="O1047" s="232" t="s">
        <v>2204</v>
      </c>
      <c r="P1047" s="21" t="s">
        <v>2198</v>
      </c>
      <c r="Q1047" s="234">
        <v>834</v>
      </c>
      <c r="R1047" s="48" t="s">
        <v>2195</v>
      </c>
      <c r="S1047" s="10">
        <v>6</v>
      </c>
      <c r="T1047" s="48"/>
    </row>
    <row r="1048" spans="4:20" ht="30" customHeight="1" x14ac:dyDescent="0.25">
      <c r="D1048" s="227"/>
      <c r="E1048" s="227"/>
      <c r="F1048" s="227"/>
      <c r="G1048" s="227"/>
      <c r="H1048" s="227"/>
      <c r="I1048" s="227"/>
      <c r="J1048" s="227"/>
      <c r="K1048" s="227"/>
      <c r="L1048" s="227"/>
      <c r="M1048" s="227"/>
      <c r="N1048" s="227"/>
      <c r="O1048" s="232" t="s">
        <v>2202</v>
      </c>
      <c r="P1048" s="21" t="s">
        <v>2199</v>
      </c>
      <c r="Q1048" s="234">
        <v>835</v>
      </c>
      <c r="R1048" s="48" t="s">
        <v>2200</v>
      </c>
      <c r="S1048" s="10">
        <v>3</v>
      </c>
      <c r="T1048" s="48"/>
    </row>
    <row r="1049" spans="4:20" ht="30" customHeight="1" x14ac:dyDescent="0.25">
      <c r="D1049" s="227"/>
      <c r="E1049" s="227"/>
      <c r="F1049" s="228">
        <v>1</v>
      </c>
      <c r="G1049" s="227"/>
      <c r="H1049" s="227"/>
      <c r="I1049" s="236">
        <f>SUM(J1050)</f>
        <v>10</v>
      </c>
      <c r="J1049" s="227"/>
      <c r="K1049" s="227"/>
      <c r="L1049" s="227"/>
      <c r="M1049" s="237">
        <f>SUM(N1050)</f>
        <v>10</v>
      </c>
      <c r="N1049" s="227"/>
      <c r="O1049" s="194">
        <v>3.4</v>
      </c>
      <c r="P1049" s="195" t="s">
        <v>2205</v>
      </c>
      <c r="Q1049" s="194"/>
      <c r="R1049" s="194"/>
      <c r="S1049" s="196"/>
      <c r="T1049" s="194"/>
    </row>
    <row r="1050" spans="4:20" ht="30" customHeight="1" x14ac:dyDescent="0.25">
      <c r="D1050" s="227"/>
      <c r="E1050" s="227"/>
      <c r="F1050" s="227"/>
      <c r="G1050" s="227"/>
      <c r="H1050" s="227"/>
      <c r="I1050" s="227"/>
      <c r="J1050" s="236">
        <v>10</v>
      </c>
      <c r="K1050" s="227"/>
      <c r="L1050" s="227"/>
      <c r="M1050" s="227"/>
      <c r="N1050" s="237">
        <v>10</v>
      </c>
      <c r="O1050" s="201" t="s">
        <v>33</v>
      </c>
      <c r="P1050" s="198" t="s">
        <v>2206</v>
      </c>
      <c r="Q1050" s="199"/>
      <c r="R1050" s="199"/>
      <c r="S1050" s="200"/>
      <c r="T1050" s="199"/>
    </row>
    <row r="1051" spans="4:20" ht="30" customHeight="1" x14ac:dyDescent="0.25">
      <c r="D1051" s="227"/>
      <c r="E1051" s="227"/>
      <c r="F1051" s="227"/>
      <c r="G1051" s="227"/>
      <c r="H1051" s="227"/>
      <c r="I1051" s="227"/>
      <c r="J1051" s="227"/>
      <c r="K1051" s="227"/>
      <c r="L1051" s="227"/>
      <c r="M1051" s="227"/>
      <c r="N1051" s="227"/>
      <c r="O1051" s="232" t="s">
        <v>34</v>
      </c>
      <c r="P1051" s="33" t="s">
        <v>2207</v>
      </c>
      <c r="Q1051" s="234">
        <v>836</v>
      </c>
      <c r="R1051" s="33" t="s">
        <v>2208</v>
      </c>
      <c r="S1051" s="10">
        <v>2</v>
      </c>
      <c r="T1051" s="33"/>
    </row>
    <row r="1052" spans="4:20" ht="30" customHeight="1" x14ac:dyDescent="0.25">
      <c r="D1052" s="227"/>
      <c r="E1052" s="227"/>
      <c r="F1052" s="227"/>
      <c r="G1052" s="227"/>
      <c r="H1052" s="227"/>
      <c r="I1052" s="227"/>
      <c r="J1052" s="227"/>
      <c r="K1052" s="227"/>
      <c r="L1052" s="227"/>
      <c r="M1052" s="227"/>
      <c r="N1052" s="227"/>
      <c r="O1052" s="232" t="s">
        <v>35</v>
      </c>
      <c r="P1052" s="33" t="s">
        <v>2209</v>
      </c>
      <c r="Q1052" s="234">
        <v>837</v>
      </c>
      <c r="R1052" s="33" t="s">
        <v>2222</v>
      </c>
      <c r="S1052" s="10">
        <v>1000</v>
      </c>
      <c r="T1052" s="33"/>
    </row>
    <row r="1053" spans="4:20" ht="30" customHeight="1" x14ac:dyDescent="0.25">
      <c r="D1053" s="227"/>
      <c r="E1053" s="227"/>
      <c r="F1053" s="227"/>
      <c r="G1053" s="227"/>
      <c r="H1053" s="227"/>
      <c r="I1053" s="227"/>
      <c r="J1053" s="227"/>
      <c r="K1053" s="227"/>
      <c r="L1053" s="227"/>
      <c r="M1053" s="227"/>
      <c r="N1053" s="227"/>
      <c r="O1053" s="232" t="s">
        <v>36</v>
      </c>
      <c r="P1053" s="33" t="s">
        <v>2210</v>
      </c>
      <c r="Q1053" s="234">
        <v>838</v>
      </c>
      <c r="R1053" s="33" t="s">
        <v>2211</v>
      </c>
      <c r="S1053" s="10">
        <v>1000</v>
      </c>
      <c r="T1053" s="33"/>
    </row>
    <row r="1054" spans="4:20" ht="30" customHeight="1" x14ac:dyDescent="0.25">
      <c r="D1054" s="227"/>
      <c r="E1054" s="227"/>
      <c r="F1054" s="227"/>
      <c r="G1054" s="227"/>
      <c r="H1054" s="227"/>
      <c r="I1054" s="227"/>
      <c r="J1054" s="227"/>
      <c r="K1054" s="227"/>
      <c r="L1054" s="227"/>
      <c r="M1054" s="227"/>
      <c r="N1054" s="227"/>
      <c r="O1054" s="232" t="s">
        <v>37</v>
      </c>
      <c r="P1054" s="33" t="s">
        <v>2212</v>
      </c>
      <c r="Q1054" s="234">
        <v>839</v>
      </c>
      <c r="R1054" s="33" t="s">
        <v>2223</v>
      </c>
      <c r="S1054" s="10">
        <v>1500</v>
      </c>
      <c r="T1054" s="33"/>
    </row>
    <row r="1055" spans="4:20" ht="30" customHeight="1" x14ac:dyDescent="0.25">
      <c r="D1055" s="227"/>
      <c r="E1055" s="227"/>
      <c r="F1055" s="227"/>
      <c r="G1055" s="227"/>
      <c r="H1055" s="227"/>
      <c r="I1055" s="227"/>
      <c r="J1055" s="227"/>
      <c r="K1055" s="227"/>
      <c r="L1055" s="227"/>
      <c r="M1055" s="227"/>
      <c r="N1055" s="227"/>
      <c r="O1055" s="232" t="s">
        <v>218</v>
      </c>
      <c r="P1055" s="33" t="s">
        <v>2213</v>
      </c>
      <c r="Q1055" s="234">
        <v>840</v>
      </c>
      <c r="R1055" s="33" t="s">
        <v>485</v>
      </c>
      <c r="S1055" s="10">
        <v>1</v>
      </c>
      <c r="T1055" s="33"/>
    </row>
    <row r="1056" spans="4:20" ht="30" customHeight="1" x14ac:dyDescent="0.25">
      <c r="D1056" s="227"/>
      <c r="E1056" s="227"/>
      <c r="F1056" s="227"/>
      <c r="G1056" s="227"/>
      <c r="H1056" s="227"/>
      <c r="I1056" s="227"/>
      <c r="J1056" s="227"/>
      <c r="K1056" s="227"/>
      <c r="L1056" s="227"/>
      <c r="M1056" s="227"/>
      <c r="N1056" s="227"/>
      <c r="O1056" s="232" t="s">
        <v>219</v>
      </c>
      <c r="P1056" s="33" t="s">
        <v>2214</v>
      </c>
      <c r="Q1056" s="234">
        <v>841</v>
      </c>
      <c r="R1056" s="33" t="s">
        <v>259</v>
      </c>
      <c r="S1056" s="10">
        <v>1</v>
      </c>
      <c r="T1056" s="33"/>
    </row>
    <row r="1057" spans="4:20" ht="30" customHeight="1" x14ac:dyDescent="0.25">
      <c r="D1057" s="227"/>
      <c r="E1057" s="227"/>
      <c r="F1057" s="227"/>
      <c r="G1057" s="227"/>
      <c r="H1057" s="227"/>
      <c r="I1057" s="227"/>
      <c r="J1057" s="227"/>
      <c r="K1057" s="227"/>
      <c r="L1057" s="227"/>
      <c r="M1057" s="227"/>
      <c r="N1057" s="227"/>
      <c r="O1057" s="232" t="s">
        <v>220</v>
      </c>
      <c r="P1057" s="33" t="s">
        <v>2215</v>
      </c>
      <c r="Q1057" s="234">
        <v>842</v>
      </c>
      <c r="R1057" s="33" t="s">
        <v>2216</v>
      </c>
      <c r="S1057" s="10">
        <v>4</v>
      </c>
      <c r="T1057" s="33"/>
    </row>
    <row r="1058" spans="4:20" ht="30" customHeight="1" x14ac:dyDescent="0.25">
      <c r="D1058" s="227"/>
      <c r="E1058" s="227"/>
      <c r="F1058" s="227"/>
      <c r="G1058" s="227"/>
      <c r="H1058" s="227"/>
      <c r="I1058" s="227"/>
      <c r="J1058" s="227"/>
      <c r="K1058" s="227"/>
      <c r="L1058" s="227"/>
      <c r="M1058" s="227"/>
      <c r="N1058" s="227"/>
      <c r="O1058" s="232" t="s">
        <v>221</v>
      </c>
      <c r="P1058" s="33" t="s">
        <v>2217</v>
      </c>
      <c r="Q1058" s="234">
        <v>843</v>
      </c>
      <c r="R1058" s="33" t="s">
        <v>259</v>
      </c>
      <c r="S1058" s="13">
        <v>18</v>
      </c>
      <c r="T1058" s="33"/>
    </row>
    <row r="1059" spans="4:20" ht="30" customHeight="1" x14ac:dyDescent="0.25">
      <c r="D1059" s="227"/>
      <c r="E1059" s="227"/>
      <c r="F1059" s="227"/>
      <c r="G1059" s="227"/>
      <c r="H1059" s="227"/>
      <c r="I1059" s="227"/>
      <c r="J1059" s="227"/>
      <c r="K1059" s="227"/>
      <c r="L1059" s="227"/>
      <c r="M1059" s="227"/>
      <c r="N1059" s="227"/>
      <c r="O1059" s="232" t="s">
        <v>222</v>
      </c>
      <c r="P1059" s="33" t="s">
        <v>2218</v>
      </c>
      <c r="Q1059" s="234">
        <v>844</v>
      </c>
      <c r="R1059" s="21" t="s">
        <v>503</v>
      </c>
      <c r="S1059" s="10">
        <v>1</v>
      </c>
      <c r="T1059" s="21"/>
    </row>
    <row r="1060" spans="4:20" ht="30" customHeight="1" x14ac:dyDescent="0.25">
      <c r="D1060" s="227"/>
      <c r="E1060" s="227"/>
      <c r="F1060" s="227"/>
      <c r="G1060" s="227"/>
      <c r="H1060" s="227"/>
      <c r="I1060" s="227"/>
      <c r="J1060" s="227"/>
      <c r="K1060" s="227"/>
      <c r="L1060" s="227"/>
      <c r="M1060" s="227"/>
      <c r="N1060" s="227"/>
      <c r="O1060" s="232" t="s">
        <v>2221</v>
      </c>
      <c r="P1060" s="21" t="s">
        <v>2219</v>
      </c>
      <c r="Q1060" s="234">
        <v>845</v>
      </c>
      <c r="R1060" s="33" t="s">
        <v>2220</v>
      </c>
      <c r="S1060" s="10">
        <v>2</v>
      </c>
      <c r="T1060" s="33"/>
    </row>
    <row r="1061" spans="4:20" ht="30" customHeight="1" x14ac:dyDescent="0.25">
      <c r="D1061" s="227"/>
      <c r="E1061" s="227"/>
      <c r="F1061" s="228">
        <v>1</v>
      </c>
      <c r="G1061" s="227"/>
      <c r="H1061" s="227"/>
      <c r="I1061" s="236">
        <f>SUM(J1062)</f>
        <v>4</v>
      </c>
      <c r="J1061" s="227"/>
      <c r="K1061" s="227"/>
      <c r="L1061" s="227"/>
      <c r="M1061" s="237">
        <f>SUM(N1062)</f>
        <v>5</v>
      </c>
      <c r="N1061" s="227"/>
      <c r="O1061" s="194">
        <v>3.5</v>
      </c>
      <c r="P1061" s="195" t="s">
        <v>2224</v>
      </c>
      <c r="Q1061" s="194"/>
      <c r="R1061" s="194"/>
      <c r="S1061" s="196"/>
      <c r="T1061" s="194"/>
    </row>
    <row r="1062" spans="4:20" ht="30" customHeight="1" x14ac:dyDescent="0.25">
      <c r="D1062" s="227"/>
      <c r="E1062" s="227"/>
      <c r="F1062" s="227"/>
      <c r="G1062" s="227"/>
      <c r="H1062" s="227"/>
      <c r="I1062" s="227"/>
      <c r="J1062" s="236">
        <v>4</v>
      </c>
      <c r="K1062" s="227"/>
      <c r="L1062" s="227"/>
      <c r="M1062" s="227"/>
      <c r="N1062" s="237">
        <v>5</v>
      </c>
      <c r="O1062" s="201" t="s">
        <v>223</v>
      </c>
      <c r="P1062" s="198" t="s">
        <v>2225</v>
      </c>
      <c r="Q1062" s="199"/>
      <c r="R1062" s="199"/>
      <c r="S1062" s="200"/>
      <c r="T1062" s="199"/>
    </row>
    <row r="1063" spans="4:20" ht="30" customHeight="1" x14ac:dyDescent="0.25">
      <c r="D1063" s="227"/>
      <c r="E1063" s="227"/>
      <c r="F1063" s="227"/>
      <c r="G1063" s="227"/>
      <c r="H1063" s="227"/>
      <c r="I1063" s="227"/>
      <c r="J1063" s="227"/>
      <c r="K1063" s="227"/>
      <c r="L1063" s="227"/>
      <c r="M1063" s="227"/>
      <c r="N1063" s="227"/>
      <c r="O1063" s="232" t="s">
        <v>224</v>
      </c>
      <c r="P1063" s="33" t="s">
        <v>2226</v>
      </c>
      <c r="Q1063" s="234">
        <v>846</v>
      </c>
      <c r="R1063" s="33" t="s">
        <v>2227</v>
      </c>
      <c r="S1063" s="10">
        <v>1</v>
      </c>
      <c r="T1063" s="33"/>
    </row>
    <row r="1064" spans="4:20" ht="30" customHeight="1" x14ac:dyDescent="0.25">
      <c r="D1064" s="227"/>
      <c r="E1064" s="227"/>
      <c r="F1064" s="227"/>
      <c r="G1064" s="227"/>
      <c r="H1064" s="227"/>
      <c r="I1064" s="227"/>
      <c r="J1064" s="227"/>
      <c r="K1064" s="227"/>
      <c r="L1064" s="227"/>
      <c r="M1064" s="227"/>
      <c r="N1064" s="227"/>
      <c r="O1064" s="1036" t="s">
        <v>225</v>
      </c>
      <c r="P1064" s="1037" t="s">
        <v>2228</v>
      </c>
      <c r="Q1064" s="234">
        <v>847</v>
      </c>
      <c r="R1064" s="33" t="s">
        <v>2229</v>
      </c>
      <c r="S1064" s="10">
        <v>24</v>
      </c>
      <c r="T1064" s="33"/>
    </row>
    <row r="1065" spans="4:20" ht="30" customHeight="1" x14ac:dyDescent="0.25">
      <c r="D1065" s="227"/>
      <c r="E1065" s="227"/>
      <c r="F1065" s="227"/>
      <c r="G1065" s="227"/>
      <c r="H1065" s="227"/>
      <c r="I1065" s="227"/>
      <c r="J1065" s="227"/>
      <c r="K1065" s="227"/>
      <c r="L1065" s="227"/>
      <c r="M1065" s="227"/>
      <c r="N1065" s="227"/>
      <c r="O1065" s="1036"/>
      <c r="P1065" s="1037"/>
      <c r="Q1065" s="234">
        <v>848</v>
      </c>
      <c r="R1065" s="33" t="s">
        <v>2230</v>
      </c>
      <c r="S1065" s="10">
        <v>2500</v>
      </c>
      <c r="T1065" s="33"/>
    </row>
    <row r="1066" spans="4:20" ht="30" customHeight="1" x14ac:dyDescent="0.25">
      <c r="D1066" s="227"/>
      <c r="E1066" s="227"/>
      <c r="F1066" s="227"/>
      <c r="G1066" s="227"/>
      <c r="H1066" s="227"/>
      <c r="I1066" s="227"/>
      <c r="J1066" s="227"/>
      <c r="K1066" s="227"/>
      <c r="L1066" s="227"/>
      <c r="M1066" s="227"/>
      <c r="N1066" s="227"/>
      <c r="O1066" s="232" t="s">
        <v>2235</v>
      </c>
      <c r="P1066" s="21" t="s">
        <v>2231</v>
      </c>
      <c r="Q1066" s="234">
        <v>849</v>
      </c>
      <c r="R1066" s="33" t="s">
        <v>2232</v>
      </c>
      <c r="S1066" s="10">
        <v>2500</v>
      </c>
      <c r="T1066" s="33"/>
    </row>
    <row r="1067" spans="4:20" ht="30" customHeight="1" x14ac:dyDescent="0.25">
      <c r="D1067" s="227"/>
      <c r="E1067" s="227"/>
      <c r="F1067" s="227"/>
      <c r="G1067" s="227"/>
      <c r="H1067" s="227"/>
      <c r="I1067" s="227"/>
      <c r="J1067" s="227"/>
      <c r="K1067" s="227"/>
      <c r="L1067" s="227"/>
      <c r="M1067" s="227"/>
      <c r="N1067" s="227"/>
      <c r="O1067" s="232" t="s">
        <v>2236</v>
      </c>
      <c r="P1067" s="21" t="s">
        <v>2233</v>
      </c>
      <c r="Q1067" s="247">
        <v>850</v>
      </c>
      <c r="R1067" s="33" t="s">
        <v>2234</v>
      </c>
      <c r="S1067" s="10">
        <v>1</v>
      </c>
      <c r="T1067" s="33"/>
    </row>
    <row r="1068" spans="4:20" ht="30" customHeight="1" x14ac:dyDescent="0.25">
      <c r="D1068" s="227"/>
      <c r="E1068" s="227"/>
      <c r="F1068" s="228">
        <v>4</v>
      </c>
      <c r="G1068" s="227"/>
      <c r="H1068" s="227"/>
      <c r="I1068" s="236">
        <f>SUM(J1069:J1084)</f>
        <v>18</v>
      </c>
      <c r="J1068" s="227"/>
      <c r="K1068" s="227"/>
      <c r="L1068" s="227"/>
      <c r="M1068" s="237">
        <f>SUM(N1069:N1084)</f>
        <v>18</v>
      </c>
      <c r="N1068" s="227"/>
      <c r="O1068" s="194">
        <v>3.6</v>
      </c>
      <c r="P1068" s="195" t="s">
        <v>2237</v>
      </c>
      <c r="Q1068" s="194"/>
      <c r="R1068" s="194"/>
      <c r="S1068" s="196"/>
      <c r="T1068" s="194"/>
    </row>
    <row r="1069" spans="4:20" ht="30" customHeight="1" x14ac:dyDescent="0.25">
      <c r="D1069" s="227"/>
      <c r="E1069" s="227"/>
      <c r="F1069" s="227"/>
      <c r="G1069" s="227"/>
      <c r="H1069" s="227"/>
      <c r="I1069" s="227"/>
      <c r="J1069" s="236">
        <v>3</v>
      </c>
      <c r="K1069" s="227"/>
      <c r="L1069" s="227"/>
      <c r="M1069" s="227"/>
      <c r="N1069" s="237">
        <v>3</v>
      </c>
      <c r="O1069" s="201" t="s">
        <v>2238</v>
      </c>
      <c r="P1069" s="198" t="s">
        <v>2239</v>
      </c>
      <c r="Q1069" s="199"/>
      <c r="R1069" s="199"/>
      <c r="S1069" s="200"/>
      <c r="T1069" s="199"/>
    </row>
    <row r="1070" spans="4:20" ht="30" customHeight="1" x14ac:dyDescent="0.25">
      <c r="D1070" s="227"/>
      <c r="E1070" s="227"/>
      <c r="F1070" s="227"/>
      <c r="G1070" s="227"/>
      <c r="H1070" s="227"/>
      <c r="I1070" s="227"/>
      <c r="J1070" s="227"/>
      <c r="K1070" s="227"/>
      <c r="L1070" s="227"/>
      <c r="M1070" s="227"/>
      <c r="N1070" s="227"/>
      <c r="O1070" s="232" t="s">
        <v>2246</v>
      </c>
      <c r="P1070" s="21" t="s">
        <v>2249</v>
      </c>
      <c r="Q1070" s="234">
        <v>851</v>
      </c>
      <c r="R1070" s="11" t="s">
        <v>396</v>
      </c>
      <c r="S1070" s="11">
        <v>200</v>
      </c>
      <c r="T1070" s="11"/>
    </row>
    <row r="1071" spans="4:20" ht="30" customHeight="1" x14ac:dyDescent="0.25">
      <c r="D1071" s="227"/>
      <c r="E1071" s="227"/>
      <c r="F1071" s="227"/>
      <c r="G1071" s="227"/>
      <c r="H1071" s="227"/>
      <c r="I1071" s="227"/>
      <c r="J1071" s="227"/>
      <c r="K1071" s="227"/>
      <c r="L1071" s="227"/>
      <c r="M1071" s="227"/>
      <c r="N1071" s="227"/>
      <c r="O1071" s="232" t="s">
        <v>2247</v>
      </c>
      <c r="P1071" s="21" t="s">
        <v>229</v>
      </c>
      <c r="Q1071" s="234">
        <v>852</v>
      </c>
      <c r="R1071" s="20" t="s">
        <v>2250</v>
      </c>
      <c r="S1071" s="11">
        <v>40</v>
      </c>
      <c r="T1071" s="20"/>
    </row>
    <row r="1072" spans="4:20" ht="30" customHeight="1" x14ac:dyDescent="0.25">
      <c r="D1072" s="227"/>
      <c r="E1072" s="227"/>
      <c r="F1072" s="227"/>
      <c r="G1072" s="227"/>
      <c r="H1072" s="227"/>
      <c r="I1072" s="227"/>
      <c r="J1072" s="227"/>
      <c r="K1072" s="227"/>
      <c r="L1072" s="227"/>
      <c r="M1072" s="227"/>
      <c r="N1072" s="227"/>
      <c r="O1072" s="232" t="s">
        <v>2248</v>
      </c>
      <c r="P1072" s="21" t="s">
        <v>2251</v>
      </c>
      <c r="Q1072" s="234">
        <v>853</v>
      </c>
      <c r="R1072" s="11" t="s">
        <v>2250</v>
      </c>
      <c r="S1072" s="11">
        <v>40</v>
      </c>
      <c r="T1072" s="11"/>
    </row>
    <row r="1073" spans="4:20" ht="30" customHeight="1" x14ac:dyDescent="0.25">
      <c r="D1073" s="227"/>
      <c r="E1073" s="227"/>
      <c r="F1073" s="227"/>
      <c r="G1073" s="227"/>
      <c r="H1073" s="227"/>
      <c r="I1073" s="227"/>
      <c r="J1073" s="236">
        <v>4</v>
      </c>
      <c r="K1073" s="227"/>
      <c r="L1073" s="227"/>
      <c r="M1073" s="227"/>
      <c r="N1073" s="237">
        <v>4</v>
      </c>
      <c r="O1073" s="201" t="s">
        <v>2252</v>
      </c>
      <c r="P1073" s="198" t="s">
        <v>2253</v>
      </c>
      <c r="Q1073" s="199"/>
      <c r="R1073" s="199"/>
      <c r="S1073" s="200"/>
      <c r="T1073" s="199"/>
    </row>
    <row r="1074" spans="4:20" ht="30" customHeight="1" x14ac:dyDescent="0.25">
      <c r="D1074" s="227"/>
      <c r="E1074" s="227"/>
      <c r="F1074" s="227"/>
      <c r="G1074" s="227"/>
      <c r="H1074" s="227"/>
      <c r="I1074" s="227"/>
      <c r="J1074" s="227"/>
      <c r="K1074" s="227"/>
      <c r="L1074" s="227"/>
      <c r="M1074" s="227"/>
      <c r="N1074" s="227"/>
      <c r="O1074" s="232" t="s">
        <v>2254</v>
      </c>
      <c r="P1074" s="21" t="s">
        <v>2240</v>
      </c>
      <c r="Q1074" s="234">
        <v>854</v>
      </c>
      <c r="R1074" s="11" t="s">
        <v>2241</v>
      </c>
      <c r="S1074" s="10">
        <v>1</v>
      </c>
      <c r="T1074" s="11"/>
    </row>
    <row r="1075" spans="4:20" ht="30" customHeight="1" x14ac:dyDescent="0.25">
      <c r="D1075" s="227"/>
      <c r="E1075" s="227"/>
      <c r="F1075" s="227"/>
      <c r="G1075" s="227"/>
      <c r="H1075" s="227"/>
      <c r="I1075" s="227"/>
      <c r="J1075" s="227"/>
      <c r="K1075" s="227"/>
      <c r="L1075" s="227"/>
      <c r="M1075" s="227"/>
      <c r="N1075" s="227"/>
      <c r="O1075" s="232" t="s">
        <v>2255</v>
      </c>
      <c r="P1075" s="21" t="s">
        <v>2242</v>
      </c>
      <c r="Q1075" s="234">
        <v>855</v>
      </c>
      <c r="R1075" s="20" t="s">
        <v>396</v>
      </c>
      <c r="S1075" s="10">
        <v>20000</v>
      </c>
      <c r="T1075" s="20"/>
    </row>
    <row r="1076" spans="4:20" ht="30" customHeight="1" x14ac:dyDescent="0.25">
      <c r="D1076" s="227"/>
      <c r="E1076" s="227"/>
      <c r="F1076" s="227"/>
      <c r="G1076" s="227"/>
      <c r="H1076" s="227"/>
      <c r="I1076" s="227"/>
      <c r="J1076" s="227"/>
      <c r="K1076" s="227"/>
      <c r="L1076" s="227"/>
      <c r="M1076" s="227"/>
      <c r="N1076" s="227"/>
      <c r="O1076" s="232" t="s">
        <v>2256</v>
      </c>
      <c r="P1076" s="21" t="s">
        <v>2243</v>
      </c>
      <c r="Q1076" s="234">
        <v>856</v>
      </c>
      <c r="R1076" s="11" t="s">
        <v>2244</v>
      </c>
      <c r="S1076" s="10">
        <v>1</v>
      </c>
      <c r="T1076" s="11"/>
    </row>
    <row r="1077" spans="4:20" ht="30" customHeight="1" x14ac:dyDescent="0.25">
      <c r="D1077" s="227"/>
      <c r="E1077" s="227"/>
      <c r="F1077" s="227"/>
      <c r="G1077" s="227"/>
      <c r="H1077" s="227"/>
      <c r="I1077" s="227"/>
      <c r="J1077" s="227"/>
      <c r="K1077" s="227"/>
      <c r="L1077" s="227"/>
      <c r="M1077" s="227"/>
      <c r="N1077" s="227"/>
      <c r="O1077" s="232" t="s">
        <v>2257</v>
      </c>
      <c r="P1077" s="21" t="s">
        <v>2245</v>
      </c>
      <c r="Q1077" s="234">
        <v>857</v>
      </c>
      <c r="R1077" s="11" t="s">
        <v>2241</v>
      </c>
      <c r="S1077" s="10">
        <v>6</v>
      </c>
      <c r="T1077" s="11"/>
    </row>
    <row r="1078" spans="4:20" ht="30" customHeight="1" x14ac:dyDescent="0.25">
      <c r="D1078" s="227"/>
      <c r="E1078" s="227"/>
      <c r="F1078" s="227"/>
      <c r="G1078" s="227"/>
      <c r="H1078" s="227"/>
      <c r="I1078" s="227"/>
      <c r="J1078" s="236">
        <v>5</v>
      </c>
      <c r="K1078" s="227"/>
      <c r="L1078" s="227"/>
      <c r="M1078" s="227"/>
      <c r="N1078" s="237">
        <v>5</v>
      </c>
      <c r="O1078" s="201" t="s">
        <v>2259</v>
      </c>
      <c r="P1078" s="198" t="s">
        <v>2258</v>
      </c>
      <c r="Q1078" s="199"/>
      <c r="R1078" s="199"/>
      <c r="S1078" s="200"/>
      <c r="T1078" s="199"/>
    </row>
    <row r="1079" spans="4:20" ht="30" customHeight="1" x14ac:dyDescent="0.25">
      <c r="D1079" s="227"/>
      <c r="E1079" s="227"/>
      <c r="F1079" s="227"/>
      <c r="G1079" s="227"/>
      <c r="H1079" s="227"/>
      <c r="I1079" s="227"/>
      <c r="J1079" s="227"/>
      <c r="K1079" s="227"/>
      <c r="L1079" s="227"/>
      <c r="M1079" s="227"/>
      <c r="N1079" s="227"/>
      <c r="O1079" s="232" t="s">
        <v>2267</v>
      </c>
      <c r="P1079" s="21" t="s">
        <v>2260</v>
      </c>
      <c r="Q1079" s="234">
        <v>858</v>
      </c>
      <c r="R1079" s="11" t="s">
        <v>833</v>
      </c>
      <c r="S1079" s="10">
        <v>1</v>
      </c>
      <c r="T1079" s="11"/>
    </row>
    <row r="1080" spans="4:20" ht="30" customHeight="1" x14ac:dyDescent="0.25">
      <c r="D1080" s="227"/>
      <c r="E1080" s="227"/>
      <c r="F1080" s="227"/>
      <c r="G1080" s="227"/>
      <c r="H1080" s="227"/>
      <c r="I1080" s="227"/>
      <c r="J1080" s="227"/>
      <c r="K1080" s="227"/>
      <c r="L1080" s="227"/>
      <c r="M1080" s="227"/>
      <c r="N1080" s="227"/>
      <c r="O1080" s="232" t="s">
        <v>2268</v>
      </c>
      <c r="P1080" s="21" t="s">
        <v>2261</v>
      </c>
      <c r="Q1080" s="234">
        <v>859</v>
      </c>
      <c r="R1080" s="20" t="s">
        <v>2262</v>
      </c>
      <c r="S1080" s="10">
        <v>1</v>
      </c>
      <c r="T1080" s="20"/>
    </row>
    <row r="1081" spans="4:20" ht="30" customHeight="1" x14ac:dyDescent="0.25">
      <c r="D1081" s="227"/>
      <c r="E1081" s="227"/>
      <c r="F1081" s="227"/>
      <c r="G1081" s="227"/>
      <c r="H1081" s="227"/>
      <c r="I1081" s="227"/>
      <c r="J1081" s="227"/>
      <c r="K1081" s="227"/>
      <c r="L1081" s="227"/>
      <c r="M1081" s="227"/>
      <c r="N1081" s="227"/>
      <c r="O1081" s="232" t="s">
        <v>2269</v>
      </c>
      <c r="P1081" s="21" t="s">
        <v>2263</v>
      </c>
      <c r="Q1081" s="234">
        <v>860</v>
      </c>
      <c r="R1081" s="11" t="s">
        <v>2264</v>
      </c>
      <c r="S1081" s="10">
        <v>100</v>
      </c>
      <c r="T1081" s="11"/>
    </row>
    <row r="1082" spans="4:20" ht="30" customHeight="1" x14ac:dyDescent="0.25">
      <c r="D1082" s="227"/>
      <c r="E1082" s="227"/>
      <c r="F1082" s="227"/>
      <c r="G1082" s="227"/>
      <c r="H1082" s="227"/>
      <c r="I1082" s="227"/>
      <c r="J1082" s="227"/>
      <c r="K1082" s="227"/>
      <c r="L1082" s="227"/>
      <c r="M1082" s="227"/>
      <c r="N1082" s="227"/>
      <c r="O1082" s="232" t="s">
        <v>2270</v>
      </c>
      <c r="P1082" s="21" t="s">
        <v>2265</v>
      </c>
      <c r="Q1082" s="234">
        <v>861</v>
      </c>
      <c r="R1082" s="11" t="s">
        <v>614</v>
      </c>
      <c r="S1082" s="10">
        <v>1</v>
      </c>
      <c r="T1082" s="11"/>
    </row>
    <row r="1083" spans="4:20" ht="30" customHeight="1" x14ac:dyDescent="0.25">
      <c r="D1083" s="227"/>
      <c r="E1083" s="227"/>
      <c r="F1083" s="227"/>
      <c r="G1083" s="227"/>
      <c r="H1083" s="227"/>
      <c r="I1083" s="227"/>
      <c r="J1083" s="227"/>
      <c r="K1083" s="227"/>
      <c r="L1083" s="227"/>
      <c r="M1083" s="227"/>
      <c r="N1083" s="227"/>
      <c r="O1083" s="232" t="s">
        <v>2271</v>
      </c>
      <c r="P1083" s="21" t="s">
        <v>2266</v>
      </c>
      <c r="Q1083" s="234">
        <v>862</v>
      </c>
      <c r="R1083" s="11" t="s">
        <v>2250</v>
      </c>
      <c r="S1083" s="10">
        <v>40</v>
      </c>
      <c r="T1083" s="11"/>
    </row>
    <row r="1084" spans="4:20" ht="30" customHeight="1" x14ac:dyDescent="0.25">
      <c r="D1084" s="227"/>
      <c r="E1084" s="227"/>
      <c r="F1084" s="227"/>
      <c r="G1084" s="227"/>
      <c r="H1084" s="227"/>
      <c r="I1084" s="227"/>
      <c r="J1084" s="236">
        <v>6</v>
      </c>
      <c r="K1084" s="227"/>
      <c r="L1084" s="227"/>
      <c r="M1084" s="227"/>
      <c r="N1084" s="237">
        <v>6</v>
      </c>
      <c r="O1084" s="201" t="s">
        <v>2273</v>
      </c>
      <c r="P1084" s="198" t="s">
        <v>2272</v>
      </c>
      <c r="Q1084" s="199"/>
      <c r="R1084" s="199"/>
      <c r="S1084" s="200"/>
      <c r="T1084" s="199"/>
    </row>
    <row r="1085" spans="4:20" ht="30" customHeight="1" x14ac:dyDescent="0.25">
      <c r="D1085" s="227"/>
      <c r="E1085" s="227"/>
      <c r="F1085" s="227"/>
      <c r="G1085" s="227"/>
      <c r="H1085" s="227"/>
      <c r="I1085" s="227"/>
      <c r="J1085" s="227"/>
      <c r="K1085" s="227"/>
      <c r="L1085" s="227"/>
      <c r="M1085" s="227"/>
      <c r="N1085" s="227"/>
      <c r="O1085" s="232" t="s">
        <v>2284</v>
      </c>
      <c r="P1085" s="21" t="s">
        <v>2274</v>
      </c>
      <c r="Q1085" s="234">
        <v>863</v>
      </c>
      <c r="R1085" s="11" t="s">
        <v>396</v>
      </c>
      <c r="S1085" s="10">
        <v>2000</v>
      </c>
      <c r="T1085" s="11"/>
    </row>
    <row r="1086" spans="4:20" ht="30" customHeight="1" x14ac:dyDescent="0.25">
      <c r="D1086" s="227"/>
      <c r="E1086" s="227"/>
      <c r="F1086" s="227"/>
      <c r="G1086" s="227"/>
      <c r="H1086" s="227"/>
      <c r="I1086" s="227"/>
      <c r="J1086" s="227"/>
      <c r="K1086" s="227"/>
      <c r="L1086" s="227"/>
      <c r="M1086" s="227"/>
      <c r="N1086" s="227"/>
      <c r="O1086" s="232" t="s">
        <v>2285</v>
      </c>
      <c r="P1086" s="21" t="s">
        <v>2275</v>
      </c>
      <c r="Q1086" s="234">
        <v>864</v>
      </c>
      <c r="R1086" s="11" t="s">
        <v>2276</v>
      </c>
      <c r="S1086" s="10">
        <v>3</v>
      </c>
      <c r="T1086" s="11"/>
    </row>
    <row r="1087" spans="4:20" ht="30" customHeight="1" x14ac:dyDescent="0.25">
      <c r="D1087" s="227"/>
      <c r="E1087" s="227"/>
      <c r="F1087" s="227"/>
      <c r="G1087" s="227"/>
      <c r="H1087" s="227"/>
      <c r="I1087" s="227"/>
      <c r="J1087" s="227"/>
      <c r="K1087" s="227"/>
      <c r="L1087" s="227"/>
      <c r="M1087" s="227"/>
      <c r="N1087" s="227"/>
      <c r="O1087" s="232" t="s">
        <v>2286</v>
      </c>
      <c r="P1087" s="21" t="s">
        <v>19</v>
      </c>
      <c r="Q1087" s="234">
        <v>865</v>
      </c>
      <c r="R1087" s="20" t="s">
        <v>2277</v>
      </c>
      <c r="S1087" s="10">
        <v>50</v>
      </c>
      <c r="T1087" s="20"/>
    </row>
    <row r="1088" spans="4:20" ht="30" customHeight="1" x14ac:dyDescent="0.25">
      <c r="D1088" s="227"/>
      <c r="E1088" s="227"/>
      <c r="F1088" s="227"/>
      <c r="G1088" s="227"/>
      <c r="H1088" s="227"/>
      <c r="I1088" s="227"/>
      <c r="J1088" s="227"/>
      <c r="K1088" s="227"/>
      <c r="L1088" s="227"/>
      <c r="M1088" s="227"/>
      <c r="N1088" s="227"/>
      <c r="O1088" s="232" t="s">
        <v>2287</v>
      </c>
      <c r="P1088" s="21" t="s">
        <v>2278</v>
      </c>
      <c r="Q1088" s="234">
        <v>866</v>
      </c>
      <c r="R1088" s="11" t="s">
        <v>2279</v>
      </c>
      <c r="S1088" s="10">
        <v>10000</v>
      </c>
      <c r="T1088" s="11"/>
    </row>
    <row r="1089" spans="3:20" ht="30" customHeight="1" x14ac:dyDescent="0.25">
      <c r="D1089" s="227"/>
      <c r="E1089" s="227"/>
      <c r="F1089" s="227"/>
      <c r="G1089" s="227"/>
      <c r="H1089" s="227"/>
      <c r="I1089" s="227"/>
      <c r="J1089" s="227"/>
      <c r="K1089" s="227"/>
      <c r="L1089" s="227"/>
      <c r="M1089" s="227"/>
      <c r="N1089" s="227"/>
      <c r="O1089" s="232" t="s">
        <v>2288</v>
      </c>
      <c r="P1089" s="21" t="s">
        <v>2280</v>
      </c>
      <c r="Q1089" s="234">
        <v>867</v>
      </c>
      <c r="R1089" s="11" t="s">
        <v>2281</v>
      </c>
      <c r="S1089" s="10">
        <v>3</v>
      </c>
      <c r="T1089" s="11"/>
    </row>
    <row r="1090" spans="3:20" ht="30" customHeight="1" x14ac:dyDescent="0.25">
      <c r="D1090" s="227"/>
      <c r="E1090" s="227"/>
      <c r="F1090" s="227"/>
      <c r="G1090" s="227"/>
      <c r="H1090" s="227"/>
      <c r="I1090" s="227"/>
      <c r="J1090" s="227"/>
      <c r="K1090" s="227"/>
      <c r="L1090" s="227"/>
      <c r="M1090" s="227"/>
      <c r="N1090" s="227"/>
      <c r="O1090" s="232" t="s">
        <v>2289</v>
      </c>
      <c r="P1090" s="21" t="s">
        <v>2282</v>
      </c>
      <c r="Q1090" s="234">
        <v>868</v>
      </c>
      <c r="R1090" s="11" t="s">
        <v>2283</v>
      </c>
      <c r="S1090" s="10">
        <v>1</v>
      </c>
      <c r="T1090" s="11"/>
    </row>
    <row r="1091" spans="3:20" ht="30" customHeight="1" x14ac:dyDescent="0.25">
      <c r="C1091" s="239">
        <v>4</v>
      </c>
      <c r="D1091" s="227"/>
      <c r="E1091" s="228">
        <f>SUM(F1093:F1143)</f>
        <v>19</v>
      </c>
      <c r="F1091" s="227"/>
      <c r="G1091" s="227"/>
      <c r="H1091" s="236">
        <f>SUM(I1093:I1143)</f>
        <v>76</v>
      </c>
      <c r="I1091" s="227"/>
      <c r="J1091" s="227"/>
      <c r="K1091" s="227"/>
      <c r="L1091" s="237">
        <f>SUM(M1093:M1143)</f>
        <v>81</v>
      </c>
      <c r="M1091" s="227"/>
      <c r="N1091" s="227"/>
      <c r="O1091" s="190">
        <v>4</v>
      </c>
      <c r="P1091" s="191" t="s">
        <v>2290</v>
      </c>
      <c r="Q1091" s="190"/>
      <c r="R1091" s="192"/>
      <c r="S1091" s="193"/>
      <c r="T1091" s="192"/>
    </row>
    <row r="1092" spans="3:20" ht="30" customHeight="1" x14ac:dyDescent="0.25">
      <c r="D1092" s="227"/>
      <c r="I1092" s="227"/>
      <c r="J1092" s="227"/>
      <c r="K1092" s="227"/>
      <c r="L1092" s="227"/>
      <c r="M1092" s="227"/>
      <c r="N1092" s="227"/>
      <c r="O1092" s="202"/>
      <c r="P1092" s="203" t="s">
        <v>2291</v>
      </c>
      <c r="Q1092" s="202"/>
      <c r="R1092" s="202"/>
      <c r="S1092" s="204"/>
      <c r="T1092" s="202"/>
    </row>
    <row r="1093" spans="3:20" ht="30" customHeight="1" x14ac:dyDescent="0.25">
      <c r="D1093" s="227"/>
      <c r="E1093" s="227"/>
      <c r="F1093" s="228">
        <v>6</v>
      </c>
      <c r="G1093" s="227"/>
      <c r="H1093" s="227"/>
      <c r="I1093" s="236">
        <f>SUM(J1094:J1107)</f>
        <v>13</v>
      </c>
      <c r="J1093" s="227"/>
      <c r="K1093" s="227"/>
      <c r="L1093" s="227"/>
      <c r="M1093" s="237">
        <f>SUM(N1094:N1107)</f>
        <v>16</v>
      </c>
      <c r="N1093" s="227"/>
      <c r="O1093" s="194">
        <v>4.0999999999999996</v>
      </c>
      <c r="P1093" s="195" t="s">
        <v>2292</v>
      </c>
      <c r="Q1093" s="194"/>
      <c r="R1093" s="194"/>
      <c r="S1093" s="196"/>
      <c r="T1093" s="194"/>
    </row>
    <row r="1094" spans="3:20" ht="30" customHeight="1" x14ac:dyDescent="0.25">
      <c r="D1094" s="227"/>
      <c r="E1094" s="227"/>
      <c r="F1094" s="227"/>
      <c r="G1094" s="227"/>
      <c r="H1094" s="227"/>
      <c r="I1094" s="227"/>
      <c r="J1094" s="236">
        <v>1</v>
      </c>
      <c r="K1094" s="227"/>
      <c r="L1094" s="227"/>
      <c r="M1094" s="227"/>
      <c r="N1094" s="237">
        <v>2</v>
      </c>
      <c r="O1094" s="201" t="s">
        <v>82</v>
      </c>
      <c r="P1094" s="198" t="s">
        <v>2293</v>
      </c>
      <c r="Q1094" s="199"/>
      <c r="R1094" s="199"/>
      <c r="S1094" s="200"/>
      <c r="T1094" s="199"/>
    </row>
    <row r="1095" spans="3:20" ht="30" customHeight="1" x14ac:dyDescent="0.25">
      <c r="D1095" s="227"/>
      <c r="E1095" s="227"/>
      <c r="F1095" s="227"/>
      <c r="G1095" s="227"/>
      <c r="H1095" s="227"/>
      <c r="I1095" s="227"/>
      <c r="J1095" s="227"/>
      <c r="K1095" s="227"/>
      <c r="L1095" s="227"/>
      <c r="M1095" s="227"/>
      <c r="N1095" s="227"/>
      <c r="O1095" s="1036" t="s">
        <v>226</v>
      </c>
      <c r="P1095" s="1038" t="s">
        <v>2294</v>
      </c>
      <c r="Q1095" s="234">
        <v>869</v>
      </c>
      <c r="R1095" s="49" t="s">
        <v>2295</v>
      </c>
      <c r="S1095" s="10">
        <v>1</v>
      </c>
      <c r="T1095" s="49"/>
    </row>
    <row r="1096" spans="3:20" ht="30" customHeight="1" x14ac:dyDescent="0.25">
      <c r="D1096" s="227"/>
      <c r="E1096" s="227"/>
      <c r="F1096" s="227"/>
      <c r="G1096" s="227"/>
      <c r="H1096" s="227"/>
      <c r="I1096" s="227"/>
      <c r="J1096" s="227"/>
      <c r="K1096" s="227"/>
      <c r="L1096" s="227"/>
      <c r="M1096" s="227"/>
      <c r="N1096" s="227"/>
      <c r="O1096" s="1036"/>
      <c r="P1096" s="1038"/>
      <c r="Q1096" s="234">
        <v>870</v>
      </c>
      <c r="R1096" s="49" t="s">
        <v>391</v>
      </c>
      <c r="S1096" s="10">
        <v>1</v>
      </c>
      <c r="T1096" s="49"/>
    </row>
    <row r="1097" spans="3:20" ht="30" customHeight="1" x14ac:dyDescent="0.25">
      <c r="D1097" s="227"/>
      <c r="E1097" s="227"/>
      <c r="F1097" s="227"/>
      <c r="G1097" s="227"/>
      <c r="H1097" s="227"/>
      <c r="I1097" s="227"/>
      <c r="J1097" s="236">
        <v>1</v>
      </c>
      <c r="K1097" s="227"/>
      <c r="L1097" s="227"/>
      <c r="M1097" s="227"/>
      <c r="N1097" s="237">
        <v>1</v>
      </c>
      <c r="O1097" s="201" t="s">
        <v>2297</v>
      </c>
      <c r="P1097" s="198" t="s">
        <v>2296</v>
      </c>
      <c r="Q1097" s="199"/>
      <c r="R1097" s="199"/>
      <c r="S1097" s="200"/>
      <c r="T1097" s="199"/>
    </row>
    <row r="1098" spans="3:20" ht="30" customHeight="1" x14ac:dyDescent="0.25">
      <c r="D1098" s="227"/>
      <c r="E1098" s="227"/>
      <c r="F1098" s="227"/>
      <c r="G1098" s="227"/>
      <c r="H1098" s="227"/>
      <c r="I1098" s="227"/>
      <c r="J1098" s="227"/>
      <c r="K1098" s="227"/>
      <c r="L1098" s="227"/>
      <c r="M1098" s="227"/>
      <c r="N1098" s="227"/>
      <c r="O1098" s="232" t="s">
        <v>2299</v>
      </c>
      <c r="P1098" s="9" t="s">
        <v>2298</v>
      </c>
      <c r="Q1098" s="234">
        <v>871</v>
      </c>
      <c r="R1098" s="49" t="s">
        <v>677</v>
      </c>
      <c r="S1098" s="10">
        <v>40</v>
      </c>
      <c r="T1098" s="49"/>
    </row>
    <row r="1099" spans="3:20" ht="30" customHeight="1" x14ac:dyDescent="0.25">
      <c r="D1099" s="227"/>
      <c r="E1099" s="227"/>
      <c r="F1099" s="227"/>
      <c r="G1099" s="227"/>
      <c r="H1099" s="227"/>
      <c r="I1099" s="227"/>
      <c r="J1099" s="236">
        <v>1</v>
      </c>
      <c r="K1099" s="227"/>
      <c r="L1099" s="227"/>
      <c r="M1099" s="227"/>
      <c r="N1099" s="237">
        <v>2</v>
      </c>
      <c r="O1099" s="201" t="s">
        <v>728</v>
      </c>
      <c r="P1099" s="198" t="s">
        <v>2921</v>
      </c>
      <c r="Q1099" s="199"/>
      <c r="R1099" s="199"/>
      <c r="S1099" s="200"/>
      <c r="T1099" s="199"/>
    </row>
    <row r="1100" spans="3:20" ht="30" customHeight="1" x14ac:dyDescent="0.25">
      <c r="D1100" s="227"/>
      <c r="E1100" s="227"/>
      <c r="F1100" s="227"/>
      <c r="G1100" s="227"/>
      <c r="H1100" s="227"/>
      <c r="I1100" s="227"/>
      <c r="J1100" s="227"/>
      <c r="K1100" s="227"/>
      <c r="L1100" s="227"/>
      <c r="M1100" s="227"/>
      <c r="N1100" s="227"/>
      <c r="O1100" s="1032" t="s">
        <v>2304</v>
      </c>
      <c r="P1100" s="1034" t="s">
        <v>2922</v>
      </c>
      <c r="Q1100" s="234">
        <v>872</v>
      </c>
      <c r="R1100" s="49" t="s">
        <v>2923</v>
      </c>
      <c r="S1100" s="10">
        <v>1</v>
      </c>
      <c r="T1100" s="49"/>
    </row>
    <row r="1101" spans="3:20" ht="30" customHeight="1" x14ac:dyDescent="0.25">
      <c r="D1101" s="227"/>
      <c r="E1101" s="227"/>
      <c r="F1101" s="227"/>
      <c r="G1101" s="227"/>
      <c r="H1101" s="227"/>
      <c r="I1101" s="227"/>
      <c r="J1101" s="227"/>
      <c r="K1101" s="227"/>
      <c r="L1101" s="227"/>
      <c r="M1101" s="227"/>
      <c r="N1101" s="227"/>
      <c r="O1101" s="1033"/>
      <c r="P1101" s="1035"/>
      <c r="Q1101" s="234">
        <v>873</v>
      </c>
      <c r="R1101" s="49" t="s">
        <v>2924</v>
      </c>
      <c r="S1101" s="10">
        <v>1</v>
      </c>
      <c r="T1101" s="49"/>
    </row>
    <row r="1102" spans="3:20" ht="30" customHeight="1" x14ac:dyDescent="0.25">
      <c r="D1102" s="227"/>
      <c r="E1102" s="227"/>
      <c r="F1102" s="227"/>
      <c r="G1102" s="227"/>
      <c r="H1102" s="227"/>
      <c r="I1102" s="227"/>
      <c r="J1102" s="236">
        <v>1</v>
      </c>
      <c r="K1102" s="227"/>
      <c r="L1102" s="227"/>
      <c r="M1102" s="227"/>
      <c r="N1102" s="237">
        <v>2</v>
      </c>
      <c r="O1102" s="201" t="s">
        <v>2308</v>
      </c>
      <c r="P1102" s="198" t="s">
        <v>2300</v>
      </c>
      <c r="Q1102" s="199"/>
      <c r="R1102" s="199"/>
      <c r="S1102" s="200"/>
      <c r="T1102" s="199"/>
    </row>
    <row r="1103" spans="3:20" ht="30" customHeight="1" x14ac:dyDescent="0.25">
      <c r="D1103" s="227"/>
      <c r="E1103" s="227"/>
      <c r="F1103" s="227"/>
      <c r="G1103" s="227"/>
      <c r="H1103" s="227"/>
      <c r="I1103" s="227"/>
      <c r="J1103" s="227"/>
      <c r="K1103" s="227"/>
      <c r="L1103" s="227"/>
      <c r="M1103" s="227"/>
      <c r="N1103" s="227"/>
      <c r="O1103" s="1036" t="s">
        <v>2309</v>
      </c>
      <c r="P1103" s="1038" t="s">
        <v>2301</v>
      </c>
      <c r="Q1103" s="234">
        <v>874</v>
      </c>
      <c r="R1103" s="49" t="s">
        <v>2302</v>
      </c>
      <c r="S1103" s="10">
        <v>1</v>
      </c>
      <c r="T1103" s="49"/>
    </row>
    <row r="1104" spans="3:20" ht="30" customHeight="1" x14ac:dyDescent="0.25">
      <c r="D1104" s="227"/>
      <c r="E1104" s="227"/>
      <c r="F1104" s="227"/>
      <c r="G1104" s="227"/>
      <c r="H1104" s="227"/>
      <c r="I1104" s="227"/>
      <c r="J1104" s="227"/>
      <c r="K1104" s="227"/>
      <c r="L1104" s="227"/>
      <c r="M1104" s="227"/>
      <c r="N1104" s="227"/>
      <c r="O1104" s="1036"/>
      <c r="P1104" s="1038"/>
      <c r="Q1104" s="234">
        <v>875</v>
      </c>
      <c r="R1104" s="49" t="s">
        <v>2303</v>
      </c>
      <c r="S1104" s="10">
        <v>1</v>
      </c>
      <c r="T1104" s="49"/>
    </row>
    <row r="1105" spans="4:20" ht="30" customHeight="1" x14ac:dyDescent="0.25">
      <c r="D1105" s="227"/>
      <c r="E1105" s="227"/>
      <c r="F1105" s="227"/>
      <c r="G1105" s="227"/>
      <c r="H1105" s="227"/>
      <c r="I1105" s="227"/>
      <c r="J1105" s="236">
        <v>1</v>
      </c>
      <c r="K1105" s="227"/>
      <c r="L1105" s="227"/>
      <c r="M1105" s="227"/>
      <c r="N1105" s="237">
        <v>1</v>
      </c>
      <c r="O1105" s="201" t="s">
        <v>2311</v>
      </c>
      <c r="P1105" s="198" t="s">
        <v>2307</v>
      </c>
      <c r="Q1105" s="199"/>
      <c r="R1105" s="199"/>
      <c r="S1105" s="200"/>
      <c r="T1105" s="199"/>
    </row>
    <row r="1106" spans="4:20" ht="30" customHeight="1" x14ac:dyDescent="0.25">
      <c r="D1106" s="227"/>
      <c r="E1106" s="227"/>
      <c r="F1106" s="227"/>
      <c r="G1106" s="227"/>
      <c r="H1106" s="227"/>
      <c r="I1106" s="227"/>
      <c r="J1106" s="227"/>
      <c r="K1106" s="227"/>
      <c r="L1106" s="227"/>
      <c r="M1106" s="227"/>
      <c r="N1106" s="227"/>
      <c r="O1106" s="232" t="s">
        <v>2327</v>
      </c>
      <c r="P1106" s="9" t="s">
        <v>2305</v>
      </c>
      <c r="Q1106" s="234">
        <v>876</v>
      </c>
      <c r="R1106" s="49" t="s">
        <v>2306</v>
      </c>
      <c r="S1106" s="10">
        <v>40</v>
      </c>
      <c r="T1106" s="49"/>
    </row>
    <row r="1107" spans="4:20" ht="30" customHeight="1" x14ac:dyDescent="0.25">
      <c r="D1107" s="227"/>
      <c r="E1107" s="227"/>
      <c r="F1107" s="227"/>
      <c r="G1107" s="227"/>
      <c r="H1107" s="227"/>
      <c r="I1107" s="227"/>
      <c r="J1107" s="236">
        <v>8</v>
      </c>
      <c r="K1107" s="227"/>
      <c r="L1107" s="227"/>
      <c r="M1107" s="227"/>
      <c r="N1107" s="237">
        <v>8</v>
      </c>
      <c r="O1107" s="201" t="s">
        <v>2925</v>
      </c>
      <c r="P1107" s="198" t="s">
        <v>2310</v>
      </c>
      <c r="Q1107" s="199"/>
      <c r="R1107" s="199"/>
      <c r="S1107" s="200"/>
      <c r="T1107" s="199"/>
    </row>
    <row r="1108" spans="4:20" ht="30" customHeight="1" x14ac:dyDescent="0.25">
      <c r="D1108" s="227"/>
      <c r="E1108" s="227"/>
      <c r="F1108" s="227"/>
      <c r="G1108" s="227"/>
      <c r="H1108" s="227"/>
      <c r="I1108" s="227"/>
      <c r="J1108" s="227"/>
      <c r="K1108" s="227"/>
      <c r="L1108" s="227"/>
      <c r="M1108" s="227"/>
      <c r="N1108" s="227"/>
      <c r="O1108" s="232" t="s">
        <v>2926</v>
      </c>
      <c r="P1108" s="9" t="s">
        <v>2312</v>
      </c>
      <c r="Q1108" s="234">
        <v>877</v>
      </c>
      <c r="R1108" s="9" t="s">
        <v>1463</v>
      </c>
      <c r="S1108" s="11">
        <v>1</v>
      </c>
      <c r="T1108" s="9"/>
    </row>
    <row r="1109" spans="4:20" ht="30" customHeight="1" x14ac:dyDescent="0.25">
      <c r="D1109" s="227"/>
      <c r="E1109" s="227"/>
      <c r="F1109" s="227"/>
      <c r="G1109" s="227"/>
      <c r="H1109" s="227"/>
      <c r="I1109" s="227"/>
      <c r="J1109" s="227"/>
      <c r="K1109" s="227"/>
      <c r="L1109" s="227"/>
      <c r="M1109" s="227"/>
      <c r="N1109" s="227"/>
      <c r="O1109" s="232" t="s">
        <v>2927</v>
      </c>
      <c r="P1109" s="9" t="s">
        <v>2313</v>
      </c>
      <c r="Q1109" s="234">
        <v>878</v>
      </c>
      <c r="R1109" s="9" t="s">
        <v>2314</v>
      </c>
      <c r="S1109" s="11">
        <v>1</v>
      </c>
      <c r="T1109" s="9"/>
    </row>
    <row r="1110" spans="4:20" ht="30" customHeight="1" x14ac:dyDescent="0.25">
      <c r="D1110" s="227"/>
      <c r="E1110" s="227"/>
      <c r="F1110" s="227"/>
      <c r="G1110" s="227"/>
      <c r="H1110" s="227"/>
      <c r="I1110" s="227"/>
      <c r="J1110" s="227"/>
      <c r="K1110" s="227"/>
      <c r="L1110" s="227"/>
      <c r="M1110" s="227"/>
      <c r="N1110" s="227"/>
      <c r="O1110" s="232" t="s">
        <v>2928</v>
      </c>
      <c r="P1110" s="9" t="s">
        <v>2315</v>
      </c>
      <c r="Q1110" s="234">
        <v>879</v>
      </c>
      <c r="R1110" s="9" t="s">
        <v>2316</v>
      </c>
      <c r="S1110" s="11">
        <v>1</v>
      </c>
      <c r="T1110" s="9"/>
    </row>
    <row r="1111" spans="4:20" ht="30" customHeight="1" x14ac:dyDescent="0.25">
      <c r="D1111" s="227"/>
      <c r="E1111" s="227"/>
      <c r="F1111" s="227"/>
      <c r="G1111" s="227"/>
      <c r="H1111" s="227"/>
      <c r="I1111" s="227"/>
      <c r="J1111" s="227"/>
      <c r="K1111" s="227"/>
      <c r="L1111" s="227"/>
      <c r="M1111" s="227"/>
      <c r="N1111" s="227"/>
      <c r="O1111" s="232" t="s">
        <v>2929</v>
      </c>
      <c r="P1111" s="9" t="s">
        <v>2317</v>
      </c>
      <c r="Q1111" s="234">
        <v>880</v>
      </c>
      <c r="R1111" s="9" t="s">
        <v>2318</v>
      </c>
      <c r="S1111" s="11">
        <v>1</v>
      </c>
      <c r="T1111" s="9"/>
    </row>
    <row r="1112" spans="4:20" ht="30" customHeight="1" x14ac:dyDescent="0.25">
      <c r="D1112" s="227"/>
      <c r="E1112" s="227"/>
      <c r="F1112" s="227"/>
      <c r="G1112" s="227"/>
      <c r="H1112" s="227"/>
      <c r="I1112" s="227"/>
      <c r="J1112" s="227"/>
      <c r="K1112" s="227"/>
      <c r="L1112" s="227"/>
      <c r="M1112" s="227"/>
      <c r="N1112" s="227"/>
      <c r="O1112" s="232" t="s">
        <v>2930</v>
      </c>
      <c r="P1112" s="9" t="s">
        <v>2319</v>
      </c>
      <c r="Q1112" s="234">
        <v>881</v>
      </c>
      <c r="R1112" s="9" t="s">
        <v>2320</v>
      </c>
      <c r="S1112" s="11">
        <v>300</v>
      </c>
      <c r="T1112" s="9"/>
    </row>
    <row r="1113" spans="4:20" ht="30" customHeight="1" x14ac:dyDescent="0.25">
      <c r="D1113" s="227"/>
      <c r="E1113" s="227"/>
      <c r="F1113" s="227"/>
      <c r="G1113" s="227"/>
      <c r="H1113" s="227"/>
      <c r="I1113" s="227"/>
      <c r="J1113" s="227"/>
      <c r="K1113" s="227"/>
      <c r="L1113" s="227"/>
      <c r="M1113" s="227"/>
      <c r="N1113" s="227"/>
      <c r="O1113" s="232" t="s">
        <v>2931</v>
      </c>
      <c r="P1113" s="18" t="s">
        <v>2321</v>
      </c>
      <c r="Q1113" s="233">
        <v>882</v>
      </c>
      <c r="R1113" s="9" t="s">
        <v>2322</v>
      </c>
      <c r="S1113" s="11">
        <v>2</v>
      </c>
      <c r="T1113" s="9"/>
    </row>
    <row r="1114" spans="4:20" ht="30" customHeight="1" x14ac:dyDescent="0.25">
      <c r="D1114" s="227"/>
      <c r="E1114" s="227"/>
      <c r="F1114" s="227"/>
      <c r="G1114" s="227"/>
      <c r="H1114" s="227"/>
      <c r="I1114" s="227"/>
      <c r="J1114" s="227"/>
      <c r="K1114" s="227"/>
      <c r="L1114" s="227"/>
      <c r="M1114" s="227"/>
      <c r="N1114" s="227"/>
      <c r="O1114" s="232" t="s">
        <v>2932</v>
      </c>
      <c r="P1114" s="9" t="s">
        <v>2323</v>
      </c>
      <c r="Q1114" s="234">
        <v>883</v>
      </c>
      <c r="R1114" s="9" t="s">
        <v>2324</v>
      </c>
      <c r="S1114" s="11">
        <v>10</v>
      </c>
      <c r="T1114" s="9"/>
    </row>
    <row r="1115" spans="4:20" ht="30" customHeight="1" x14ac:dyDescent="0.25">
      <c r="D1115" s="227"/>
      <c r="E1115" s="227"/>
      <c r="F1115" s="227"/>
      <c r="G1115" s="227"/>
      <c r="H1115" s="227"/>
      <c r="I1115" s="227"/>
      <c r="J1115" s="227"/>
      <c r="K1115" s="227"/>
      <c r="L1115" s="227"/>
      <c r="M1115" s="227"/>
      <c r="N1115" s="227"/>
      <c r="O1115" s="232" t="s">
        <v>2933</v>
      </c>
      <c r="P1115" s="9" t="s">
        <v>2325</v>
      </c>
      <c r="Q1115" s="234">
        <v>884</v>
      </c>
      <c r="R1115" s="9" t="s">
        <v>2326</v>
      </c>
      <c r="S1115" s="11">
        <v>1</v>
      </c>
      <c r="T1115" s="9"/>
    </row>
    <row r="1116" spans="4:20" ht="30" customHeight="1" x14ac:dyDescent="0.25">
      <c r="D1116" s="227"/>
      <c r="E1116" s="227"/>
      <c r="F1116" s="228">
        <v>5</v>
      </c>
      <c r="G1116" s="227"/>
      <c r="H1116" s="227"/>
      <c r="I1116" s="236">
        <f>SUM(J1117:J1130)</f>
        <v>11</v>
      </c>
      <c r="J1116" s="227"/>
      <c r="K1116" s="227"/>
      <c r="L1116" s="227"/>
      <c r="M1116" s="237">
        <f>SUM(N1117:N1130)</f>
        <v>11</v>
      </c>
      <c r="N1116" s="227"/>
      <c r="O1116" s="194">
        <v>4.2</v>
      </c>
      <c r="P1116" s="195" t="s">
        <v>2328</v>
      </c>
      <c r="Q1116" s="194"/>
      <c r="R1116" s="194"/>
      <c r="S1116" s="196"/>
      <c r="T1116" s="194"/>
    </row>
    <row r="1117" spans="4:20" ht="30" customHeight="1" x14ac:dyDescent="0.25">
      <c r="D1117" s="227"/>
      <c r="E1117" s="227"/>
      <c r="F1117" s="227"/>
      <c r="G1117" s="227"/>
      <c r="H1117" s="227"/>
      <c r="I1117" s="227"/>
      <c r="J1117" s="236">
        <v>3</v>
      </c>
      <c r="K1117" s="227"/>
      <c r="L1117" s="227"/>
      <c r="M1117" s="227"/>
      <c r="N1117" s="237">
        <v>3</v>
      </c>
      <c r="O1117" s="201" t="s">
        <v>83</v>
      </c>
      <c r="P1117" s="198" t="s">
        <v>2333</v>
      </c>
      <c r="Q1117" s="199"/>
      <c r="R1117" s="199"/>
      <c r="S1117" s="200"/>
      <c r="T1117" s="199"/>
    </row>
    <row r="1118" spans="4:20" ht="30" customHeight="1" x14ac:dyDescent="0.25">
      <c r="D1118" s="227"/>
      <c r="E1118" s="227"/>
      <c r="F1118" s="227"/>
      <c r="G1118" s="227"/>
      <c r="H1118" s="227"/>
      <c r="I1118" s="227"/>
      <c r="J1118" s="227"/>
      <c r="K1118" s="227"/>
      <c r="L1118" s="227"/>
      <c r="M1118" s="227"/>
      <c r="N1118" s="227"/>
      <c r="O1118" s="232" t="s">
        <v>84</v>
      </c>
      <c r="P1118" s="9" t="s">
        <v>2329</v>
      </c>
      <c r="Q1118" s="234">
        <v>885</v>
      </c>
      <c r="R1118" s="9" t="s">
        <v>2330</v>
      </c>
      <c r="S1118" s="10">
        <v>5</v>
      </c>
      <c r="T1118" s="9"/>
    </row>
    <row r="1119" spans="4:20" ht="30" customHeight="1" x14ac:dyDescent="0.25">
      <c r="D1119" s="227"/>
      <c r="E1119" s="227"/>
      <c r="F1119" s="227"/>
      <c r="G1119" s="227"/>
      <c r="H1119" s="227"/>
      <c r="I1119" s="227"/>
      <c r="J1119" s="227"/>
      <c r="K1119" s="227"/>
      <c r="L1119" s="227"/>
      <c r="M1119" s="227"/>
      <c r="N1119" s="227"/>
      <c r="O1119" s="232" t="s">
        <v>2334</v>
      </c>
      <c r="P1119" s="9" t="s">
        <v>2331</v>
      </c>
      <c r="Q1119" s="234">
        <v>886</v>
      </c>
      <c r="R1119" s="9" t="s">
        <v>855</v>
      </c>
      <c r="S1119" s="10">
        <v>5</v>
      </c>
      <c r="T1119" s="9"/>
    </row>
    <row r="1120" spans="4:20" ht="30" customHeight="1" x14ac:dyDescent="0.25">
      <c r="D1120" s="227"/>
      <c r="E1120" s="227"/>
      <c r="F1120" s="227"/>
      <c r="G1120" s="227"/>
      <c r="H1120" s="227"/>
      <c r="I1120" s="227"/>
      <c r="J1120" s="227"/>
      <c r="K1120" s="227"/>
      <c r="L1120" s="227"/>
      <c r="M1120" s="227"/>
      <c r="N1120" s="227"/>
      <c r="O1120" s="232" t="s">
        <v>2335</v>
      </c>
      <c r="P1120" s="18" t="s">
        <v>2332</v>
      </c>
      <c r="Q1120" s="233">
        <v>887</v>
      </c>
      <c r="R1120" s="18" t="s">
        <v>677</v>
      </c>
      <c r="S1120" s="19">
        <v>40</v>
      </c>
      <c r="T1120" s="18"/>
    </row>
    <row r="1121" spans="4:20" ht="30" customHeight="1" x14ac:dyDescent="0.25">
      <c r="D1121" s="227"/>
      <c r="E1121" s="227"/>
      <c r="F1121" s="227"/>
      <c r="G1121" s="227"/>
      <c r="H1121" s="227"/>
      <c r="I1121" s="227"/>
      <c r="J1121" s="236">
        <v>3</v>
      </c>
      <c r="K1121" s="227"/>
      <c r="L1121" s="227"/>
      <c r="M1121" s="227"/>
      <c r="N1121" s="237">
        <v>3</v>
      </c>
      <c r="O1121" s="201" t="s">
        <v>2337</v>
      </c>
      <c r="P1121" s="198" t="s">
        <v>2336</v>
      </c>
      <c r="Q1121" s="199"/>
      <c r="R1121" s="199"/>
      <c r="S1121" s="200"/>
      <c r="T1121" s="199"/>
    </row>
    <row r="1122" spans="4:20" ht="30" customHeight="1" x14ac:dyDescent="0.25">
      <c r="D1122" s="227"/>
      <c r="E1122" s="227"/>
      <c r="F1122" s="227"/>
      <c r="G1122" s="227"/>
      <c r="H1122" s="227"/>
      <c r="I1122" s="227"/>
      <c r="J1122" s="227"/>
      <c r="K1122" s="227"/>
      <c r="L1122" s="227"/>
      <c r="M1122" s="227"/>
      <c r="N1122" s="227"/>
      <c r="O1122" s="232" t="s">
        <v>2343</v>
      </c>
      <c r="P1122" s="21" t="s">
        <v>2338</v>
      </c>
      <c r="Q1122" s="234">
        <v>888</v>
      </c>
      <c r="R1122" s="49" t="s">
        <v>2339</v>
      </c>
      <c r="S1122" s="11">
        <v>4</v>
      </c>
      <c r="T1122" s="49"/>
    </row>
    <row r="1123" spans="4:20" ht="30" customHeight="1" x14ac:dyDescent="0.25">
      <c r="D1123" s="227"/>
      <c r="E1123" s="227"/>
      <c r="F1123" s="227"/>
      <c r="G1123" s="227"/>
      <c r="H1123" s="227"/>
      <c r="I1123" s="227"/>
      <c r="J1123" s="227"/>
      <c r="K1123" s="227"/>
      <c r="L1123" s="227"/>
      <c r="M1123" s="227"/>
      <c r="N1123" s="227"/>
      <c r="O1123" s="232" t="s">
        <v>2344</v>
      </c>
      <c r="P1123" s="21" t="s">
        <v>2340</v>
      </c>
      <c r="Q1123" s="234">
        <v>889</v>
      </c>
      <c r="R1123" s="49" t="s">
        <v>2341</v>
      </c>
      <c r="S1123" s="11">
        <v>40</v>
      </c>
      <c r="T1123" s="49"/>
    </row>
    <row r="1124" spans="4:20" ht="30" customHeight="1" x14ac:dyDescent="0.25">
      <c r="D1124" s="227"/>
      <c r="E1124" s="227"/>
      <c r="F1124" s="227"/>
      <c r="G1124" s="227"/>
      <c r="H1124" s="227"/>
      <c r="I1124" s="227"/>
      <c r="J1124" s="227"/>
      <c r="K1124" s="227"/>
      <c r="L1124" s="227"/>
      <c r="M1124" s="227"/>
      <c r="N1124" s="227"/>
      <c r="O1124" s="232" t="s">
        <v>2345</v>
      </c>
      <c r="P1124" s="21" t="s">
        <v>2342</v>
      </c>
      <c r="Q1124" s="234">
        <v>890</v>
      </c>
      <c r="R1124" s="49" t="s">
        <v>2341</v>
      </c>
      <c r="S1124" s="11">
        <v>6</v>
      </c>
      <c r="T1124" s="49"/>
    </row>
    <row r="1125" spans="4:20" ht="30" customHeight="1" x14ac:dyDescent="0.25">
      <c r="D1125" s="227"/>
      <c r="E1125" s="227"/>
      <c r="F1125" s="227"/>
      <c r="G1125" s="227"/>
      <c r="H1125" s="227"/>
      <c r="I1125" s="227"/>
      <c r="J1125" s="236">
        <v>3</v>
      </c>
      <c r="K1125" s="227"/>
      <c r="L1125" s="227"/>
      <c r="M1125" s="227"/>
      <c r="N1125" s="237">
        <v>3</v>
      </c>
      <c r="O1125" s="201" t="s">
        <v>2347</v>
      </c>
      <c r="P1125" s="198" t="s">
        <v>2346</v>
      </c>
      <c r="Q1125" s="199"/>
      <c r="R1125" s="199"/>
      <c r="S1125" s="200"/>
      <c r="T1125" s="199"/>
    </row>
    <row r="1126" spans="4:20" ht="30" customHeight="1" x14ac:dyDescent="0.25">
      <c r="D1126" s="227"/>
      <c r="E1126" s="227"/>
      <c r="F1126" s="227"/>
      <c r="G1126" s="227"/>
      <c r="H1126" s="227"/>
      <c r="I1126" s="227"/>
      <c r="J1126" s="227"/>
      <c r="K1126" s="227"/>
      <c r="L1126" s="227"/>
      <c r="M1126" s="227"/>
      <c r="N1126" s="227"/>
      <c r="O1126" s="1032" t="s">
        <v>2354</v>
      </c>
      <c r="P1126" s="1049" t="s">
        <v>3384</v>
      </c>
      <c r="Q1126" s="1051">
        <v>891</v>
      </c>
      <c r="R1126" s="18" t="s">
        <v>2349</v>
      </c>
      <c r="S1126" s="19">
        <v>3</v>
      </c>
      <c r="T1126" s="18"/>
    </row>
    <row r="1127" spans="4:20" ht="30" customHeight="1" x14ac:dyDescent="0.25">
      <c r="D1127" s="227"/>
      <c r="E1127" s="227"/>
      <c r="F1127" s="227"/>
      <c r="G1127" s="227"/>
      <c r="H1127" s="227"/>
      <c r="I1127" s="227"/>
      <c r="J1127" s="227"/>
      <c r="K1127" s="227"/>
      <c r="L1127" s="227"/>
      <c r="M1127" s="227"/>
      <c r="N1127" s="227"/>
      <c r="O1127" s="1033"/>
      <c r="P1127" s="1050"/>
      <c r="Q1127" s="1052"/>
      <c r="R1127" s="18" t="s">
        <v>2982</v>
      </c>
      <c r="S1127" s="19">
        <v>30</v>
      </c>
      <c r="T1127" s="18"/>
    </row>
    <row r="1128" spans="4:20" ht="30" customHeight="1" x14ac:dyDescent="0.25">
      <c r="D1128" s="227"/>
      <c r="E1128" s="227"/>
      <c r="F1128" s="227"/>
      <c r="G1128" s="227"/>
      <c r="H1128" s="227"/>
      <c r="I1128" s="227"/>
      <c r="J1128" s="227"/>
      <c r="K1128" s="227"/>
      <c r="L1128" s="227"/>
      <c r="M1128" s="227"/>
      <c r="N1128" s="227"/>
      <c r="O1128" s="232" t="s">
        <v>2355</v>
      </c>
      <c r="P1128" s="18" t="s">
        <v>2350</v>
      </c>
      <c r="Q1128" s="233">
        <v>892</v>
      </c>
      <c r="R1128" s="18" t="s">
        <v>2351</v>
      </c>
      <c r="S1128" s="19">
        <v>1</v>
      </c>
      <c r="T1128" s="18"/>
    </row>
    <row r="1129" spans="4:20" ht="30" customHeight="1" x14ac:dyDescent="0.25">
      <c r="D1129" s="227"/>
      <c r="E1129" s="227"/>
      <c r="F1129" s="227"/>
      <c r="G1129" s="227"/>
      <c r="H1129" s="227"/>
      <c r="I1129" s="227"/>
      <c r="J1129" s="227"/>
      <c r="K1129" s="227"/>
      <c r="L1129" s="227"/>
      <c r="M1129" s="227"/>
      <c r="N1129" s="227"/>
      <c r="O1129" s="232" t="s">
        <v>2356</v>
      </c>
      <c r="P1129" s="18" t="s">
        <v>2352</v>
      </c>
      <c r="Q1129" s="233">
        <v>893</v>
      </c>
      <c r="R1129" s="18" t="s">
        <v>2353</v>
      </c>
      <c r="S1129" s="20">
        <v>1</v>
      </c>
      <c r="T1129" s="18"/>
    </row>
    <row r="1130" spans="4:20" ht="30" customHeight="1" x14ac:dyDescent="0.25">
      <c r="D1130" s="227"/>
      <c r="E1130" s="227"/>
      <c r="F1130" s="227"/>
      <c r="G1130" s="227"/>
      <c r="H1130" s="227"/>
      <c r="I1130" s="227"/>
      <c r="J1130" s="236">
        <v>2</v>
      </c>
      <c r="K1130" s="227"/>
      <c r="L1130" s="227"/>
      <c r="M1130" s="227"/>
      <c r="N1130" s="237">
        <v>2</v>
      </c>
      <c r="O1130" s="201" t="s">
        <v>2358</v>
      </c>
      <c r="P1130" s="198" t="s">
        <v>2357</v>
      </c>
      <c r="Q1130" s="199"/>
      <c r="R1130" s="199"/>
      <c r="S1130" s="200"/>
      <c r="T1130" s="199"/>
    </row>
    <row r="1131" spans="4:20" ht="30" customHeight="1" x14ac:dyDescent="0.25">
      <c r="D1131" s="227"/>
      <c r="E1131" s="227"/>
      <c r="F1131" s="227"/>
      <c r="G1131" s="227"/>
      <c r="H1131" s="227"/>
      <c r="I1131" s="227"/>
      <c r="J1131" s="227"/>
      <c r="K1131" s="227"/>
      <c r="L1131" s="227"/>
      <c r="M1131" s="227"/>
      <c r="N1131" s="227"/>
      <c r="O1131" s="232" t="s">
        <v>2361</v>
      </c>
      <c r="P1131" s="9" t="s">
        <v>2359</v>
      </c>
      <c r="Q1131" s="234">
        <v>894</v>
      </c>
      <c r="R1131" s="11" t="s">
        <v>677</v>
      </c>
      <c r="S1131" s="11">
        <v>40</v>
      </c>
      <c r="T1131" s="11"/>
    </row>
    <row r="1132" spans="4:20" ht="30" customHeight="1" x14ac:dyDescent="0.25">
      <c r="D1132" s="227"/>
      <c r="E1132" s="227"/>
      <c r="F1132" s="227"/>
      <c r="G1132" s="227"/>
      <c r="H1132" s="227"/>
      <c r="I1132" s="227"/>
      <c r="J1132" s="227"/>
      <c r="K1132" s="227"/>
      <c r="L1132" s="227"/>
      <c r="M1132" s="227"/>
      <c r="N1132" s="227"/>
      <c r="O1132" s="232" t="s">
        <v>3427</v>
      </c>
      <c r="P1132" s="9" t="s">
        <v>2360</v>
      </c>
      <c r="Q1132" s="234">
        <v>895</v>
      </c>
      <c r="R1132" s="11" t="s">
        <v>1800</v>
      </c>
      <c r="S1132" s="11">
        <v>67</v>
      </c>
      <c r="T1132" s="11"/>
    </row>
    <row r="1133" spans="4:20" ht="30" customHeight="1" x14ac:dyDescent="0.25">
      <c r="D1133" s="227"/>
      <c r="E1133" s="227"/>
      <c r="F1133" s="228">
        <v>1</v>
      </c>
      <c r="G1133" s="227"/>
      <c r="H1133" s="227"/>
      <c r="I1133" s="236">
        <f>SUM(J1134)</f>
        <v>8</v>
      </c>
      <c r="J1133" s="227"/>
      <c r="K1133" s="227"/>
      <c r="L1133" s="227"/>
      <c r="M1133" s="237">
        <f>SUM(N1134)</f>
        <v>8</v>
      </c>
      <c r="N1133" s="227"/>
      <c r="O1133" s="194">
        <v>4.3</v>
      </c>
      <c r="P1133" s="195" t="s">
        <v>2386</v>
      </c>
      <c r="Q1133" s="194"/>
      <c r="R1133" s="194"/>
      <c r="S1133" s="196"/>
      <c r="T1133" s="194"/>
    </row>
    <row r="1134" spans="4:20" ht="30" customHeight="1" x14ac:dyDescent="0.25">
      <c r="D1134" s="227"/>
      <c r="E1134" s="227"/>
      <c r="F1134" s="227"/>
      <c r="G1134" s="227"/>
      <c r="H1134" s="227"/>
      <c r="I1134" s="227"/>
      <c r="J1134" s="236">
        <v>8</v>
      </c>
      <c r="K1134" s="227"/>
      <c r="L1134" s="227"/>
      <c r="M1134" s="227"/>
      <c r="N1134" s="237">
        <v>8</v>
      </c>
      <c r="O1134" s="201" t="s">
        <v>49</v>
      </c>
      <c r="P1134" s="198" t="s">
        <v>2384</v>
      </c>
      <c r="Q1134" s="199"/>
      <c r="R1134" s="199"/>
      <c r="S1134" s="200"/>
      <c r="T1134" s="199"/>
    </row>
    <row r="1135" spans="4:20" ht="30" customHeight="1" x14ac:dyDescent="0.25">
      <c r="D1135" s="227"/>
      <c r="E1135" s="227"/>
      <c r="F1135" s="227"/>
      <c r="G1135" s="227"/>
      <c r="H1135" s="227"/>
      <c r="I1135" s="227"/>
      <c r="J1135" s="227"/>
      <c r="K1135" s="227"/>
      <c r="L1135" s="227"/>
      <c r="M1135" s="227"/>
      <c r="N1135" s="227"/>
      <c r="O1135" s="232" t="s">
        <v>57</v>
      </c>
      <c r="P1135" s="50" t="s">
        <v>2362</v>
      </c>
      <c r="Q1135" s="234">
        <v>896</v>
      </c>
      <c r="R1135" s="9" t="s">
        <v>2363</v>
      </c>
      <c r="S1135" s="51">
        <v>0.8</v>
      </c>
      <c r="T1135" s="9"/>
    </row>
    <row r="1136" spans="4:20" ht="30" customHeight="1" x14ac:dyDescent="0.25">
      <c r="D1136" s="227"/>
      <c r="E1136" s="227"/>
      <c r="F1136" s="227"/>
      <c r="G1136" s="227"/>
      <c r="H1136" s="227"/>
      <c r="I1136" s="227"/>
      <c r="J1136" s="227"/>
      <c r="K1136" s="227"/>
      <c r="L1136" s="227"/>
      <c r="M1136" s="227"/>
      <c r="N1136" s="227"/>
      <c r="O1136" s="232" t="s">
        <v>58</v>
      </c>
      <c r="P1136" s="50" t="s">
        <v>2364</v>
      </c>
      <c r="Q1136" s="234">
        <v>897</v>
      </c>
      <c r="R1136" s="9" t="s">
        <v>2365</v>
      </c>
      <c r="S1136" s="51">
        <v>0.2</v>
      </c>
      <c r="T1136" s="9"/>
    </row>
    <row r="1137" spans="4:20" ht="30" customHeight="1" x14ac:dyDescent="0.25">
      <c r="D1137" s="227"/>
      <c r="E1137" s="227"/>
      <c r="F1137" s="227"/>
      <c r="G1137" s="227"/>
      <c r="H1137" s="227"/>
      <c r="I1137" s="227"/>
      <c r="J1137" s="227"/>
      <c r="K1137" s="227"/>
      <c r="L1137" s="227"/>
      <c r="M1137" s="227"/>
      <c r="N1137" s="227"/>
      <c r="O1137" s="232" t="s">
        <v>2378</v>
      </c>
      <c r="P1137" s="50" t="s">
        <v>2366</v>
      </c>
      <c r="Q1137" s="234">
        <v>898</v>
      </c>
      <c r="R1137" s="9" t="s">
        <v>2367</v>
      </c>
      <c r="S1137" s="10">
        <v>4</v>
      </c>
      <c r="T1137" s="9"/>
    </row>
    <row r="1138" spans="4:20" ht="30" customHeight="1" x14ac:dyDescent="0.25">
      <c r="D1138" s="227"/>
      <c r="E1138" s="227"/>
      <c r="F1138" s="227"/>
      <c r="G1138" s="227"/>
      <c r="H1138" s="227"/>
      <c r="I1138" s="227"/>
      <c r="J1138" s="227"/>
      <c r="K1138" s="227"/>
      <c r="L1138" s="227"/>
      <c r="M1138" s="227"/>
      <c r="N1138" s="227"/>
      <c r="O1138" s="232" t="s">
        <v>2379</v>
      </c>
      <c r="P1138" s="50" t="s">
        <v>2368</v>
      </c>
      <c r="Q1138" s="234">
        <v>899</v>
      </c>
      <c r="R1138" s="9" t="s">
        <v>2369</v>
      </c>
      <c r="S1138" s="10">
        <v>1</v>
      </c>
      <c r="T1138" s="9"/>
    </row>
    <row r="1139" spans="4:20" ht="30" customHeight="1" x14ac:dyDescent="0.25">
      <c r="D1139" s="227"/>
      <c r="E1139" s="227"/>
      <c r="F1139" s="227"/>
      <c r="G1139" s="227"/>
      <c r="H1139" s="227"/>
      <c r="I1139" s="227"/>
      <c r="J1139" s="227"/>
      <c r="K1139" s="227"/>
      <c r="L1139" s="227"/>
      <c r="M1139" s="227"/>
      <c r="N1139" s="227"/>
      <c r="O1139" s="232" t="s">
        <v>2380</v>
      </c>
      <c r="P1139" s="50" t="s">
        <v>2370</v>
      </c>
      <c r="Q1139" s="247">
        <v>900</v>
      </c>
      <c r="R1139" s="9" t="s">
        <v>2371</v>
      </c>
      <c r="S1139" s="10">
        <v>1</v>
      </c>
      <c r="T1139" s="9"/>
    </row>
    <row r="1140" spans="4:20" ht="30" customHeight="1" x14ac:dyDescent="0.25">
      <c r="D1140" s="227"/>
      <c r="E1140" s="227"/>
      <c r="F1140" s="227"/>
      <c r="G1140" s="227"/>
      <c r="H1140" s="227"/>
      <c r="I1140" s="227"/>
      <c r="J1140" s="227"/>
      <c r="K1140" s="227"/>
      <c r="L1140" s="227"/>
      <c r="M1140" s="227"/>
      <c r="N1140" s="227"/>
      <c r="O1140" s="232" t="s">
        <v>2381</v>
      </c>
      <c r="P1140" s="50" t="s">
        <v>2372</v>
      </c>
      <c r="Q1140" s="234">
        <v>901</v>
      </c>
      <c r="R1140" s="9" t="s">
        <v>2373</v>
      </c>
      <c r="S1140" s="10">
        <v>8</v>
      </c>
      <c r="T1140" s="9"/>
    </row>
    <row r="1141" spans="4:20" ht="30" customHeight="1" x14ac:dyDescent="0.25">
      <c r="D1141" s="227"/>
      <c r="E1141" s="227"/>
      <c r="F1141" s="227"/>
      <c r="G1141" s="227"/>
      <c r="H1141" s="227"/>
      <c r="I1141" s="227"/>
      <c r="J1141" s="227"/>
      <c r="K1141" s="227"/>
      <c r="L1141" s="227"/>
      <c r="M1141" s="227"/>
      <c r="N1141" s="227"/>
      <c r="O1141" s="232" t="s">
        <v>2382</v>
      </c>
      <c r="P1141" s="50" t="s">
        <v>2374</v>
      </c>
      <c r="Q1141" s="234">
        <v>902</v>
      </c>
      <c r="R1141" s="9" t="s">
        <v>2375</v>
      </c>
      <c r="S1141" s="10">
        <v>500</v>
      </c>
      <c r="T1141" s="9"/>
    </row>
    <row r="1142" spans="4:20" ht="30" customHeight="1" x14ac:dyDescent="0.25">
      <c r="D1142" s="227"/>
      <c r="E1142" s="227"/>
      <c r="F1142" s="227"/>
      <c r="G1142" s="227"/>
      <c r="H1142" s="227"/>
      <c r="I1142" s="227"/>
      <c r="J1142" s="227"/>
      <c r="K1142" s="227"/>
      <c r="L1142" s="227"/>
      <c r="M1142" s="227"/>
      <c r="N1142" s="227"/>
      <c r="O1142" s="232" t="s">
        <v>2383</v>
      </c>
      <c r="P1142" s="50" t="s">
        <v>2376</v>
      </c>
      <c r="Q1142" s="234">
        <v>903</v>
      </c>
      <c r="R1142" s="9" t="s">
        <v>2377</v>
      </c>
      <c r="S1142" s="10">
        <v>4</v>
      </c>
      <c r="T1142" s="9"/>
    </row>
    <row r="1143" spans="4:20" ht="30" customHeight="1" x14ac:dyDescent="0.25">
      <c r="D1143" s="227"/>
      <c r="E1143" s="227"/>
      <c r="F1143" s="228">
        <v>7</v>
      </c>
      <c r="G1143" s="227"/>
      <c r="H1143" s="227"/>
      <c r="I1143" s="236">
        <f>SUM(J1145:J1194)</f>
        <v>44</v>
      </c>
      <c r="J1143" s="227"/>
      <c r="K1143" s="227"/>
      <c r="L1143" s="227"/>
      <c r="M1143" s="237">
        <f>SUM(N1145:N1194)</f>
        <v>46</v>
      </c>
      <c r="N1143" s="227"/>
      <c r="O1143" s="194">
        <v>4.4000000000000004</v>
      </c>
      <c r="P1143" s="195" t="s">
        <v>2385</v>
      </c>
      <c r="Q1143" s="194"/>
      <c r="R1143" s="194"/>
      <c r="S1143" s="196"/>
      <c r="T1143" s="194"/>
    </row>
    <row r="1144" spans="4:20" ht="30" customHeight="1" x14ac:dyDescent="0.25">
      <c r="D1144" s="227"/>
      <c r="E1144" s="227"/>
      <c r="F1144" s="227"/>
      <c r="G1144" s="227"/>
      <c r="H1144" s="227"/>
      <c r="I1144" s="227"/>
      <c r="J1144" s="227"/>
      <c r="K1144" s="227"/>
      <c r="L1144" s="227"/>
      <c r="M1144" s="227"/>
      <c r="N1144" s="227"/>
      <c r="O1144" s="217"/>
      <c r="P1144" s="218" t="s">
        <v>2497</v>
      </c>
      <c r="Q1144" s="217"/>
      <c r="R1144" s="217"/>
      <c r="S1144" s="219"/>
      <c r="T1144" s="217"/>
    </row>
    <row r="1145" spans="4:20" ht="30" customHeight="1" x14ac:dyDescent="0.25">
      <c r="D1145" s="227"/>
      <c r="E1145" s="227"/>
      <c r="F1145" s="227"/>
      <c r="G1145" s="227"/>
      <c r="H1145" s="227"/>
      <c r="I1145" s="227"/>
      <c r="J1145" s="236">
        <v>13</v>
      </c>
      <c r="K1145" s="227"/>
      <c r="L1145" s="227"/>
      <c r="M1145" s="227"/>
      <c r="N1145" s="237">
        <v>13</v>
      </c>
      <c r="O1145" s="201" t="s">
        <v>227</v>
      </c>
      <c r="P1145" s="198" t="s">
        <v>2387</v>
      </c>
      <c r="Q1145" s="199"/>
      <c r="R1145" s="199"/>
      <c r="S1145" s="200"/>
      <c r="T1145" s="199"/>
    </row>
    <row r="1146" spans="4:20" ht="30" customHeight="1" x14ac:dyDescent="0.25">
      <c r="D1146" s="227"/>
      <c r="E1146" s="227"/>
      <c r="F1146" s="227"/>
      <c r="G1146" s="227"/>
      <c r="H1146" s="227"/>
      <c r="I1146" s="227"/>
      <c r="J1146" s="227"/>
      <c r="K1146" s="227"/>
      <c r="L1146" s="227"/>
      <c r="M1146" s="227"/>
      <c r="N1146" s="227"/>
      <c r="O1146" s="232" t="s">
        <v>228</v>
      </c>
      <c r="P1146" s="9" t="s">
        <v>2388</v>
      </c>
      <c r="Q1146" s="234">
        <v>904</v>
      </c>
      <c r="R1146" s="11" t="s">
        <v>2389</v>
      </c>
      <c r="S1146" s="11">
        <v>100</v>
      </c>
      <c r="T1146" s="11"/>
    </row>
    <row r="1147" spans="4:20" ht="30" customHeight="1" x14ac:dyDescent="0.25">
      <c r="D1147" s="227"/>
      <c r="E1147" s="227"/>
      <c r="F1147" s="227"/>
      <c r="G1147" s="227"/>
      <c r="H1147" s="227"/>
      <c r="I1147" s="227"/>
      <c r="J1147" s="227"/>
      <c r="K1147" s="227"/>
      <c r="L1147" s="227"/>
      <c r="M1147" s="227"/>
      <c r="N1147" s="227"/>
      <c r="O1147" s="232" t="s">
        <v>2410</v>
      </c>
      <c r="P1147" s="9" t="s">
        <v>2390</v>
      </c>
      <c r="Q1147" s="234">
        <v>905</v>
      </c>
      <c r="R1147" s="11" t="s">
        <v>2391</v>
      </c>
      <c r="S1147" s="11">
        <v>200</v>
      </c>
      <c r="T1147" s="11"/>
    </row>
    <row r="1148" spans="4:20" ht="30" customHeight="1" x14ac:dyDescent="0.25">
      <c r="D1148" s="227"/>
      <c r="E1148" s="227"/>
      <c r="F1148" s="227"/>
      <c r="G1148" s="227"/>
      <c r="H1148" s="227"/>
      <c r="I1148" s="227"/>
      <c r="J1148" s="227"/>
      <c r="K1148" s="227"/>
      <c r="L1148" s="227"/>
      <c r="M1148" s="227"/>
      <c r="N1148" s="227"/>
      <c r="O1148" s="232" t="s">
        <v>2411</v>
      </c>
      <c r="P1148" s="9" t="s">
        <v>2392</v>
      </c>
      <c r="Q1148" s="234">
        <v>906</v>
      </c>
      <c r="R1148" s="11" t="s">
        <v>2393</v>
      </c>
      <c r="S1148" s="11">
        <v>1</v>
      </c>
      <c r="T1148" s="11"/>
    </row>
    <row r="1149" spans="4:20" ht="30" customHeight="1" x14ac:dyDescent="0.25">
      <c r="D1149" s="227"/>
      <c r="E1149" s="227"/>
      <c r="F1149" s="227"/>
      <c r="G1149" s="227"/>
      <c r="H1149" s="227"/>
      <c r="I1149" s="227"/>
      <c r="J1149" s="227"/>
      <c r="K1149" s="227"/>
      <c r="L1149" s="227"/>
      <c r="M1149" s="227"/>
      <c r="N1149" s="227"/>
      <c r="O1149" s="232" t="s">
        <v>2412</v>
      </c>
      <c r="P1149" s="9" t="s">
        <v>2394</v>
      </c>
      <c r="Q1149" s="234">
        <v>907</v>
      </c>
      <c r="R1149" s="11" t="s">
        <v>2395</v>
      </c>
      <c r="S1149" s="11">
        <v>100</v>
      </c>
      <c r="T1149" s="11"/>
    </row>
    <row r="1150" spans="4:20" ht="30" customHeight="1" x14ac:dyDescent="0.25">
      <c r="D1150" s="227"/>
      <c r="E1150" s="227"/>
      <c r="F1150" s="227"/>
      <c r="G1150" s="227"/>
      <c r="H1150" s="227"/>
      <c r="I1150" s="227"/>
      <c r="J1150" s="227"/>
      <c r="K1150" s="227"/>
      <c r="L1150" s="227"/>
      <c r="M1150" s="227"/>
      <c r="N1150" s="227"/>
      <c r="O1150" s="232" t="s">
        <v>2413</v>
      </c>
      <c r="P1150" s="9" t="s">
        <v>2396</v>
      </c>
      <c r="Q1150" s="234">
        <v>908</v>
      </c>
      <c r="R1150" s="11" t="s">
        <v>614</v>
      </c>
      <c r="S1150" s="11">
        <v>3</v>
      </c>
      <c r="T1150" s="11"/>
    </row>
    <row r="1151" spans="4:20" ht="30" customHeight="1" x14ac:dyDescent="0.25">
      <c r="D1151" s="227"/>
      <c r="E1151" s="227"/>
      <c r="F1151" s="227"/>
      <c r="G1151" s="227"/>
      <c r="H1151" s="227"/>
      <c r="I1151" s="227"/>
      <c r="J1151" s="227"/>
      <c r="K1151" s="227"/>
      <c r="L1151" s="227"/>
      <c r="M1151" s="227"/>
      <c r="N1151" s="227"/>
      <c r="O1151" s="232" t="s">
        <v>2414</v>
      </c>
      <c r="P1151" s="9" t="s">
        <v>2397</v>
      </c>
      <c r="Q1151" s="234">
        <v>909</v>
      </c>
      <c r="R1151" s="11" t="s">
        <v>259</v>
      </c>
      <c r="S1151" s="11">
        <v>5</v>
      </c>
      <c r="T1151" s="11"/>
    </row>
    <row r="1152" spans="4:20" ht="30" customHeight="1" x14ac:dyDescent="0.25">
      <c r="D1152" s="227"/>
      <c r="E1152" s="227"/>
      <c r="F1152" s="227"/>
      <c r="G1152" s="227"/>
      <c r="H1152" s="227"/>
      <c r="I1152" s="227"/>
      <c r="J1152" s="227"/>
      <c r="K1152" s="227"/>
      <c r="L1152" s="227"/>
      <c r="M1152" s="227"/>
      <c r="N1152" s="227"/>
      <c r="O1152" s="232" t="s">
        <v>2415</v>
      </c>
      <c r="P1152" s="9" t="s">
        <v>2398</v>
      </c>
      <c r="Q1152" s="234">
        <v>910</v>
      </c>
      <c r="R1152" s="11" t="s">
        <v>2399</v>
      </c>
      <c r="S1152" s="11">
        <v>25</v>
      </c>
      <c r="T1152" s="11"/>
    </row>
    <row r="1153" spans="4:20" ht="30" customHeight="1" x14ac:dyDescent="0.25">
      <c r="D1153" s="227"/>
      <c r="E1153" s="227"/>
      <c r="F1153" s="227"/>
      <c r="G1153" s="227"/>
      <c r="H1153" s="227"/>
      <c r="I1153" s="227"/>
      <c r="J1153" s="227"/>
      <c r="K1153" s="227"/>
      <c r="L1153" s="227"/>
      <c r="M1153" s="227"/>
      <c r="N1153" s="227"/>
      <c r="O1153" s="232" t="s">
        <v>2416</v>
      </c>
      <c r="P1153" s="9" t="s">
        <v>2400</v>
      </c>
      <c r="Q1153" s="234">
        <v>911</v>
      </c>
      <c r="R1153" s="11" t="s">
        <v>2401</v>
      </c>
      <c r="S1153" s="11">
        <v>60</v>
      </c>
      <c r="T1153" s="11"/>
    </row>
    <row r="1154" spans="4:20" ht="30" customHeight="1" x14ac:dyDescent="0.25">
      <c r="D1154" s="227"/>
      <c r="E1154" s="227"/>
      <c r="F1154" s="227"/>
      <c r="G1154" s="227"/>
      <c r="H1154" s="227"/>
      <c r="I1154" s="227"/>
      <c r="J1154" s="227"/>
      <c r="K1154" s="227"/>
      <c r="L1154" s="227"/>
      <c r="M1154" s="227"/>
      <c r="N1154" s="227"/>
      <c r="O1154" s="232" t="s">
        <v>2417</v>
      </c>
      <c r="P1154" s="9" t="s">
        <v>2402</v>
      </c>
      <c r="Q1154" s="234">
        <v>912</v>
      </c>
      <c r="R1154" s="11" t="s">
        <v>2401</v>
      </c>
      <c r="S1154" s="11">
        <v>434</v>
      </c>
      <c r="T1154" s="11"/>
    </row>
    <row r="1155" spans="4:20" ht="30" customHeight="1" x14ac:dyDescent="0.25">
      <c r="D1155" s="227"/>
      <c r="E1155" s="227"/>
      <c r="F1155" s="227"/>
      <c r="G1155" s="227"/>
      <c r="H1155" s="227"/>
      <c r="I1155" s="227"/>
      <c r="J1155" s="227"/>
      <c r="K1155" s="227"/>
      <c r="L1155" s="227"/>
      <c r="M1155" s="227"/>
      <c r="N1155" s="227"/>
      <c r="O1155" s="232" t="s">
        <v>2418</v>
      </c>
      <c r="P1155" s="9" t="s">
        <v>2403</v>
      </c>
      <c r="Q1155" s="234">
        <v>913</v>
      </c>
      <c r="R1155" s="11" t="s">
        <v>2404</v>
      </c>
      <c r="S1155" s="11">
        <v>25</v>
      </c>
      <c r="T1155" s="11"/>
    </row>
    <row r="1156" spans="4:20" ht="30" customHeight="1" x14ac:dyDescent="0.25">
      <c r="D1156" s="227"/>
      <c r="E1156" s="227"/>
      <c r="F1156" s="227"/>
      <c r="G1156" s="227"/>
      <c r="H1156" s="227"/>
      <c r="I1156" s="227"/>
      <c r="J1156" s="227"/>
      <c r="K1156" s="227"/>
      <c r="L1156" s="227"/>
      <c r="M1156" s="227"/>
      <c r="N1156" s="227"/>
      <c r="O1156" s="232" t="s">
        <v>2419</v>
      </c>
      <c r="P1156" s="9" t="s">
        <v>2405</v>
      </c>
      <c r="Q1156" s="234">
        <v>914</v>
      </c>
      <c r="R1156" s="11" t="s">
        <v>2406</v>
      </c>
      <c r="S1156" s="11">
        <v>434</v>
      </c>
      <c r="T1156" s="11"/>
    </row>
    <row r="1157" spans="4:20" ht="30" customHeight="1" x14ac:dyDescent="0.25">
      <c r="D1157" s="227"/>
      <c r="E1157" s="227"/>
      <c r="F1157" s="227"/>
      <c r="G1157" s="227"/>
      <c r="H1157" s="227"/>
      <c r="I1157" s="227"/>
      <c r="J1157" s="227"/>
      <c r="K1157" s="227"/>
      <c r="L1157" s="227"/>
      <c r="M1157" s="227"/>
      <c r="N1157" s="227"/>
      <c r="O1157" s="232" t="s">
        <v>2420</v>
      </c>
      <c r="P1157" s="9" t="s">
        <v>2407</v>
      </c>
      <c r="Q1157" s="234">
        <v>915</v>
      </c>
      <c r="R1157" s="11" t="s">
        <v>259</v>
      </c>
      <c r="S1157" s="11">
        <v>4</v>
      </c>
      <c r="T1157" s="11"/>
    </row>
    <row r="1158" spans="4:20" ht="30" customHeight="1" x14ac:dyDescent="0.25">
      <c r="D1158" s="227"/>
      <c r="E1158" s="227"/>
      <c r="F1158" s="227"/>
      <c r="G1158" s="227"/>
      <c r="H1158" s="227"/>
      <c r="I1158" s="227"/>
      <c r="J1158" s="227"/>
      <c r="K1158" s="227"/>
      <c r="L1158" s="227"/>
      <c r="M1158" s="227"/>
      <c r="N1158" s="227"/>
      <c r="O1158" s="232" t="s">
        <v>2421</v>
      </c>
      <c r="P1158" s="9" t="s">
        <v>2408</v>
      </c>
      <c r="Q1158" s="234">
        <v>916</v>
      </c>
      <c r="R1158" s="11" t="s">
        <v>2409</v>
      </c>
      <c r="S1158" s="11">
        <v>1</v>
      </c>
      <c r="T1158" s="11"/>
    </row>
    <row r="1159" spans="4:20" ht="30" customHeight="1" x14ac:dyDescent="0.25">
      <c r="D1159" s="227"/>
      <c r="E1159" s="227"/>
      <c r="F1159" s="227"/>
      <c r="G1159" s="227"/>
      <c r="H1159" s="227"/>
      <c r="I1159" s="227"/>
      <c r="J1159" s="236">
        <v>1</v>
      </c>
      <c r="K1159" s="227"/>
      <c r="L1159" s="227"/>
      <c r="M1159" s="227"/>
      <c r="N1159" s="237">
        <v>1</v>
      </c>
      <c r="O1159" s="201" t="s">
        <v>2423</v>
      </c>
      <c r="P1159" s="198" t="s">
        <v>2422</v>
      </c>
      <c r="Q1159" s="199"/>
      <c r="R1159" s="199"/>
      <c r="S1159" s="200"/>
      <c r="T1159" s="199"/>
    </row>
    <row r="1160" spans="4:20" ht="30" customHeight="1" x14ac:dyDescent="0.25">
      <c r="D1160" s="227"/>
      <c r="E1160" s="227"/>
      <c r="F1160" s="227"/>
      <c r="G1160" s="227"/>
      <c r="H1160" s="227"/>
      <c r="I1160" s="227"/>
      <c r="J1160" s="227"/>
      <c r="K1160" s="227"/>
      <c r="L1160" s="227"/>
      <c r="M1160" s="227"/>
      <c r="N1160" s="227"/>
      <c r="O1160" s="232" t="s">
        <v>2425</v>
      </c>
      <c r="P1160" s="21" t="s">
        <v>2424</v>
      </c>
      <c r="Q1160" s="234">
        <v>917</v>
      </c>
      <c r="R1160" s="11" t="s">
        <v>1335</v>
      </c>
      <c r="S1160" s="11">
        <v>1</v>
      </c>
      <c r="T1160" s="11"/>
    </row>
    <row r="1161" spans="4:20" ht="30" customHeight="1" x14ac:dyDescent="0.25">
      <c r="D1161" s="227"/>
      <c r="E1161" s="227"/>
      <c r="F1161" s="227"/>
      <c r="G1161" s="227"/>
      <c r="H1161" s="227"/>
      <c r="I1161" s="227"/>
      <c r="J1161" s="236">
        <v>3</v>
      </c>
      <c r="K1161" s="227"/>
      <c r="L1161" s="227"/>
      <c r="M1161" s="227"/>
      <c r="N1161" s="237">
        <v>3</v>
      </c>
      <c r="O1161" s="201" t="s">
        <v>2427</v>
      </c>
      <c r="P1161" s="198" t="s">
        <v>2426</v>
      </c>
      <c r="Q1161" s="199"/>
      <c r="R1161" s="199"/>
      <c r="S1161" s="200"/>
      <c r="T1161" s="199"/>
    </row>
    <row r="1162" spans="4:20" ht="30" customHeight="1" x14ac:dyDescent="0.25">
      <c r="D1162" s="227"/>
      <c r="E1162" s="227"/>
      <c r="F1162" s="227"/>
      <c r="G1162" s="227"/>
      <c r="H1162" s="227"/>
      <c r="I1162" s="227"/>
      <c r="J1162" s="227"/>
      <c r="K1162" s="227"/>
      <c r="L1162" s="227"/>
      <c r="M1162" s="227"/>
      <c r="N1162" s="227"/>
      <c r="O1162" s="232" t="s">
        <v>2431</v>
      </c>
      <c r="P1162" s="21" t="s">
        <v>2428</v>
      </c>
      <c r="Q1162" s="234">
        <v>918</v>
      </c>
      <c r="R1162" s="11" t="s">
        <v>269</v>
      </c>
      <c r="S1162" s="11">
        <v>1</v>
      </c>
      <c r="T1162" s="11"/>
    </row>
    <row r="1163" spans="4:20" ht="30" customHeight="1" x14ac:dyDescent="0.25">
      <c r="D1163" s="227"/>
      <c r="E1163" s="227"/>
      <c r="F1163" s="227"/>
      <c r="G1163" s="227"/>
      <c r="H1163" s="227"/>
      <c r="I1163" s="227"/>
      <c r="J1163" s="227"/>
      <c r="K1163" s="227"/>
      <c r="L1163" s="227"/>
      <c r="M1163" s="227"/>
      <c r="N1163" s="227"/>
      <c r="O1163" s="232" t="s">
        <v>2432</v>
      </c>
      <c r="P1163" s="21" t="s">
        <v>2429</v>
      </c>
      <c r="Q1163" s="234">
        <v>919</v>
      </c>
      <c r="R1163" s="11" t="s">
        <v>1855</v>
      </c>
      <c r="S1163" s="11">
        <v>1</v>
      </c>
      <c r="T1163" s="11"/>
    </row>
    <row r="1164" spans="4:20" ht="30" customHeight="1" x14ac:dyDescent="0.25">
      <c r="D1164" s="227"/>
      <c r="E1164" s="227"/>
      <c r="F1164" s="227"/>
      <c r="G1164" s="227"/>
      <c r="H1164" s="227"/>
      <c r="I1164" s="227"/>
      <c r="J1164" s="227"/>
      <c r="K1164" s="227"/>
      <c r="L1164" s="227"/>
      <c r="M1164" s="227"/>
      <c r="N1164" s="227"/>
      <c r="O1164" s="232" t="s">
        <v>2433</v>
      </c>
      <c r="P1164" s="21" t="s">
        <v>2430</v>
      </c>
      <c r="Q1164" s="234">
        <v>920</v>
      </c>
      <c r="R1164" s="11" t="s">
        <v>1335</v>
      </c>
      <c r="S1164" s="11">
        <v>1</v>
      </c>
      <c r="T1164" s="11"/>
    </row>
    <row r="1165" spans="4:20" ht="30" customHeight="1" x14ac:dyDescent="0.25">
      <c r="D1165" s="227"/>
      <c r="E1165" s="227"/>
      <c r="F1165" s="227"/>
      <c r="G1165" s="227"/>
      <c r="H1165" s="227"/>
      <c r="I1165" s="227"/>
      <c r="J1165" s="236">
        <v>3</v>
      </c>
      <c r="K1165" s="227"/>
      <c r="L1165" s="227"/>
      <c r="M1165" s="227"/>
      <c r="N1165" s="237">
        <v>3</v>
      </c>
      <c r="O1165" s="201" t="s">
        <v>2435</v>
      </c>
      <c r="P1165" s="198" t="s">
        <v>2434</v>
      </c>
      <c r="Q1165" s="199"/>
      <c r="R1165" s="199"/>
      <c r="S1165" s="200"/>
      <c r="T1165" s="199"/>
    </row>
    <row r="1166" spans="4:20" ht="30" customHeight="1" x14ac:dyDescent="0.25">
      <c r="D1166" s="227"/>
      <c r="E1166" s="227"/>
      <c r="F1166" s="227"/>
      <c r="G1166" s="227"/>
      <c r="H1166" s="227"/>
      <c r="I1166" s="227"/>
      <c r="J1166" s="227"/>
      <c r="K1166" s="227"/>
      <c r="L1166" s="227"/>
      <c r="M1166" s="227"/>
      <c r="N1166" s="227"/>
      <c r="O1166" s="232" t="s">
        <v>2442</v>
      </c>
      <c r="P1166" s="9" t="s">
        <v>2436</v>
      </c>
      <c r="Q1166" s="234">
        <v>921</v>
      </c>
      <c r="R1166" s="11" t="s">
        <v>2437</v>
      </c>
      <c r="S1166" s="11">
        <v>1</v>
      </c>
      <c r="T1166" s="11"/>
    </row>
    <row r="1167" spans="4:20" ht="30" customHeight="1" x14ac:dyDescent="0.25">
      <c r="D1167" s="227"/>
      <c r="E1167" s="227"/>
      <c r="F1167" s="227"/>
      <c r="G1167" s="227"/>
      <c r="H1167" s="227"/>
      <c r="I1167" s="227"/>
      <c r="J1167" s="227"/>
      <c r="K1167" s="227"/>
      <c r="L1167" s="227"/>
      <c r="M1167" s="227"/>
      <c r="N1167" s="227"/>
      <c r="O1167" s="232" t="s">
        <v>2443</v>
      </c>
      <c r="P1167" s="9" t="s">
        <v>2438</v>
      </c>
      <c r="Q1167" s="234">
        <v>922</v>
      </c>
      <c r="R1167" s="11" t="s">
        <v>2439</v>
      </c>
      <c r="S1167" s="11">
        <v>1</v>
      </c>
      <c r="T1167" s="11"/>
    </row>
    <row r="1168" spans="4:20" ht="30" customHeight="1" x14ac:dyDescent="0.25">
      <c r="D1168" s="227"/>
      <c r="E1168" s="227"/>
      <c r="F1168" s="227"/>
      <c r="G1168" s="227"/>
      <c r="H1168" s="227"/>
      <c r="I1168" s="227"/>
      <c r="J1168" s="227"/>
      <c r="K1168" s="227"/>
      <c r="L1168" s="227"/>
      <c r="M1168" s="227"/>
      <c r="N1168" s="227"/>
      <c r="O1168" s="232" t="s">
        <v>2444</v>
      </c>
      <c r="P1168" s="9" t="s">
        <v>2440</v>
      </c>
      <c r="Q1168" s="234">
        <v>923</v>
      </c>
      <c r="R1168" s="11" t="s">
        <v>2441</v>
      </c>
      <c r="S1168" s="11">
        <v>40</v>
      </c>
      <c r="T1168" s="11"/>
    </row>
    <row r="1169" spans="4:20" ht="30" customHeight="1" x14ac:dyDescent="0.25">
      <c r="D1169" s="227"/>
      <c r="E1169" s="227"/>
      <c r="F1169" s="227"/>
      <c r="G1169" s="227"/>
      <c r="H1169" s="227"/>
      <c r="I1169" s="227"/>
      <c r="J1169" s="227"/>
      <c r="K1169" s="227"/>
      <c r="L1169" s="227"/>
      <c r="M1169" s="227"/>
      <c r="N1169" s="227"/>
      <c r="O1169" s="217"/>
      <c r="P1169" s="218" t="s">
        <v>2498</v>
      </c>
      <c r="Q1169" s="217"/>
      <c r="R1169" s="217"/>
      <c r="S1169" s="219"/>
      <c r="T1169" s="217"/>
    </row>
    <row r="1170" spans="4:20" ht="30" customHeight="1" x14ac:dyDescent="0.25">
      <c r="D1170" s="227"/>
      <c r="E1170" s="227"/>
      <c r="F1170" s="227"/>
      <c r="G1170" s="227"/>
      <c r="H1170" s="227"/>
      <c r="I1170" s="227"/>
      <c r="J1170" s="236">
        <v>9</v>
      </c>
      <c r="K1170" s="227"/>
      <c r="L1170" s="227"/>
      <c r="M1170" s="227"/>
      <c r="N1170" s="237">
        <v>9</v>
      </c>
      <c r="O1170" s="201" t="s">
        <v>2446</v>
      </c>
      <c r="P1170" s="198" t="s">
        <v>2445</v>
      </c>
      <c r="Q1170" s="199"/>
      <c r="R1170" s="199"/>
      <c r="S1170" s="200"/>
      <c r="T1170" s="199"/>
    </row>
    <row r="1171" spans="4:20" ht="30" customHeight="1" x14ac:dyDescent="0.25">
      <c r="D1171" s="227"/>
      <c r="E1171" s="227"/>
      <c r="F1171" s="227"/>
      <c r="G1171" s="227"/>
      <c r="H1171" s="227"/>
      <c r="I1171" s="227"/>
      <c r="J1171" s="227"/>
      <c r="K1171" s="227"/>
      <c r="L1171" s="227"/>
      <c r="M1171" s="227"/>
      <c r="N1171" s="227"/>
      <c r="O1171" s="232" t="s">
        <v>2458</v>
      </c>
      <c r="P1171" s="21" t="s">
        <v>2447</v>
      </c>
      <c r="Q1171" s="234">
        <v>924</v>
      </c>
      <c r="R1171" s="11" t="s">
        <v>2391</v>
      </c>
      <c r="S1171" s="11">
        <v>200</v>
      </c>
      <c r="T1171" s="11"/>
    </row>
    <row r="1172" spans="4:20" ht="30" customHeight="1" x14ac:dyDescent="0.25">
      <c r="D1172" s="227"/>
      <c r="E1172" s="227"/>
      <c r="F1172" s="227"/>
      <c r="G1172" s="227"/>
      <c r="H1172" s="227"/>
      <c r="I1172" s="227"/>
      <c r="J1172" s="227"/>
      <c r="K1172" s="227"/>
      <c r="L1172" s="227"/>
      <c r="M1172" s="227"/>
      <c r="N1172" s="227"/>
      <c r="O1172" s="232" t="s">
        <v>2459</v>
      </c>
      <c r="P1172" s="21" t="s">
        <v>2448</v>
      </c>
      <c r="Q1172" s="234">
        <v>925</v>
      </c>
      <c r="R1172" s="11" t="s">
        <v>2449</v>
      </c>
      <c r="S1172" s="11">
        <v>1</v>
      </c>
      <c r="T1172" s="11"/>
    </row>
    <row r="1173" spans="4:20" ht="30" customHeight="1" x14ac:dyDescent="0.25">
      <c r="D1173" s="227"/>
      <c r="E1173" s="227"/>
      <c r="F1173" s="227"/>
      <c r="G1173" s="227"/>
      <c r="H1173" s="227"/>
      <c r="I1173" s="227"/>
      <c r="J1173" s="227"/>
      <c r="K1173" s="227"/>
      <c r="L1173" s="227"/>
      <c r="M1173" s="227"/>
      <c r="N1173" s="227"/>
      <c r="O1173" s="232" t="s">
        <v>2460</v>
      </c>
      <c r="P1173" s="21" t="s">
        <v>2450</v>
      </c>
      <c r="Q1173" s="234">
        <v>926</v>
      </c>
      <c r="R1173" s="11" t="s">
        <v>1889</v>
      </c>
      <c r="S1173" s="11">
        <v>4</v>
      </c>
      <c r="T1173" s="11"/>
    </row>
    <row r="1174" spans="4:20" ht="30" customHeight="1" x14ac:dyDescent="0.25">
      <c r="D1174" s="227"/>
      <c r="E1174" s="227"/>
      <c r="F1174" s="227"/>
      <c r="G1174" s="227"/>
      <c r="H1174" s="227"/>
      <c r="I1174" s="227"/>
      <c r="J1174" s="227"/>
      <c r="K1174" s="227"/>
      <c r="L1174" s="227"/>
      <c r="M1174" s="227"/>
      <c r="N1174" s="227"/>
      <c r="O1174" s="232" t="s">
        <v>2461</v>
      </c>
      <c r="P1174" s="21" t="s">
        <v>2451</v>
      </c>
      <c r="Q1174" s="234">
        <v>927</v>
      </c>
      <c r="R1174" s="11" t="s">
        <v>677</v>
      </c>
      <c r="S1174" s="11">
        <v>40</v>
      </c>
      <c r="T1174" s="11"/>
    </row>
    <row r="1175" spans="4:20" ht="30" customHeight="1" x14ac:dyDescent="0.25">
      <c r="D1175" s="227"/>
      <c r="E1175" s="227"/>
      <c r="F1175" s="227"/>
      <c r="G1175" s="227"/>
      <c r="H1175" s="227"/>
      <c r="I1175" s="227"/>
      <c r="J1175" s="227"/>
      <c r="K1175" s="227"/>
      <c r="L1175" s="227"/>
      <c r="M1175" s="227"/>
      <c r="N1175" s="227"/>
      <c r="O1175" s="232" t="s">
        <v>2462</v>
      </c>
      <c r="P1175" s="21" t="s">
        <v>2452</v>
      </c>
      <c r="Q1175" s="234">
        <v>928</v>
      </c>
      <c r="R1175" s="11" t="s">
        <v>614</v>
      </c>
      <c r="S1175" s="11">
        <v>1</v>
      </c>
      <c r="T1175" s="11"/>
    </row>
    <row r="1176" spans="4:20" ht="30" customHeight="1" x14ac:dyDescent="0.25">
      <c r="D1176" s="227"/>
      <c r="E1176" s="227"/>
      <c r="F1176" s="227"/>
      <c r="G1176" s="227"/>
      <c r="H1176" s="227"/>
      <c r="I1176" s="227"/>
      <c r="J1176" s="227"/>
      <c r="K1176" s="227"/>
      <c r="L1176" s="227"/>
      <c r="M1176" s="227"/>
      <c r="N1176" s="227"/>
      <c r="O1176" s="232" t="s">
        <v>2463</v>
      </c>
      <c r="P1176" s="21" t="s">
        <v>2453</v>
      </c>
      <c r="Q1176" s="234">
        <v>929</v>
      </c>
      <c r="R1176" s="11" t="s">
        <v>288</v>
      </c>
      <c r="S1176" s="11">
        <v>1</v>
      </c>
      <c r="T1176" s="11"/>
    </row>
    <row r="1177" spans="4:20" ht="30" customHeight="1" x14ac:dyDescent="0.25">
      <c r="D1177" s="227"/>
      <c r="E1177" s="227"/>
      <c r="F1177" s="227"/>
      <c r="G1177" s="227"/>
      <c r="H1177" s="227"/>
      <c r="I1177" s="227"/>
      <c r="J1177" s="227"/>
      <c r="K1177" s="227"/>
      <c r="L1177" s="227"/>
      <c r="M1177" s="227"/>
      <c r="N1177" s="227"/>
      <c r="O1177" s="232" t="s">
        <v>2464</v>
      </c>
      <c r="P1177" s="21" t="s">
        <v>2454</v>
      </c>
      <c r="Q1177" s="234">
        <v>930</v>
      </c>
      <c r="R1177" s="11" t="s">
        <v>2455</v>
      </c>
      <c r="S1177" s="11">
        <v>10</v>
      </c>
      <c r="T1177" s="11"/>
    </row>
    <row r="1178" spans="4:20" ht="30" customHeight="1" x14ac:dyDescent="0.25">
      <c r="D1178" s="227"/>
      <c r="E1178" s="227"/>
      <c r="F1178" s="227"/>
      <c r="G1178" s="227"/>
      <c r="H1178" s="227"/>
      <c r="I1178" s="227"/>
      <c r="J1178" s="227"/>
      <c r="K1178" s="227"/>
      <c r="L1178" s="227"/>
      <c r="M1178" s="227"/>
      <c r="N1178" s="227"/>
      <c r="O1178" s="232" t="s">
        <v>2465</v>
      </c>
      <c r="P1178" s="21" t="s">
        <v>2456</v>
      </c>
      <c r="Q1178" s="234">
        <v>931</v>
      </c>
      <c r="R1178" s="11" t="s">
        <v>269</v>
      </c>
      <c r="S1178" s="11">
        <v>7</v>
      </c>
      <c r="T1178" s="11"/>
    </row>
    <row r="1179" spans="4:20" ht="30" customHeight="1" x14ac:dyDescent="0.25">
      <c r="D1179" s="227"/>
      <c r="E1179" s="227"/>
      <c r="F1179" s="227"/>
      <c r="G1179" s="227"/>
      <c r="H1179" s="227"/>
      <c r="I1179" s="227"/>
      <c r="J1179" s="227"/>
      <c r="K1179" s="227"/>
      <c r="L1179" s="227"/>
      <c r="M1179" s="227"/>
      <c r="N1179" s="227"/>
      <c r="O1179" s="232" t="s">
        <v>2466</v>
      </c>
      <c r="P1179" s="21" t="s">
        <v>2457</v>
      </c>
      <c r="Q1179" s="234">
        <v>932</v>
      </c>
      <c r="R1179" s="11" t="s">
        <v>288</v>
      </c>
      <c r="S1179" s="11">
        <v>1</v>
      </c>
      <c r="T1179" s="11"/>
    </row>
    <row r="1180" spans="4:20" ht="30" customHeight="1" x14ac:dyDescent="0.25">
      <c r="D1180" s="227"/>
      <c r="E1180" s="227"/>
      <c r="F1180" s="227"/>
      <c r="G1180" s="227"/>
      <c r="H1180" s="227"/>
      <c r="I1180" s="227"/>
      <c r="J1180" s="227"/>
      <c r="K1180" s="227"/>
      <c r="L1180" s="227"/>
      <c r="M1180" s="227"/>
      <c r="N1180" s="227"/>
      <c r="O1180" s="217"/>
      <c r="P1180" s="218" t="s">
        <v>2499</v>
      </c>
      <c r="Q1180" s="217"/>
      <c r="R1180" s="217"/>
      <c r="S1180" s="219"/>
      <c r="T1180" s="217"/>
    </row>
    <row r="1181" spans="4:20" ht="30" customHeight="1" x14ac:dyDescent="0.25">
      <c r="D1181" s="227"/>
      <c r="E1181" s="227"/>
      <c r="F1181" s="227"/>
      <c r="G1181" s="227"/>
      <c r="H1181" s="227"/>
      <c r="I1181" s="227"/>
      <c r="J1181" s="236">
        <v>9</v>
      </c>
      <c r="K1181" s="227"/>
      <c r="L1181" s="227"/>
      <c r="M1181" s="227"/>
      <c r="N1181" s="237">
        <v>11</v>
      </c>
      <c r="O1181" s="201" t="s">
        <v>2468</v>
      </c>
      <c r="P1181" s="198" t="s">
        <v>2467</v>
      </c>
      <c r="Q1181" s="199"/>
      <c r="R1181" s="199"/>
      <c r="S1181" s="200"/>
      <c r="T1181" s="199"/>
    </row>
    <row r="1182" spans="4:20" ht="30" customHeight="1" x14ac:dyDescent="0.25">
      <c r="D1182" s="227"/>
      <c r="E1182" s="227"/>
      <c r="F1182" s="227"/>
      <c r="G1182" s="227"/>
      <c r="H1182" s="227"/>
      <c r="I1182" s="227"/>
      <c r="J1182" s="227"/>
      <c r="K1182" s="227"/>
      <c r="L1182" s="227"/>
      <c r="M1182" s="227"/>
      <c r="N1182" s="227"/>
      <c r="O1182" s="232" t="s">
        <v>2488</v>
      </c>
      <c r="P1182" s="9" t="s">
        <v>2469</v>
      </c>
      <c r="Q1182" s="234">
        <v>933</v>
      </c>
      <c r="R1182" s="30" t="s">
        <v>2470</v>
      </c>
      <c r="S1182" s="11">
        <v>1</v>
      </c>
      <c r="T1182" s="30"/>
    </row>
    <row r="1183" spans="4:20" ht="30" customHeight="1" x14ac:dyDescent="0.25">
      <c r="D1183" s="227"/>
      <c r="E1183" s="227"/>
      <c r="F1183" s="227"/>
      <c r="G1183" s="227"/>
      <c r="H1183" s="227"/>
      <c r="I1183" s="227"/>
      <c r="J1183" s="227"/>
      <c r="K1183" s="227"/>
      <c r="L1183" s="227"/>
      <c r="M1183" s="227"/>
      <c r="N1183" s="227"/>
      <c r="O1183" s="232" t="s">
        <v>2489</v>
      </c>
      <c r="P1183" s="9" t="s">
        <v>2471</v>
      </c>
      <c r="Q1183" s="234">
        <v>934</v>
      </c>
      <c r="R1183" s="30" t="s">
        <v>2472</v>
      </c>
      <c r="S1183" s="11">
        <v>2</v>
      </c>
      <c r="T1183" s="30"/>
    </row>
    <row r="1184" spans="4:20" ht="30" customHeight="1" x14ac:dyDescent="0.25">
      <c r="D1184" s="227"/>
      <c r="E1184" s="227"/>
      <c r="F1184" s="227"/>
      <c r="G1184" s="227"/>
      <c r="H1184" s="227"/>
      <c r="I1184" s="227"/>
      <c r="J1184" s="227"/>
      <c r="K1184" s="227"/>
      <c r="L1184" s="227"/>
      <c r="M1184" s="227"/>
      <c r="N1184" s="227"/>
      <c r="O1184" s="1036" t="s">
        <v>2490</v>
      </c>
      <c r="P1184" s="1038" t="s">
        <v>2473</v>
      </c>
      <c r="Q1184" s="234">
        <v>935</v>
      </c>
      <c r="R1184" s="30" t="s">
        <v>2474</v>
      </c>
      <c r="S1184" s="11">
        <v>1</v>
      </c>
      <c r="T1184" s="30"/>
    </row>
    <row r="1185" spans="4:20" ht="30" customHeight="1" x14ac:dyDescent="0.25">
      <c r="D1185" s="227"/>
      <c r="E1185" s="227"/>
      <c r="F1185" s="227"/>
      <c r="G1185" s="227"/>
      <c r="H1185" s="227"/>
      <c r="I1185" s="227"/>
      <c r="J1185" s="227"/>
      <c r="K1185" s="227"/>
      <c r="L1185" s="227"/>
      <c r="M1185" s="227"/>
      <c r="N1185" s="227"/>
      <c r="O1185" s="1036"/>
      <c r="P1185" s="1038"/>
      <c r="Q1185" s="234">
        <v>936</v>
      </c>
      <c r="R1185" s="30" t="s">
        <v>2475</v>
      </c>
      <c r="S1185" s="11">
        <v>2</v>
      </c>
      <c r="T1185" s="30"/>
    </row>
    <row r="1186" spans="4:20" ht="30" customHeight="1" x14ac:dyDescent="0.25">
      <c r="D1186" s="227"/>
      <c r="E1186" s="227"/>
      <c r="F1186" s="227"/>
      <c r="G1186" s="227"/>
      <c r="H1186" s="227"/>
      <c r="I1186" s="227"/>
      <c r="J1186" s="227"/>
      <c r="K1186" s="227"/>
      <c r="L1186" s="227"/>
      <c r="M1186" s="227"/>
      <c r="N1186" s="227"/>
      <c r="O1186" s="1036" t="s">
        <v>2491</v>
      </c>
      <c r="P1186" s="1038" t="s">
        <v>2476</v>
      </c>
      <c r="Q1186" s="234">
        <v>937</v>
      </c>
      <c r="R1186" s="30" t="s">
        <v>2477</v>
      </c>
      <c r="S1186" s="11">
        <v>449</v>
      </c>
      <c r="T1186" s="30"/>
    </row>
    <row r="1187" spans="4:20" ht="30" customHeight="1" x14ac:dyDescent="0.25">
      <c r="D1187" s="227"/>
      <c r="E1187" s="227"/>
      <c r="F1187" s="227"/>
      <c r="G1187" s="227"/>
      <c r="H1187" s="227"/>
      <c r="I1187" s="227"/>
      <c r="J1187" s="227"/>
      <c r="K1187" s="227"/>
      <c r="L1187" s="227"/>
      <c r="M1187" s="227"/>
      <c r="N1187" s="227"/>
      <c r="O1187" s="1036"/>
      <c r="P1187" s="1038"/>
      <c r="Q1187" s="234">
        <v>938</v>
      </c>
      <c r="R1187" s="30" t="s">
        <v>1063</v>
      </c>
      <c r="S1187" s="11">
        <v>4</v>
      </c>
      <c r="T1187" s="30"/>
    </row>
    <row r="1188" spans="4:20" ht="30" customHeight="1" x14ac:dyDescent="0.25">
      <c r="D1188" s="227"/>
      <c r="E1188" s="227"/>
      <c r="F1188" s="227"/>
      <c r="G1188" s="227"/>
      <c r="H1188" s="227"/>
      <c r="I1188" s="227"/>
      <c r="J1188" s="227"/>
      <c r="K1188" s="227"/>
      <c r="L1188" s="227"/>
      <c r="M1188" s="227"/>
      <c r="N1188" s="227"/>
      <c r="O1188" s="232" t="s">
        <v>2492</v>
      </c>
      <c r="P1188" s="9" t="s">
        <v>2478</v>
      </c>
      <c r="Q1188" s="234">
        <v>939</v>
      </c>
      <c r="R1188" s="30" t="s">
        <v>2479</v>
      </c>
      <c r="S1188" s="11">
        <v>26</v>
      </c>
      <c r="T1188" s="30"/>
    </row>
    <row r="1189" spans="4:20" ht="30" customHeight="1" x14ac:dyDescent="0.25">
      <c r="D1189" s="227"/>
      <c r="E1189" s="227"/>
      <c r="F1189" s="227"/>
      <c r="G1189" s="227"/>
      <c r="H1189" s="227"/>
      <c r="I1189" s="227"/>
      <c r="J1189" s="227"/>
      <c r="K1189" s="227"/>
      <c r="L1189" s="227"/>
      <c r="M1189" s="227"/>
      <c r="N1189" s="227"/>
      <c r="O1189" s="232" t="s">
        <v>2493</v>
      </c>
      <c r="P1189" s="9" t="s">
        <v>2480</v>
      </c>
      <c r="Q1189" s="234">
        <v>940</v>
      </c>
      <c r="R1189" s="30" t="s">
        <v>2481</v>
      </c>
      <c r="S1189" s="11">
        <v>40</v>
      </c>
      <c r="T1189" s="30"/>
    </row>
    <row r="1190" spans="4:20" ht="30" customHeight="1" x14ac:dyDescent="0.25">
      <c r="D1190" s="227"/>
      <c r="E1190" s="227"/>
      <c r="F1190" s="227"/>
      <c r="G1190" s="227"/>
      <c r="H1190" s="227"/>
      <c r="I1190" s="227"/>
      <c r="J1190" s="227"/>
      <c r="K1190" s="227"/>
      <c r="L1190" s="227"/>
      <c r="M1190" s="227"/>
      <c r="N1190" s="227"/>
      <c r="O1190" s="232" t="s">
        <v>2494</v>
      </c>
      <c r="P1190" s="9" t="s">
        <v>2482</v>
      </c>
      <c r="Q1190" s="234">
        <v>941</v>
      </c>
      <c r="R1190" s="9" t="s">
        <v>2483</v>
      </c>
      <c r="S1190" s="10">
        <v>1</v>
      </c>
      <c r="T1190" s="9"/>
    </row>
    <row r="1191" spans="4:20" ht="30" customHeight="1" x14ac:dyDescent="0.25">
      <c r="D1191" s="227"/>
      <c r="E1191" s="227"/>
      <c r="F1191" s="227"/>
      <c r="G1191" s="227"/>
      <c r="H1191" s="227"/>
      <c r="I1191" s="227"/>
      <c r="J1191" s="227"/>
      <c r="K1191" s="227"/>
      <c r="L1191" s="227"/>
      <c r="M1191" s="227"/>
      <c r="N1191" s="227"/>
      <c r="O1191" s="232" t="s">
        <v>2495</v>
      </c>
      <c r="P1191" s="9" t="s">
        <v>2484</v>
      </c>
      <c r="Q1191" s="234">
        <v>942</v>
      </c>
      <c r="R1191" s="21" t="s">
        <v>2485</v>
      </c>
      <c r="S1191" s="11">
        <v>15</v>
      </c>
      <c r="T1191" s="21"/>
    </row>
    <row r="1192" spans="4:20" ht="30" customHeight="1" x14ac:dyDescent="0.25">
      <c r="D1192" s="227"/>
      <c r="E1192" s="227"/>
      <c r="F1192" s="227"/>
      <c r="G1192" s="227"/>
      <c r="H1192" s="227"/>
      <c r="I1192" s="227"/>
      <c r="J1192" s="227"/>
      <c r="K1192" s="227"/>
      <c r="L1192" s="227"/>
      <c r="M1192" s="227"/>
      <c r="N1192" s="227"/>
      <c r="O1192" s="232" t="s">
        <v>2496</v>
      </c>
      <c r="P1192" s="9" t="s">
        <v>2486</v>
      </c>
      <c r="Q1192" s="234">
        <v>943</v>
      </c>
      <c r="R1192" s="21" t="s">
        <v>2487</v>
      </c>
      <c r="S1192" s="11">
        <v>20</v>
      </c>
      <c r="T1192" s="21"/>
    </row>
    <row r="1193" spans="4:20" ht="30" customHeight="1" x14ac:dyDescent="0.25">
      <c r="D1193" s="227"/>
      <c r="E1193" s="227"/>
      <c r="F1193" s="227"/>
      <c r="G1193" s="227"/>
      <c r="H1193" s="227"/>
      <c r="I1193" s="227"/>
      <c r="J1193" s="227"/>
      <c r="K1193" s="227"/>
      <c r="L1193" s="227"/>
      <c r="M1193" s="227"/>
      <c r="N1193" s="227"/>
      <c r="O1193" s="217"/>
      <c r="P1193" s="218" t="s">
        <v>2502</v>
      </c>
      <c r="Q1193" s="217"/>
      <c r="R1193" s="217"/>
      <c r="S1193" s="219"/>
      <c r="T1193" s="217"/>
    </row>
    <row r="1194" spans="4:20" ht="30" customHeight="1" x14ac:dyDescent="0.25">
      <c r="D1194" s="227"/>
      <c r="E1194" s="227"/>
      <c r="F1194" s="227"/>
      <c r="G1194" s="227"/>
      <c r="H1194" s="227"/>
      <c r="I1194" s="227"/>
      <c r="J1194" s="236">
        <v>6</v>
      </c>
      <c r="K1194" s="227"/>
      <c r="L1194" s="227"/>
      <c r="M1194" s="227"/>
      <c r="N1194" s="237">
        <v>6</v>
      </c>
      <c r="O1194" s="201" t="s">
        <v>2500</v>
      </c>
      <c r="P1194" s="198" t="s">
        <v>2501</v>
      </c>
      <c r="Q1194" s="199"/>
      <c r="R1194" s="199"/>
      <c r="S1194" s="200"/>
      <c r="T1194" s="199"/>
    </row>
    <row r="1195" spans="4:20" ht="30" customHeight="1" x14ac:dyDescent="0.25">
      <c r="D1195" s="227"/>
      <c r="E1195" s="227"/>
      <c r="F1195" s="227"/>
      <c r="G1195" s="227"/>
      <c r="H1195" s="227"/>
      <c r="I1195" s="227"/>
      <c r="J1195" s="227"/>
      <c r="K1195" s="227"/>
      <c r="L1195" s="227"/>
      <c r="M1195" s="227"/>
      <c r="N1195" s="227"/>
      <c r="O1195" s="232" t="s">
        <v>2511</v>
      </c>
      <c r="P1195" s="9" t="s">
        <v>2503</v>
      </c>
      <c r="Q1195" s="234">
        <v>944</v>
      </c>
      <c r="R1195" s="11" t="s">
        <v>2504</v>
      </c>
      <c r="S1195" s="11">
        <v>40</v>
      </c>
      <c r="T1195" s="11"/>
    </row>
    <row r="1196" spans="4:20" ht="30" customHeight="1" x14ac:dyDescent="0.25">
      <c r="D1196" s="227"/>
      <c r="E1196" s="227"/>
      <c r="F1196" s="227"/>
      <c r="G1196" s="227"/>
      <c r="H1196" s="227"/>
      <c r="I1196" s="227"/>
      <c r="J1196" s="227"/>
      <c r="K1196" s="227"/>
      <c r="L1196" s="227"/>
      <c r="M1196" s="227"/>
      <c r="N1196" s="227"/>
      <c r="O1196" s="232" t="s">
        <v>2512</v>
      </c>
      <c r="P1196" s="9" t="s">
        <v>2505</v>
      </c>
      <c r="Q1196" s="234">
        <v>945</v>
      </c>
      <c r="R1196" s="11" t="s">
        <v>1800</v>
      </c>
      <c r="S1196" s="11">
        <v>40</v>
      </c>
      <c r="T1196" s="11"/>
    </row>
    <row r="1197" spans="4:20" ht="30" customHeight="1" x14ac:dyDescent="0.25">
      <c r="D1197" s="227"/>
      <c r="E1197" s="227"/>
      <c r="F1197" s="227"/>
      <c r="G1197" s="227"/>
      <c r="H1197" s="227"/>
      <c r="I1197" s="227"/>
      <c r="J1197" s="227"/>
      <c r="K1197" s="227"/>
      <c r="L1197" s="227"/>
      <c r="M1197" s="227"/>
      <c r="N1197" s="227"/>
      <c r="O1197" s="232" t="s">
        <v>2513</v>
      </c>
      <c r="P1197" s="9" t="s">
        <v>2506</v>
      </c>
      <c r="Q1197" s="234">
        <v>946</v>
      </c>
      <c r="R1197" s="11" t="s">
        <v>677</v>
      </c>
      <c r="S1197" s="11">
        <v>40</v>
      </c>
      <c r="T1197" s="11"/>
    </row>
    <row r="1198" spans="4:20" ht="30" customHeight="1" x14ac:dyDescent="0.25">
      <c r="D1198" s="227"/>
      <c r="E1198" s="227"/>
      <c r="F1198" s="227"/>
      <c r="G1198" s="227"/>
      <c r="H1198" s="227"/>
      <c r="I1198" s="227"/>
      <c r="J1198" s="227"/>
      <c r="K1198" s="227"/>
      <c r="L1198" s="227"/>
      <c r="M1198" s="227"/>
      <c r="N1198" s="227"/>
      <c r="O1198" s="232" t="s">
        <v>2514</v>
      </c>
      <c r="P1198" s="9" t="s">
        <v>2507</v>
      </c>
      <c r="Q1198" s="234">
        <v>947</v>
      </c>
      <c r="R1198" s="11" t="s">
        <v>1811</v>
      </c>
      <c r="S1198" s="11">
        <v>120</v>
      </c>
      <c r="T1198" s="11"/>
    </row>
    <row r="1199" spans="4:20" ht="30" customHeight="1" x14ac:dyDescent="0.25">
      <c r="D1199" s="227"/>
      <c r="E1199" s="227"/>
      <c r="F1199" s="227"/>
      <c r="G1199" s="227"/>
      <c r="H1199" s="227"/>
      <c r="I1199" s="227"/>
      <c r="J1199" s="227"/>
      <c r="K1199" s="227"/>
      <c r="L1199" s="227"/>
      <c r="M1199" s="227"/>
      <c r="N1199" s="227"/>
      <c r="O1199" s="232" t="s">
        <v>2515</v>
      </c>
      <c r="P1199" s="9" t="s">
        <v>2508</v>
      </c>
      <c r="Q1199" s="234">
        <v>948</v>
      </c>
      <c r="R1199" s="11" t="s">
        <v>1811</v>
      </c>
      <c r="S1199" s="11">
        <v>60</v>
      </c>
      <c r="T1199" s="11"/>
    </row>
    <row r="1200" spans="4:20" ht="30" customHeight="1" x14ac:dyDescent="0.25">
      <c r="D1200" s="227"/>
      <c r="E1200" s="227"/>
      <c r="F1200" s="227"/>
      <c r="G1200" s="227"/>
      <c r="H1200" s="227"/>
      <c r="I1200" s="227"/>
      <c r="J1200" s="227"/>
      <c r="K1200" s="227"/>
      <c r="L1200" s="227"/>
      <c r="M1200" s="227"/>
      <c r="N1200" s="227"/>
      <c r="O1200" s="232" t="s">
        <v>2516</v>
      </c>
      <c r="P1200" s="9" t="s">
        <v>2509</v>
      </c>
      <c r="Q1200" s="234">
        <v>949</v>
      </c>
      <c r="R1200" s="11" t="s">
        <v>2510</v>
      </c>
      <c r="S1200" s="11">
        <v>2</v>
      </c>
      <c r="T1200" s="11"/>
    </row>
  </sheetData>
  <mergeCells count="164">
    <mergeCell ref="O1126:O1127"/>
    <mergeCell ref="P1126:P1127"/>
    <mergeCell ref="Q1126:Q1127"/>
    <mergeCell ref="P331:P337"/>
    <mergeCell ref="P338:P339"/>
    <mergeCell ref="P196:P197"/>
    <mergeCell ref="P94:P95"/>
    <mergeCell ref="P96:P97"/>
    <mergeCell ref="P170:P172"/>
    <mergeCell ref="P173:P174"/>
    <mergeCell ref="P175:P178"/>
    <mergeCell ref="P180:P188"/>
    <mergeCell ref="P192:P193"/>
    <mergeCell ref="P257:P261"/>
    <mergeCell ref="P262:P263"/>
    <mergeCell ref="P285:P287"/>
    <mergeCell ref="P307:P309"/>
    <mergeCell ref="P313:P320"/>
    <mergeCell ref="P321:P322"/>
    <mergeCell ref="Q208:Q209"/>
    <mergeCell ref="Q666:Q667"/>
    <mergeCell ref="P675:P676"/>
    <mergeCell ref="P679:P680"/>
    <mergeCell ref="P359:P360"/>
    <mergeCell ref="S208:S209"/>
    <mergeCell ref="P212:P215"/>
    <mergeCell ref="Q212:Q215"/>
    <mergeCell ref="S212:S215"/>
    <mergeCell ref="P217:P218"/>
    <mergeCell ref="O94:O95"/>
    <mergeCell ref="O96:O97"/>
    <mergeCell ref="P106:P108"/>
    <mergeCell ref="O106:O108"/>
    <mergeCell ref="P160:P164"/>
    <mergeCell ref="O160:O164"/>
    <mergeCell ref="O170:O172"/>
    <mergeCell ref="O173:O174"/>
    <mergeCell ref="O175:O178"/>
    <mergeCell ref="O180:O188"/>
    <mergeCell ref="O192:O193"/>
    <mergeCell ref="O212:O215"/>
    <mergeCell ref="P207:P209"/>
    <mergeCell ref="O196:O197"/>
    <mergeCell ref="O217:O218"/>
    <mergeCell ref="P1095:P1096"/>
    <mergeCell ref="P406:P408"/>
    <mergeCell ref="P410:P412"/>
    <mergeCell ref="P417:P418"/>
    <mergeCell ref="P421:P422"/>
    <mergeCell ref="P562:P563"/>
    <mergeCell ref="P497:P498"/>
    <mergeCell ref="P499:P500"/>
    <mergeCell ref="P503:P504"/>
    <mergeCell ref="P509:P510"/>
    <mergeCell ref="P513:P514"/>
    <mergeCell ref="P517:P519"/>
    <mergeCell ref="P490:P491"/>
    <mergeCell ref="P423:P428"/>
    <mergeCell ref="P429:P431"/>
    <mergeCell ref="P432:P435"/>
    <mergeCell ref="P436:P437"/>
    <mergeCell ref="P439:P440"/>
    <mergeCell ref="P443:P445"/>
    <mergeCell ref="P453:P454"/>
    <mergeCell ref="P455:P456"/>
    <mergeCell ref="P458:P459"/>
    <mergeCell ref="P482:P483"/>
    <mergeCell ref="P487:P488"/>
    <mergeCell ref="O443:O445"/>
    <mergeCell ref="O453:O454"/>
    <mergeCell ref="O455:O456"/>
    <mergeCell ref="P1103:P1104"/>
    <mergeCell ref="P1184:P1185"/>
    <mergeCell ref="P1186:P1187"/>
    <mergeCell ref="P583:P584"/>
    <mergeCell ref="P587:P588"/>
    <mergeCell ref="P590:P591"/>
    <mergeCell ref="P639:P643"/>
    <mergeCell ref="P842:P843"/>
    <mergeCell ref="P834:P835"/>
    <mergeCell ref="P838:P839"/>
    <mergeCell ref="P846:P847"/>
    <mergeCell ref="P848:P849"/>
    <mergeCell ref="P851:P852"/>
    <mergeCell ref="P718:P719"/>
    <mergeCell ref="P734:P735"/>
    <mergeCell ref="P694:P695"/>
    <mergeCell ref="P666:P667"/>
    <mergeCell ref="P691:P692"/>
    <mergeCell ref="P1017:P1022"/>
    <mergeCell ref="P1038:P1039"/>
    <mergeCell ref="P1064:P1065"/>
    <mergeCell ref="O429:O431"/>
    <mergeCell ref="O432:O435"/>
    <mergeCell ref="O436:O437"/>
    <mergeCell ref="O439:O440"/>
    <mergeCell ref="P353:P354"/>
    <mergeCell ref="P355:P356"/>
    <mergeCell ref="P341:P350"/>
    <mergeCell ref="O307:O309"/>
    <mergeCell ref="O313:O320"/>
    <mergeCell ref="O321:O322"/>
    <mergeCell ref="O331:O337"/>
    <mergeCell ref="O338:O339"/>
    <mergeCell ref="O487:O488"/>
    <mergeCell ref="P361:P362"/>
    <mergeCell ref="P364:P366"/>
    <mergeCell ref="P402:P404"/>
    <mergeCell ref="O490:O491"/>
    <mergeCell ref="O497:O498"/>
    <mergeCell ref="O509:O510"/>
    <mergeCell ref="O513:O514"/>
    <mergeCell ref="O257:O261"/>
    <mergeCell ref="O262:O263"/>
    <mergeCell ref="O285:O287"/>
    <mergeCell ref="O364:O366"/>
    <mergeCell ref="O402:O404"/>
    <mergeCell ref="O406:O408"/>
    <mergeCell ref="O410:O412"/>
    <mergeCell ref="O421:O422"/>
    <mergeCell ref="O341:O350"/>
    <mergeCell ref="O353:O354"/>
    <mergeCell ref="O355:O356"/>
    <mergeCell ref="O359:O360"/>
    <mergeCell ref="O361:O362"/>
    <mergeCell ref="O458:O459"/>
    <mergeCell ref="O482:O483"/>
    <mergeCell ref="O423:O428"/>
    <mergeCell ref="O848:O849"/>
    <mergeCell ref="O851:O852"/>
    <mergeCell ref="O639:O643"/>
    <mergeCell ref="O675:O676"/>
    <mergeCell ref="O679:O680"/>
    <mergeCell ref="O691:O692"/>
    <mergeCell ref="O694:O695"/>
    <mergeCell ref="O517:O519"/>
    <mergeCell ref="O562:O563"/>
    <mergeCell ref="O583:O584"/>
    <mergeCell ref="O587:O588"/>
    <mergeCell ref="O590:O591"/>
    <mergeCell ref="O1:T1"/>
    <mergeCell ref="B1:C1"/>
    <mergeCell ref="D1:F1"/>
    <mergeCell ref="G1:J1"/>
    <mergeCell ref="K1:N1"/>
    <mergeCell ref="O1100:O1101"/>
    <mergeCell ref="P1100:P1101"/>
    <mergeCell ref="O1186:O1187"/>
    <mergeCell ref="O207:O209"/>
    <mergeCell ref="O417:O418"/>
    <mergeCell ref="O499:O500"/>
    <mergeCell ref="O503:O504"/>
    <mergeCell ref="O734:O735"/>
    <mergeCell ref="O718:O719"/>
    <mergeCell ref="O834:O835"/>
    <mergeCell ref="O1038:O1039"/>
    <mergeCell ref="O1017:O1022"/>
    <mergeCell ref="O1064:O1065"/>
    <mergeCell ref="O1095:O1096"/>
    <mergeCell ref="O1103:O1104"/>
    <mergeCell ref="O1184:O1185"/>
    <mergeCell ref="O838:O839"/>
    <mergeCell ref="O842:O843"/>
    <mergeCell ref="O846:O847"/>
  </mergeCells>
  <phoneticPr fontId="12" type="noConversion"/>
  <printOptions horizontalCentered="1"/>
  <pageMargins left="0.31496062992125984" right="0.31496062992125984" top="0.55118110236220474" bottom="0.35433070866141736" header="0.31496062992125984" footer="0.31496062992125984"/>
  <pageSetup paperSize="300" scale="7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D0C7A-0E12-42C9-8037-4E2D043A9421}">
  <dimension ref="A2:A4"/>
  <sheetViews>
    <sheetView workbookViewId="0">
      <selection activeCell="D11" sqref="D11"/>
    </sheetView>
  </sheetViews>
  <sheetFormatPr baseColWidth="10" defaultRowHeight="15" x14ac:dyDescent="0.25"/>
  <sheetData>
    <row r="2" spans="1:1" x14ac:dyDescent="0.25">
      <c r="A2" t="s">
        <v>2954</v>
      </c>
    </row>
    <row r="3" spans="1:1" x14ac:dyDescent="0.25">
      <c r="A3" t="s">
        <v>2956</v>
      </c>
    </row>
    <row r="4" spans="1:1" x14ac:dyDescent="0.25">
      <c r="A4" t="s">
        <v>2955</v>
      </c>
    </row>
  </sheetData>
  <conditionalFormatting sqref="A3:A4">
    <cfRule type="containsText" dxfId="535" priority="1" operator="containsText" text="Anual">
      <formula>NOT(ISERROR(SEARCH("Anual",A3)))</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1FD3A-3AE9-4035-95A8-2E293C40A8D6}">
  <sheetPr>
    <tabColor rgb="FF92D050"/>
  </sheetPr>
  <dimension ref="A1:BM65"/>
  <sheetViews>
    <sheetView zoomScale="80" zoomScaleNormal="80" workbookViewId="0">
      <selection activeCell="Q39" sqref="Q39"/>
    </sheetView>
  </sheetViews>
  <sheetFormatPr baseColWidth="10" defaultRowHeight="11.25" x14ac:dyDescent="0.2"/>
  <cols>
    <col min="1" max="1" width="4.42578125" style="942" bestFit="1" customWidth="1"/>
    <col min="2" max="2" width="4.85546875" style="942" customWidth="1"/>
    <col min="3" max="3" width="6.28515625" style="942" customWidth="1"/>
    <col min="4" max="4" width="11.140625" style="942" customWidth="1"/>
    <col min="5" max="5" width="5.7109375" style="942" customWidth="1"/>
    <col min="6" max="6" width="12.140625" style="942" customWidth="1"/>
    <col min="7" max="7" width="9.42578125" style="942" customWidth="1"/>
    <col min="8" max="8" width="11.28515625" style="942" customWidth="1"/>
    <col min="9" max="9" width="8.28515625" style="942" customWidth="1"/>
    <col min="10" max="10" width="10.5703125" style="942" customWidth="1"/>
    <col min="11" max="11" width="6.7109375" style="942" customWidth="1"/>
    <col min="12" max="12" width="11.28515625" style="942" customWidth="1"/>
    <col min="13" max="14" width="9.28515625" style="942" customWidth="1"/>
    <col min="15" max="15" width="8.5703125" style="942" customWidth="1"/>
    <col min="16" max="16" width="10.5703125" style="942" customWidth="1"/>
    <col min="17" max="17" width="11.42578125" style="942" customWidth="1"/>
    <col min="18" max="18" width="9.5703125" style="942" customWidth="1"/>
    <col min="19" max="19" width="1.85546875" style="942" customWidth="1"/>
    <col min="20" max="20" width="11.28515625" style="942" customWidth="1"/>
    <col min="21" max="24" width="11" style="942" customWidth="1"/>
    <col min="25" max="25" width="10.42578125" style="942" customWidth="1"/>
    <col min="26" max="26" width="11" style="942" customWidth="1"/>
    <col min="27" max="28" width="10.42578125" style="942" customWidth="1"/>
    <col min="29" max="29" width="8.42578125" style="942" customWidth="1"/>
    <col min="30" max="30" width="7.140625" style="942" customWidth="1"/>
    <col min="31" max="32" width="9.5703125" style="942" customWidth="1"/>
    <col min="33" max="33" width="5.28515625" style="942" customWidth="1"/>
    <col min="34" max="34" width="13" style="942" bestFit="1" customWidth="1"/>
    <col min="35" max="35" width="8.7109375" style="942" bestFit="1" customWidth="1"/>
    <col min="36" max="36" width="7.42578125" style="942" bestFit="1" customWidth="1"/>
    <col min="37" max="37" width="8.42578125" style="942" bestFit="1" customWidth="1"/>
    <col min="38" max="38" width="7.140625" style="942" bestFit="1" customWidth="1"/>
    <col min="39" max="39" width="9.5703125" style="942" bestFit="1" customWidth="1"/>
    <col min="40" max="40" width="6.5703125" style="942" bestFit="1" customWidth="1"/>
    <col min="41" max="41" width="7.42578125" style="942" bestFit="1" customWidth="1"/>
    <col min="42" max="42" width="13" style="942" bestFit="1" customWidth="1"/>
    <col min="43" max="43" width="8.7109375" style="942" bestFit="1" customWidth="1"/>
    <col min="44" max="44" width="7.42578125" style="942" bestFit="1" customWidth="1"/>
    <col min="45" max="45" width="8.42578125" style="942" bestFit="1" customWidth="1"/>
    <col min="46" max="46" width="7.140625" style="942" bestFit="1" customWidth="1"/>
    <col min="47" max="47" width="9.5703125" style="942" bestFit="1" customWidth="1"/>
    <col min="48" max="48" width="6.5703125" style="942" bestFit="1" customWidth="1"/>
    <col min="49" max="49" width="7.42578125" style="942" bestFit="1" customWidth="1"/>
    <col min="50" max="50" width="13" style="942" bestFit="1" customWidth="1"/>
    <col min="51" max="51" width="8.7109375" style="942" bestFit="1" customWidth="1"/>
    <col min="52" max="52" width="8.85546875" style="942" customWidth="1"/>
    <col min="53" max="53" width="8.42578125" style="942" bestFit="1" customWidth="1"/>
    <col min="54" max="54" width="7.140625" style="942" bestFit="1" customWidth="1"/>
    <col min="55" max="55" width="9.5703125" style="942" bestFit="1" customWidth="1"/>
    <col min="56" max="56" width="6.7109375" style="942" bestFit="1" customWidth="1"/>
    <col min="57" max="57" width="9" style="942" customWidth="1"/>
    <col min="58" max="58" width="13" style="942" bestFit="1" customWidth="1"/>
    <col min="59" max="59" width="8.7109375" style="942" bestFit="1" customWidth="1"/>
    <col min="60" max="60" width="8.28515625" style="942" customWidth="1"/>
    <col min="61" max="61" width="8.42578125" style="942" bestFit="1" customWidth="1"/>
    <col min="62" max="62" width="7.140625" style="942" bestFit="1" customWidth="1"/>
    <col min="63" max="63" width="9.5703125" style="942" bestFit="1" customWidth="1"/>
    <col min="64" max="64" width="6.7109375" style="942" bestFit="1" customWidth="1"/>
    <col min="65" max="65" width="11.42578125" style="943"/>
    <col min="66" max="16384" width="11.42578125" style="942"/>
  </cols>
  <sheetData>
    <row r="1" spans="1:65" s="940" customFormat="1" ht="30" customHeight="1" thickBot="1" x14ac:dyDescent="0.3">
      <c r="A1" s="930" t="s">
        <v>2857</v>
      </c>
      <c r="B1" s="1068" t="s">
        <v>2850</v>
      </c>
      <c r="C1" s="1069"/>
      <c r="D1" s="1070"/>
      <c r="E1" s="1071" t="s">
        <v>2860</v>
      </c>
      <c r="F1" s="1074" t="s">
        <v>2958</v>
      </c>
      <c r="G1" s="1075"/>
      <c r="H1" s="1075"/>
      <c r="I1" s="1075"/>
      <c r="J1" s="1074" t="s">
        <v>2958</v>
      </c>
      <c r="K1" s="1074"/>
      <c r="L1" s="1074" t="s">
        <v>2958</v>
      </c>
      <c r="M1" s="1074"/>
      <c r="N1" s="1075" t="s">
        <v>2953</v>
      </c>
      <c r="O1" s="1075"/>
      <c r="P1" s="931"/>
      <c r="Q1" s="932"/>
      <c r="R1" s="933"/>
      <c r="S1" s="934"/>
      <c r="T1" s="1082" t="s">
        <v>2862</v>
      </c>
      <c r="U1" s="1082"/>
      <c r="V1" s="1082"/>
      <c r="W1" s="1082"/>
      <c r="X1" s="1082"/>
      <c r="Y1" s="1083" t="s">
        <v>2517</v>
      </c>
      <c r="Z1" s="1083"/>
      <c r="AA1" s="1083"/>
      <c r="AB1" s="1083"/>
      <c r="AC1" s="1083"/>
      <c r="AD1" s="1083"/>
      <c r="AE1" s="1083"/>
      <c r="AF1" s="1083"/>
      <c r="AG1" s="935"/>
      <c r="AH1" s="1087"/>
      <c r="AI1" s="1087"/>
      <c r="AJ1" s="1087"/>
      <c r="AK1" s="1087"/>
      <c r="AL1" s="1087"/>
      <c r="AM1" s="1087"/>
      <c r="AN1" s="1087"/>
      <c r="AO1" s="936"/>
      <c r="AP1" s="1086"/>
      <c r="AQ1" s="1086"/>
      <c r="AR1" s="1086"/>
      <c r="AS1" s="1086"/>
      <c r="AT1" s="1086"/>
      <c r="AU1" s="1086"/>
      <c r="AV1" s="1086"/>
      <c r="AW1" s="937"/>
      <c r="AX1" s="1084"/>
      <c r="AY1" s="1084"/>
      <c r="AZ1" s="1084"/>
      <c r="BA1" s="1084"/>
      <c r="BB1" s="1084"/>
      <c r="BC1" s="1084"/>
      <c r="BD1" s="1084"/>
      <c r="BE1" s="938"/>
      <c r="BF1" s="1085"/>
      <c r="BG1" s="1085"/>
      <c r="BH1" s="1085"/>
      <c r="BI1" s="1085"/>
      <c r="BJ1" s="1085"/>
      <c r="BK1" s="1085"/>
      <c r="BL1" s="1085"/>
      <c r="BM1" s="939"/>
    </row>
    <row r="2" spans="1:65" s="955" customFormat="1" ht="30" customHeight="1" x14ac:dyDescent="0.25">
      <c r="A2" s="949"/>
      <c r="B2" s="950" t="s">
        <v>2858</v>
      </c>
      <c r="C2" s="1076" t="s">
        <v>2848</v>
      </c>
      <c r="D2" s="1077"/>
      <c r="E2" s="1072"/>
      <c r="F2" s="1078" t="s">
        <v>2856</v>
      </c>
      <c r="G2" s="1079" t="s">
        <v>244</v>
      </c>
      <c r="H2" s="1081" t="s">
        <v>130</v>
      </c>
      <c r="I2" s="1081" t="s">
        <v>2919</v>
      </c>
      <c r="J2" s="1078" t="s">
        <v>2854</v>
      </c>
      <c r="K2" s="1078" t="s">
        <v>2851</v>
      </c>
      <c r="L2" s="1078" t="s">
        <v>2855</v>
      </c>
      <c r="M2" s="1078" t="s">
        <v>2852</v>
      </c>
      <c r="N2" s="1067" t="s">
        <v>2853</v>
      </c>
      <c r="O2" s="1097" t="s">
        <v>2952</v>
      </c>
      <c r="P2" s="1098" t="s">
        <v>2951</v>
      </c>
      <c r="Q2" s="1091" t="s">
        <v>2957</v>
      </c>
      <c r="R2" s="1093" t="s">
        <v>2954</v>
      </c>
      <c r="S2" s="951"/>
      <c r="T2" s="1095" t="s">
        <v>130</v>
      </c>
      <c r="U2" s="1096" t="s">
        <v>2522</v>
      </c>
      <c r="V2" s="1090" t="s">
        <v>2523</v>
      </c>
      <c r="W2" s="1063" t="s">
        <v>2524</v>
      </c>
      <c r="X2" s="1064" t="s">
        <v>2525</v>
      </c>
      <c r="Y2" s="1065" t="s">
        <v>1</v>
      </c>
      <c r="Z2" s="1065" t="s">
        <v>2526</v>
      </c>
      <c r="AA2" s="1066" t="s">
        <v>0</v>
      </c>
      <c r="AB2" s="1066"/>
      <c r="AC2" s="1066"/>
      <c r="AD2" s="1066"/>
      <c r="AE2" s="1088" t="s">
        <v>129</v>
      </c>
      <c r="AF2" s="1089" t="s">
        <v>5</v>
      </c>
      <c r="AG2" s="953"/>
      <c r="AH2" s="1061" t="s">
        <v>7</v>
      </c>
      <c r="AI2" s="1060" t="s">
        <v>0</v>
      </c>
      <c r="AJ2" s="1060"/>
      <c r="AK2" s="1060"/>
      <c r="AL2" s="1060"/>
      <c r="AM2" s="1056" t="s">
        <v>129</v>
      </c>
      <c r="AN2" s="1058" t="s">
        <v>5</v>
      </c>
      <c r="AO2" s="953"/>
      <c r="AP2" s="1061" t="s">
        <v>7</v>
      </c>
      <c r="AQ2" s="1060" t="s">
        <v>0</v>
      </c>
      <c r="AR2" s="1060"/>
      <c r="AS2" s="1060"/>
      <c r="AT2" s="1060"/>
      <c r="AU2" s="1056" t="s">
        <v>129</v>
      </c>
      <c r="AV2" s="1058" t="s">
        <v>5</v>
      </c>
      <c r="AW2" s="953"/>
      <c r="AX2" s="1061" t="s">
        <v>7</v>
      </c>
      <c r="AY2" s="1060" t="s">
        <v>0</v>
      </c>
      <c r="AZ2" s="1060"/>
      <c r="BA2" s="1060"/>
      <c r="BB2" s="1060"/>
      <c r="BC2" s="1056" t="s">
        <v>129</v>
      </c>
      <c r="BD2" s="1058" t="s">
        <v>5</v>
      </c>
      <c r="BE2" s="953"/>
      <c r="BF2" s="1061" t="s">
        <v>7</v>
      </c>
      <c r="BG2" s="1060" t="s">
        <v>0</v>
      </c>
      <c r="BH2" s="1060"/>
      <c r="BI2" s="1060"/>
      <c r="BJ2" s="1060"/>
      <c r="BK2" s="1056" t="s">
        <v>129</v>
      </c>
      <c r="BL2" s="1058" t="s">
        <v>5</v>
      </c>
      <c r="BM2" s="954"/>
    </row>
    <row r="3" spans="1:65" s="955" customFormat="1" ht="30" customHeight="1" x14ac:dyDescent="0.25">
      <c r="A3" s="956"/>
      <c r="B3" s="957"/>
      <c r="C3" s="958" t="s">
        <v>2859</v>
      </c>
      <c r="D3" s="959" t="s">
        <v>2849</v>
      </c>
      <c r="E3" s="1073"/>
      <c r="F3" s="1078"/>
      <c r="G3" s="1080"/>
      <c r="H3" s="1081"/>
      <c r="I3" s="1081"/>
      <c r="J3" s="1078"/>
      <c r="K3" s="1078"/>
      <c r="L3" s="1078"/>
      <c r="M3" s="1078"/>
      <c r="N3" s="1067"/>
      <c r="O3" s="1097"/>
      <c r="P3" s="1099"/>
      <c r="Q3" s="1092"/>
      <c r="R3" s="1094"/>
      <c r="S3" s="960"/>
      <c r="T3" s="1095"/>
      <c r="U3" s="1096"/>
      <c r="V3" s="1090"/>
      <c r="W3" s="1063"/>
      <c r="X3" s="1064"/>
      <c r="Y3" s="1065"/>
      <c r="Z3" s="1065"/>
      <c r="AA3" s="952" t="s">
        <v>2</v>
      </c>
      <c r="AB3" s="952" t="s">
        <v>4</v>
      </c>
      <c r="AC3" s="952" t="s">
        <v>3</v>
      </c>
      <c r="AD3" s="952" t="s">
        <v>6</v>
      </c>
      <c r="AE3" s="1088"/>
      <c r="AF3" s="1089"/>
      <c r="AG3" s="961"/>
      <c r="AH3" s="1062"/>
      <c r="AI3" s="952" t="s">
        <v>2</v>
      </c>
      <c r="AJ3" s="952" t="s">
        <v>4</v>
      </c>
      <c r="AK3" s="952" t="s">
        <v>3</v>
      </c>
      <c r="AL3" s="952" t="s">
        <v>6</v>
      </c>
      <c r="AM3" s="1057"/>
      <c r="AN3" s="1059"/>
      <c r="AO3" s="961"/>
      <c r="AP3" s="1062"/>
      <c r="AQ3" s="952" t="s">
        <v>2</v>
      </c>
      <c r="AR3" s="952" t="s">
        <v>4</v>
      </c>
      <c r="AS3" s="952" t="s">
        <v>3</v>
      </c>
      <c r="AT3" s="952" t="s">
        <v>6</v>
      </c>
      <c r="AU3" s="1057"/>
      <c r="AV3" s="1059"/>
      <c r="AW3" s="961"/>
      <c r="AX3" s="1062"/>
      <c r="AY3" s="952" t="s">
        <v>2</v>
      </c>
      <c r="AZ3" s="952" t="s">
        <v>4</v>
      </c>
      <c r="BA3" s="952" t="s">
        <v>3</v>
      </c>
      <c r="BB3" s="952" t="s">
        <v>6</v>
      </c>
      <c r="BC3" s="1057"/>
      <c r="BD3" s="1059"/>
      <c r="BE3" s="961"/>
      <c r="BF3" s="1062"/>
      <c r="BG3" s="952" t="s">
        <v>2</v>
      </c>
      <c r="BH3" s="952" t="s">
        <v>4</v>
      </c>
      <c r="BI3" s="952" t="s">
        <v>3</v>
      </c>
      <c r="BJ3" s="952" t="s">
        <v>6</v>
      </c>
      <c r="BK3" s="1057"/>
      <c r="BL3" s="1059"/>
      <c r="BM3" s="954"/>
    </row>
    <row r="4" spans="1:65" x14ac:dyDescent="0.2">
      <c r="A4" s="941" t="s">
        <v>2976</v>
      </c>
      <c r="B4" s="942">
        <v>0</v>
      </c>
      <c r="C4" s="942">
        <v>0</v>
      </c>
      <c r="D4" s="942">
        <v>0</v>
      </c>
      <c r="E4" s="942">
        <v>0</v>
      </c>
      <c r="F4" s="942">
        <v>0</v>
      </c>
      <c r="G4" s="942">
        <v>0</v>
      </c>
      <c r="H4" s="942">
        <v>0</v>
      </c>
      <c r="I4" s="942">
        <v>0</v>
      </c>
      <c r="J4" s="942">
        <v>0</v>
      </c>
      <c r="K4" s="942">
        <v>0</v>
      </c>
      <c r="L4" s="942">
        <v>0</v>
      </c>
      <c r="M4" s="942">
        <v>0</v>
      </c>
      <c r="N4" s="942">
        <v>0</v>
      </c>
      <c r="O4" s="942">
        <v>0</v>
      </c>
      <c r="P4" s="942">
        <v>0</v>
      </c>
      <c r="Q4" s="942">
        <v>0</v>
      </c>
      <c r="R4" s="942">
        <v>0</v>
      </c>
      <c r="S4" s="942">
        <v>0</v>
      </c>
      <c r="T4" s="942">
        <v>0</v>
      </c>
      <c r="U4" s="942">
        <v>0</v>
      </c>
      <c r="V4" s="942">
        <v>0</v>
      </c>
      <c r="W4" s="942">
        <v>0</v>
      </c>
      <c r="X4" s="942">
        <v>0</v>
      </c>
      <c r="Y4" s="942">
        <v>790</v>
      </c>
      <c r="Z4" s="942">
        <v>790</v>
      </c>
      <c r="AA4" s="942">
        <v>790</v>
      </c>
      <c r="AB4" s="942">
        <v>0</v>
      </c>
      <c r="AC4" s="942">
        <v>0</v>
      </c>
      <c r="AD4" s="942">
        <v>0</v>
      </c>
      <c r="AE4" s="942">
        <v>0</v>
      </c>
      <c r="AF4" s="942">
        <v>0</v>
      </c>
      <c r="AG4" s="942">
        <v>0</v>
      </c>
      <c r="AH4" s="929">
        <f>SUM(AI4:AN4)</f>
        <v>110</v>
      </c>
      <c r="AI4" s="929">
        <v>110</v>
      </c>
      <c r="AJ4" s="929">
        <v>0</v>
      </c>
      <c r="AK4" s="929">
        <v>0</v>
      </c>
      <c r="AL4" s="929">
        <v>0</v>
      </c>
      <c r="AM4" s="929">
        <v>0</v>
      </c>
      <c r="AN4" s="929">
        <v>0</v>
      </c>
      <c r="AO4" s="929">
        <v>0</v>
      </c>
      <c r="AP4" s="929">
        <f>SUM(AQ4:AV4)</f>
        <v>140</v>
      </c>
      <c r="AQ4" s="929">
        <v>140</v>
      </c>
      <c r="AR4" s="929">
        <v>0</v>
      </c>
      <c r="AS4" s="929">
        <v>0</v>
      </c>
      <c r="AT4" s="929">
        <v>0</v>
      </c>
      <c r="AU4" s="929">
        <v>0</v>
      </c>
      <c r="AV4" s="929">
        <v>0</v>
      </c>
      <c r="AW4" s="929">
        <v>0</v>
      </c>
      <c r="AX4" s="929">
        <f>SUM(AY4:BD4)</f>
        <v>115</v>
      </c>
      <c r="AY4" s="929">
        <v>115</v>
      </c>
      <c r="AZ4" s="929">
        <v>0</v>
      </c>
      <c r="BA4" s="929">
        <v>0</v>
      </c>
      <c r="BB4" s="929">
        <v>0</v>
      </c>
      <c r="BC4" s="929">
        <v>0</v>
      </c>
      <c r="BD4" s="929">
        <v>0</v>
      </c>
      <c r="BE4" s="929">
        <v>0</v>
      </c>
      <c r="BF4" s="929">
        <f>SUM(BG4:BL4)</f>
        <v>425</v>
      </c>
      <c r="BG4" s="929">
        <v>425</v>
      </c>
      <c r="BH4" s="929">
        <v>0</v>
      </c>
      <c r="BI4" s="929">
        <v>0</v>
      </c>
      <c r="BJ4" s="929">
        <v>0</v>
      </c>
      <c r="BK4" s="929">
        <v>0</v>
      </c>
      <c r="BL4" s="929">
        <v>0</v>
      </c>
    </row>
    <row r="5" spans="1:65" x14ac:dyDescent="0.2">
      <c r="A5" s="941">
        <v>1702</v>
      </c>
      <c r="B5" s="942">
        <v>0</v>
      </c>
      <c r="C5" s="942">
        <v>0</v>
      </c>
      <c r="D5" s="942">
        <v>0</v>
      </c>
      <c r="E5" s="942">
        <v>0</v>
      </c>
      <c r="F5" s="942">
        <v>0</v>
      </c>
      <c r="G5" s="942">
        <v>0</v>
      </c>
      <c r="H5" s="942">
        <v>0</v>
      </c>
      <c r="I5" s="942">
        <v>0</v>
      </c>
      <c r="J5" s="942">
        <v>0</v>
      </c>
      <c r="K5" s="942">
        <v>0</v>
      </c>
      <c r="L5" s="942">
        <v>0</v>
      </c>
      <c r="M5" s="942">
        <v>0</v>
      </c>
      <c r="N5" s="942">
        <v>0</v>
      </c>
      <c r="O5" s="942">
        <v>0</v>
      </c>
      <c r="P5" s="942">
        <v>0</v>
      </c>
      <c r="Q5" s="942">
        <v>0</v>
      </c>
      <c r="R5" s="942">
        <v>0</v>
      </c>
      <c r="S5" s="942">
        <v>0</v>
      </c>
      <c r="T5" s="942">
        <v>0</v>
      </c>
      <c r="U5" s="942">
        <v>0</v>
      </c>
      <c r="V5" s="942">
        <v>0</v>
      </c>
      <c r="W5" s="942">
        <v>0</v>
      </c>
      <c r="X5" s="942">
        <v>0</v>
      </c>
      <c r="Y5" s="942">
        <v>154107.984</v>
      </c>
      <c r="Z5" s="942">
        <v>154107.984</v>
      </c>
      <c r="AA5" s="942">
        <v>24508.004000000001</v>
      </c>
      <c r="AB5" s="942">
        <v>0</v>
      </c>
      <c r="AC5" s="942">
        <v>50000</v>
      </c>
      <c r="AD5" s="942">
        <v>0</v>
      </c>
      <c r="AE5" s="942">
        <v>79599.98</v>
      </c>
      <c r="AF5" s="942">
        <v>0</v>
      </c>
      <c r="AG5" s="942">
        <v>0</v>
      </c>
      <c r="AH5" s="929">
        <f t="shared" ref="AH5:AH45" si="0">SUM(AI5:AN5)</f>
        <v>20860.333999999999</v>
      </c>
      <c r="AI5" s="929">
        <v>3802.0039999999999</v>
      </c>
      <c r="AJ5" s="929">
        <v>0</v>
      </c>
      <c r="AK5" s="929">
        <v>3000</v>
      </c>
      <c r="AL5" s="929">
        <v>0</v>
      </c>
      <c r="AM5" s="929">
        <v>14058.33</v>
      </c>
      <c r="AN5" s="929">
        <v>0</v>
      </c>
      <c r="AO5" s="929">
        <v>0</v>
      </c>
      <c r="AP5" s="929">
        <f t="shared" ref="AP5:AP45" si="1">SUM(AQ5:AV5)</f>
        <v>57182.66</v>
      </c>
      <c r="AQ5" s="929">
        <v>7211</v>
      </c>
      <c r="AR5" s="929">
        <v>0</v>
      </c>
      <c r="AS5" s="929">
        <v>23500</v>
      </c>
      <c r="AT5" s="929">
        <v>0</v>
      </c>
      <c r="AU5" s="929">
        <v>26471.66</v>
      </c>
      <c r="AV5" s="929">
        <v>0</v>
      </c>
      <c r="AW5" s="929">
        <v>0</v>
      </c>
      <c r="AX5" s="929">
        <f t="shared" ref="AX5:AX45" si="2">SUM(AY5:BD5)</f>
        <v>57999.66</v>
      </c>
      <c r="AY5" s="929">
        <v>7928</v>
      </c>
      <c r="AZ5" s="929">
        <v>0</v>
      </c>
      <c r="BA5" s="929">
        <v>23500</v>
      </c>
      <c r="BB5" s="929">
        <v>0</v>
      </c>
      <c r="BC5" s="929">
        <v>26571.66</v>
      </c>
      <c r="BD5" s="929">
        <v>0</v>
      </c>
      <c r="BE5" s="929">
        <v>0</v>
      </c>
      <c r="BF5" s="929">
        <f t="shared" ref="BF5:BF45" si="3">SUM(BG5:BL5)</f>
        <v>18065.330000000002</v>
      </c>
      <c r="BG5" s="929">
        <v>5567</v>
      </c>
      <c r="BH5" s="929">
        <v>0</v>
      </c>
      <c r="BI5" s="929">
        <v>0</v>
      </c>
      <c r="BJ5" s="929">
        <v>0</v>
      </c>
      <c r="BK5" s="929">
        <v>12498.33</v>
      </c>
      <c r="BL5" s="929">
        <v>0</v>
      </c>
    </row>
    <row r="6" spans="1:65" x14ac:dyDescent="0.2">
      <c r="A6" s="941">
        <v>1703</v>
      </c>
      <c r="B6" s="942">
        <v>0</v>
      </c>
      <c r="C6" s="942">
        <v>0</v>
      </c>
      <c r="D6" s="942">
        <v>0</v>
      </c>
      <c r="E6" s="942">
        <v>0</v>
      </c>
      <c r="F6" s="942">
        <v>0</v>
      </c>
      <c r="G6" s="942">
        <v>0</v>
      </c>
      <c r="H6" s="942">
        <v>0</v>
      </c>
      <c r="I6" s="942">
        <v>0</v>
      </c>
      <c r="J6" s="942">
        <v>0</v>
      </c>
      <c r="K6" s="942">
        <v>0</v>
      </c>
      <c r="L6" s="942">
        <v>0</v>
      </c>
      <c r="M6" s="942">
        <v>0</v>
      </c>
      <c r="N6" s="942">
        <v>0</v>
      </c>
      <c r="O6" s="942">
        <v>0</v>
      </c>
      <c r="P6" s="942">
        <v>0</v>
      </c>
      <c r="Q6" s="942">
        <v>0</v>
      </c>
      <c r="R6" s="942">
        <v>0</v>
      </c>
      <c r="S6" s="942">
        <v>0</v>
      </c>
      <c r="T6" s="942">
        <v>0</v>
      </c>
      <c r="U6" s="942">
        <v>0</v>
      </c>
      <c r="V6" s="942">
        <v>0</v>
      </c>
      <c r="W6" s="942">
        <v>0</v>
      </c>
      <c r="X6" s="942">
        <v>0</v>
      </c>
      <c r="Y6" s="942">
        <v>7700</v>
      </c>
      <c r="Z6" s="942">
        <v>7700</v>
      </c>
      <c r="AA6" s="942">
        <v>1700</v>
      </c>
      <c r="AB6" s="942">
        <v>0</v>
      </c>
      <c r="AC6" s="942">
        <v>0</v>
      </c>
      <c r="AD6" s="942">
        <v>0</v>
      </c>
      <c r="AE6" s="942">
        <v>6000</v>
      </c>
      <c r="AF6" s="942">
        <v>0</v>
      </c>
      <c r="AG6" s="942">
        <v>0</v>
      </c>
      <c r="AH6" s="929">
        <f t="shared" si="0"/>
        <v>2275</v>
      </c>
      <c r="AI6" s="929">
        <v>600</v>
      </c>
      <c r="AJ6" s="929">
        <v>0</v>
      </c>
      <c r="AK6" s="929">
        <v>0</v>
      </c>
      <c r="AL6" s="929">
        <v>0</v>
      </c>
      <c r="AM6" s="929">
        <v>1675</v>
      </c>
      <c r="AN6" s="929">
        <v>0</v>
      </c>
      <c r="AO6" s="929">
        <v>0</v>
      </c>
      <c r="AP6" s="929">
        <f t="shared" si="1"/>
        <v>2245</v>
      </c>
      <c r="AQ6" s="929">
        <v>570</v>
      </c>
      <c r="AR6" s="929">
        <v>0</v>
      </c>
      <c r="AS6" s="929">
        <v>0</v>
      </c>
      <c r="AT6" s="929">
        <v>0</v>
      </c>
      <c r="AU6" s="929">
        <v>1675</v>
      </c>
      <c r="AV6" s="929">
        <v>0</v>
      </c>
      <c r="AW6" s="929">
        <v>0</v>
      </c>
      <c r="AX6" s="929">
        <f t="shared" si="2"/>
        <v>2155</v>
      </c>
      <c r="AY6" s="929">
        <v>480</v>
      </c>
      <c r="AZ6" s="929">
        <v>0</v>
      </c>
      <c r="BA6" s="929">
        <v>0</v>
      </c>
      <c r="BB6" s="929">
        <v>0</v>
      </c>
      <c r="BC6" s="929">
        <v>1675</v>
      </c>
      <c r="BD6" s="929">
        <v>0</v>
      </c>
      <c r="BE6" s="929">
        <v>0</v>
      </c>
      <c r="BF6" s="929">
        <f t="shared" si="3"/>
        <v>1025</v>
      </c>
      <c r="BG6" s="929">
        <v>50</v>
      </c>
      <c r="BH6" s="929">
        <v>0</v>
      </c>
      <c r="BI6" s="929">
        <v>0</v>
      </c>
      <c r="BJ6" s="929">
        <v>0</v>
      </c>
      <c r="BK6" s="929">
        <v>975</v>
      </c>
      <c r="BL6" s="929">
        <v>0</v>
      </c>
    </row>
    <row r="7" spans="1:65" x14ac:dyDescent="0.2">
      <c r="A7" s="941">
        <v>1704</v>
      </c>
      <c r="B7" s="942">
        <v>0</v>
      </c>
      <c r="C7" s="942">
        <v>0</v>
      </c>
      <c r="D7" s="942">
        <v>0</v>
      </c>
      <c r="E7" s="942">
        <v>0</v>
      </c>
      <c r="F7" s="942">
        <v>0</v>
      </c>
      <c r="G7" s="942">
        <v>0</v>
      </c>
      <c r="H7" s="942">
        <v>0</v>
      </c>
      <c r="I7" s="942">
        <v>0</v>
      </c>
      <c r="J7" s="942">
        <v>0</v>
      </c>
      <c r="K7" s="942">
        <v>0</v>
      </c>
      <c r="L7" s="942">
        <v>0</v>
      </c>
      <c r="M7" s="942">
        <v>0</v>
      </c>
      <c r="N7" s="942">
        <v>0</v>
      </c>
      <c r="O7" s="942">
        <v>0</v>
      </c>
      <c r="P7" s="942">
        <v>0</v>
      </c>
      <c r="Q7" s="942">
        <v>0</v>
      </c>
      <c r="R7" s="942">
        <v>0</v>
      </c>
      <c r="S7" s="942">
        <v>0</v>
      </c>
      <c r="T7" s="942">
        <v>0</v>
      </c>
      <c r="U7" s="942">
        <v>0</v>
      </c>
      <c r="V7" s="942">
        <v>0</v>
      </c>
      <c r="W7" s="942">
        <v>0</v>
      </c>
      <c r="X7" s="942">
        <v>0</v>
      </c>
      <c r="Y7" s="942">
        <v>7450</v>
      </c>
      <c r="Z7" s="942">
        <v>7450</v>
      </c>
      <c r="AA7" s="942">
        <v>2450</v>
      </c>
      <c r="AB7" s="942">
        <v>0</v>
      </c>
      <c r="AC7" s="942">
        <v>0</v>
      </c>
      <c r="AD7" s="942">
        <v>0</v>
      </c>
      <c r="AE7" s="942">
        <v>5000</v>
      </c>
      <c r="AF7" s="942">
        <v>0</v>
      </c>
      <c r="AG7" s="942">
        <v>0</v>
      </c>
      <c r="AH7" s="929">
        <f t="shared" si="0"/>
        <v>1509</v>
      </c>
      <c r="AI7" s="929">
        <v>259</v>
      </c>
      <c r="AJ7" s="929">
        <v>0</v>
      </c>
      <c r="AK7" s="929">
        <v>0</v>
      </c>
      <c r="AL7" s="929">
        <v>0</v>
      </c>
      <c r="AM7" s="929">
        <v>1250</v>
      </c>
      <c r="AN7" s="929">
        <v>0</v>
      </c>
      <c r="AO7" s="929">
        <v>0</v>
      </c>
      <c r="AP7" s="929">
        <f t="shared" si="1"/>
        <v>1947</v>
      </c>
      <c r="AQ7" s="929">
        <v>697</v>
      </c>
      <c r="AR7" s="929">
        <v>0</v>
      </c>
      <c r="AS7" s="929">
        <v>0</v>
      </c>
      <c r="AT7" s="929">
        <v>0</v>
      </c>
      <c r="AU7" s="929">
        <v>1250</v>
      </c>
      <c r="AV7" s="929">
        <v>0</v>
      </c>
      <c r="AW7" s="929">
        <v>0</v>
      </c>
      <c r="AX7" s="929">
        <f t="shared" si="2"/>
        <v>1947</v>
      </c>
      <c r="AY7" s="929">
        <v>697</v>
      </c>
      <c r="AZ7" s="929">
        <v>0</v>
      </c>
      <c r="BA7" s="929">
        <v>0</v>
      </c>
      <c r="BB7" s="929">
        <v>0</v>
      </c>
      <c r="BC7" s="929">
        <v>1250</v>
      </c>
      <c r="BD7" s="929">
        <v>0</v>
      </c>
      <c r="BE7" s="929">
        <v>0</v>
      </c>
      <c r="BF7" s="929">
        <f t="shared" si="3"/>
        <v>2047</v>
      </c>
      <c r="BG7" s="929">
        <v>797</v>
      </c>
      <c r="BH7" s="929">
        <v>0</v>
      </c>
      <c r="BI7" s="929">
        <v>0</v>
      </c>
      <c r="BJ7" s="929">
        <v>0</v>
      </c>
      <c r="BK7" s="929">
        <v>1250</v>
      </c>
      <c r="BL7" s="929">
        <v>0</v>
      </c>
    </row>
    <row r="8" spans="1:65" x14ac:dyDescent="0.2">
      <c r="A8" s="941">
        <v>1708</v>
      </c>
      <c r="B8" s="942">
        <v>0</v>
      </c>
      <c r="C8" s="942">
        <v>0</v>
      </c>
      <c r="D8" s="942">
        <v>0</v>
      </c>
      <c r="E8" s="942">
        <v>0</v>
      </c>
      <c r="F8" s="942">
        <v>0</v>
      </c>
      <c r="G8" s="942">
        <v>0</v>
      </c>
      <c r="H8" s="942">
        <v>0</v>
      </c>
      <c r="I8" s="942">
        <v>0</v>
      </c>
      <c r="J8" s="942">
        <v>0</v>
      </c>
      <c r="K8" s="942">
        <v>0</v>
      </c>
      <c r="L8" s="942">
        <v>0</v>
      </c>
      <c r="M8" s="942">
        <v>0</v>
      </c>
      <c r="N8" s="942">
        <v>0</v>
      </c>
      <c r="O8" s="942">
        <v>0</v>
      </c>
      <c r="P8" s="942">
        <v>0</v>
      </c>
      <c r="Q8" s="942">
        <v>0</v>
      </c>
      <c r="R8" s="942">
        <v>0</v>
      </c>
      <c r="S8" s="942">
        <v>0</v>
      </c>
      <c r="T8" s="942">
        <v>0</v>
      </c>
      <c r="U8" s="942">
        <v>0</v>
      </c>
      <c r="V8" s="942">
        <v>0</v>
      </c>
      <c r="W8" s="942">
        <v>0</v>
      </c>
      <c r="X8" s="942">
        <v>0</v>
      </c>
      <c r="Y8" s="942">
        <v>42900</v>
      </c>
      <c r="Z8" s="942">
        <v>42900</v>
      </c>
      <c r="AA8" s="942">
        <v>2900</v>
      </c>
      <c r="AB8" s="942">
        <v>0</v>
      </c>
      <c r="AC8" s="942">
        <v>30000</v>
      </c>
      <c r="AD8" s="942">
        <v>0</v>
      </c>
      <c r="AE8" s="942">
        <v>10000</v>
      </c>
      <c r="AF8" s="942">
        <v>0</v>
      </c>
      <c r="AG8" s="942">
        <v>0</v>
      </c>
      <c r="AH8" s="929">
        <f t="shared" si="0"/>
        <v>2665</v>
      </c>
      <c r="AI8" s="929">
        <v>765</v>
      </c>
      <c r="AJ8" s="929">
        <v>0</v>
      </c>
      <c r="AK8" s="929">
        <v>0</v>
      </c>
      <c r="AL8" s="929">
        <v>0</v>
      </c>
      <c r="AM8" s="929">
        <v>1900</v>
      </c>
      <c r="AN8" s="929">
        <v>0</v>
      </c>
      <c r="AO8" s="929">
        <v>0</v>
      </c>
      <c r="AP8" s="929">
        <f t="shared" si="1"/>
        <v>19145</v>
      </c>
      <c r="AQ8" s="929">
        <v>745</v>
      </c>
      <c r="AR8" s="929">
        <v>0</v>
      </c>
      <c r="AS8" s="929">
        <v>15000</v>
      </c>
      <c r="AT8" s="929">
        <v>0</v>
      </c>
      <c r="AU8" s="929">
        <v>3400</v>
      </c>
      <c r="AV8" s="929">
        <v>0</v>
      </c>
      <c r="AW8" s="929">
        <v>0</v>
      </c>
      <c r="AX8" s="929">
        <f t="shared" si="2"/>
        <v>18595</v>
      </c>
      <c r="AY8" s="929">
        <v>695</v>
      </c>
      <c r="AZ8" s="929">
        <v>0</v>
      </c>
      <c r="BA8" s="929">
        <v>15000</v>
      </c>
      <c r="BB8" s="929">
        <v>0</v>
      </c>
      <c r="BC8" s="929">
        <v>2900</v>
      </c>
      <c r="BD8" s="929">
        <v>0</v>
      </c>
      <c r="BE8" s="929">
        <v>0</v>
      </c>
      <c r="BF8" s="929">
        <f t="shared" si="3"/>
        <v>2495</v>
      </c>
      <c r="BG8" s="929">
        <v>695</v>
      </c>
      <c r="BH8" s="929">
        <v>0</v>
      </c>
      <c r="BI8" s="929">
        <v>0</v>
      </c>
      <c r="BJ8" s="929">
        <v>0</v>
      </c>
      <c r="BK8" s="929">
        <v>1800</v>
      </c>
      <c r="BL8" s="929">
        <v>0</v>
      </c>
    </row>
    <row r="9" spans="1:65" x14ac:dyDescent="0.2">
      <c r="A9" s="941">
        <v>1903</v>
      </c>
      <c r="B9" s="942">
        <v>0</v>
      </c>
      <c r="C9" s="942">
        <v>0</v>
      </c>
      <c r="D9" s="942">
        <v>0</v>
      </c>
      <c r="E9" s="942">
        <v>0</v>
      </c>
      <c r="F9" s="942">
        <v>0</v>
      </c>
      <c r="G9" s="942">
        <v>0</v>
      </c>
      <c r="H9" s="942">
        <v>0</v>
      </c>
      <c r="I9" s="942">
        <v>0</v>
      </c>
      <c r="J9" s="942">
        <v>0</v>
      </c>
      <c r="K9" s="942">
        <v>0</v>
      </c>
      <c r="L9" s="942">
        <v>0</v>
      </c>
      <c r="M9" s="942">
        <v>0</v>
      </c>
      <c r="N9" s="942">
        <v>0</v>
      </c>
      <c r="O9" s="942">
        <v>0</v>
      </c>
      <c r="P9" s="942">
        <v>0</v>
      </c>
      <c r="Q9" s="942">
        <v>0</v>
      </c>
      <c r="R9" s="942">
        <v>0</v>
      </c>
      <c r="S9" s="942">
        <v>0</v>
      </c>
      <c r="T9" s="942">
        <v>0</v>
      </c>
      <c r="U9" s="942">
        <v>0</v>
      </c>
      <c r="V9" s="942">
        <v>0</v>
      </c>
      <c r="W9" s="942">
        <v>0</v>
      </c>
      <c r="X9" s="942">
        <v>0</v>
      </c>
      <c r="Y9" s="942">
        <v>232655</v>
      </c>
      <c r="Z9" s="942">
        <v>232655</v>
      </c>
      <c r="AA9" s="942">
        <v>6152</v>
      </c>
      <c r="AB9" s="942">
        <v>43614</v>
      </c>
      <c r="AC9" s="942">
        <v>0</v>
      </c>
      <c r="AD9" s="942">
        <v>0</v>
      </c>
      <c r="AE9" s="942">
        <v>0</v>
      </c>
      <c r="AF9" s="942">
        <v>182889</v>
      </c>
      <c r="AG9" s="942">
        <v>0</v>
      </c>
      <c r="AH9" s="929">
        <f t="shared" si="0"/>
        <v>6782</v>
      </c>
      <c r="AI9" s="929">
        <v>2498</v>
      </c>
      <c r="AJ9" s="929">
        <v>3511</v>
      </c>
      <c r="AK9" s="929">
        <v>0</v>
      </c>
      <c r="AL9" s="929">
        <v>0</v>
      </c>
      <c r="AM9" s="929">
        <v>0</v>
      </c>
      <c r="AN9" s="929">
        <v>773</v>
      </c>
      <c r="AO9" s="929">
        <v>0</v>
      </c>
      <c r="AP9" s="929">
        <f t="shared" si="1"/>
        <v>78201</v>
      </c>
      <c r="AQ9" s="929">
        <v>212</v>
      </c>
      <c r="AR9" s="929">
        <v>11843</v>
      </c>
      <c r="AS9" s="929">
        <v>0</v>
      </c>
      <c r="AT9" s="929">
        <v>0</v>
      </c>
      <c r="AU9" s="929">
        <v>0</v>
      </c>
      <c r="AV9" s="929">
        <v>66146</v>
      </c>
      <c r="AW9" s="929">
        <v>0</v>
      </c>
      <c r="AX9" s="929">
        <f t="shared" si="2"/>
        <v>76642</v>
      </c>
      <c r="AY9" s="929">
        <v>218</v>
      </c>
      <c r="AZ9" s="929">
        <v>12150</v>
      </c>
      <c r="BA9" s="929">
        <v>0</v>
      </c>
      <c r="BB9" s="929">
        <v>0</v>
      </c>
      <c r="BC9" s="929">
        <v>0</v>
      </c>
      <c r="BD9" s="929">
        <v>64274</v>
      </c>
      <c r="BE9" s="929">
        <v>0</v>
      </c>
      <c r="BF9" s="929">
        <f t="shared" si="3"/>
        <v>71030</v>
      </c>
      <c r="BG9" s="929">
        <v>3224</v>
      </c>
      <c r="BH9" s="929">
        <v>16110</v>
      </c>
      <c r="BI9" s="929">
        <v>0</v>
      </c>
      <c r="BJ9" s="929">
        <v>0</v>
      </c>
      <c r="BK9" s="929">
        <v>0</v>
      </c>
      <c r="BL9" s="929">
        <v>51696</v>
      </c>
    </row>
    <row r="10" spans="1:65" x14ac:dyDescent="0.2">
      <c r="A10" s="941">
        <v>1905</v>
      </c>
      <c r="B10" s="942">
        <v>0</v>
      </c>
      <c r="C10" s="942">
        <v>0</v>
      </c>
      <c r="D10" s="942">
        <v>0</v>
      </c>
      <c r="E10" s="942">
        <v>0</v>
      </c>
      <c r="F10" s="942">
        <v>0</v>
      </c>
      <c r="G10" s="942">
        <v>0</v>
      </c>
      <c r="H10" s="942">
        <v>0</v>
      </c>
      <c r="I10" s="942">
        <v>0</v>
      </c>
      <c r="J10" s="942">
        <v>0</v>
      </c>
      <c r="K10" s="942">
        <v>0</v>
      </c>
      <c r="L10" s="942">
        <v>0</v>
      </c>
      <c r="M10" s="942">
        <v>0</v>
      </c>
      <c r="N10" s="942">
        <v>0</v>
      </c>
      <c r="O10" s="942">
        <v>0</v>
      </c>
      <c r="P10" s="942">
        <v>0</v>
      </c>
      <c r="Q10" s="942">
        <v>0</v>
      </c>
      <c r="R10" s="942">
        <v>0</v>
      </c>
      <c r="S10" s="942">
        <v>0</v>
      </c>
      <c r="T10" s="942">
        <v>0</v>
      </c>
      <c r="U10" s="942">
        <v>0</v>
      </c>
      <c r="V10" s="942">
        <v>0</v>
      </c>
      <c r="W10" s="942">
        <v>0</v>
      </c>
      <c r="X10" s="942">
        <v>0</v>
      </c>
      <c r="Y10" s="942">
        <v>74875.882374999986</v>
      </c>
      <c r="Z10" s="942">
        <v>74875.882374999986</v>
      </c>
      <c r="AA10" s="942">
        <v>14624.9</v>
      </c>
      <c r="AB10" s="942">
        <v>57582</v>
      </c>
      <c r="AC10" s="942">
        <v>0</v>
      </c>
      <c r="AD10" s="942">
        <v>0</v>
      </c>
      <c r="AE10" s="942">
        <v>0</v>
      </c>
      <c r="AF10" s="942">
        <v>564.98237500000005</v>
      </c>
      <c r="AG10" s="942">
        <v>0</v>
      </c>
      <c r="AH10" s="929">
        <f t="shared" si="0"/>
        <v>4641</v>
      </c>
      <c r="AI10" s="929">
        <v>955</v>
      </c>
      <c r="AJ10" s="929">
        <v>3498</v>
      </c>
      <c r="AK10" s="929">
        <v>0</v>
      </c>
      <c r="AL10" s="929">
        <v>0</v>
      </c>
      <c r="AM10" s="929">
        <v>0</v>
      </c>
      <c r="AN10" s="929">
        <v>188</v>
      </c>
      <c r="AO10" s="929">
        <v>0</v>
      </c>
      <c r="AP10" s="929">
        <f t="shared" si="1"/>
        <v>20249.294125</v>
      </c>
      <c r="AQ10" s="929">
        <v>3370.3</v>
      </c>
      <c r="AR10" s="929">
        <v>16751</v>
      </c>
      <c r="AS10" s="929">
        <v>0</v>
      </c>
      <c r="AT10" s="929">
        <v>0</v>
      </c>
      <c r="AU10" s="929">
        <v>0</v>
      </c>
      <c r="AV10" s="929">
        <v>127.994125</v>
      </c>
      <c r="AW10" s="929">
        <v>0</v>
      </c>
      <c r="AX10" s="929">
        <f t="shared" si="2"/>
        <v>23401.294125</v>
      </c>
      <c r="AY10" s="929">
        <v>5468.3</v>
      </c>
      <c r="AZ10" s="929">
        <v>17808</v>
      </c>
      <c r="BA10" s="929">
        <v>0</v>
      </c>
      <c r="BB10" s="929">
        <v>0</v>
      </c>
      <c r="BC10" s="929">
        <v>0</v>
      </c>
      <c r="BD10" s="929">
        <v>124.994125</v>
      </c>
      <c r="BE10" s="929">
        <v>0</v>
      </c>
      <c r="BF10" s="929">
        <f t="shared" si="3"/>
        <v>25918.294125</v>
      </c>
      <c r="BG10" s="929">
        <v>5912.3</v>
      </c>
      <c r="BH10" s="929">
        <v>19882</v>
      </c>
      <c r="BI10" s="929">
        <v>0</v>
      </c>
      <c r="BJ10" s="929">
        <v>0</v>
      </c>
      <c r="BK10" s="929">
        <v>0</v>
      </c>
      <c r="BL10" s="929">
        <v>123.994125</v>
      </c>
    </row>
    <row r="11" spans="1:65" x14ac:dyDescent="0.2">
      <c r="A11" s="941">
        <v>1906</v>
      </c>
      <c r="B11" s="942">
        <v>0</v>
      </c>
      <c r="C11" s="942">
        <v>0</v>
      </c>
      <c r="D11" s="942">
        <v>0</v>
      </c>
      <c r="E11" s="942">
        <v>0</v>
      </c>
      <c r="F11" s="942">
        <v>0</v>
      </c>
      <c r="G11" s="942">
        <v>0</v>
      </c>
      <c r="H11" s="942">
        <v>0</v>
      </c>
      <c r="I11" s="942">
        <v>0</v>
      </c>
      <c r="J11" s="942">
        <v>0</v>
      </c>
      <c r="K11" s="942">
        <v>0</v>
      </c>
      <c r="L11" s="942">
        <v>0</v>
      </c>
      <c r="M11" s="942">
        <v>0</v>
      </c>
      <c r="N11" s="942">
        <v>0</v>
      </c>
      <c r="O11" s="942">
        <v>0</v>
      </c>
      <c r="P11" s="942">
        <v>0</v>
      </c>
      <c r="Q11" s="942">
        <v>0</v>
      </c>
      <c r="R11" s="942">
        <v>0</v>
      </c>
      <c r="S11" s="942">
        <v>0</v>
      </c>
      <c r="T11" s="942">
        <v>0</v>
      </c>
      <c r="U11" s="942">
        <v>0</v>
      </c>
      <c r="V11" s="942">
        <v>0</v>
      </c>
      <c r="W11" s="942">
        <v>0</v>
      </c>
      <c r="X11" s="942">
        <v>0</v>
      </c>
      <c r="Y11" s="942">
        <v>482991</v>
      </c>
      <c r="Z11" s="942">
        <v>482991</v>
      </c>
      <c r="AA11" s="942">
        <v>205740</v>
      </c>
      <c r="AB11" s="942">
        <v>193808</v>
      </c>
      <c r="AC11" s="942">
        <v>0</v>
      </c>
      <c r="AD11" s="942">
        <v>0</v>
      </c>
      <c r="AE11" s="942">
        <v>0</v>
      </c>
      <c r="AF11" s="942">
        <v>83443</v>
      </c>
      <c r="AG11" s="942">
        <v>0</v>
      </c>
      <c r="AH11" s="929">
        <f t="shared" si="0"/>
        <v>27932</v>
      </c>
      <c r="AI11" s="929">
        <v>13122</v>
      </c>
      <c r="AJ11" s="929">
        <v>4112</v>
      </c>
      <c r="AK11" s="929">
        <v>0</v>
      </c>
      <c r="AL11" s="929">
        <v>0</v>
      </c>
      <c r="AM11" s="929">
        <v>0</v>
      </c>
      <c r="AN11" s="929">
        <v>10698</v>
      </c>
      <c r="AO11" s="929">
        <v>0</v>
      </c>
      <c r="AP11" s="929">
        <f t="shared" si="1"/>
        <v>97902</v>
      </c>
      <c r="AQ11" s="929">
        <v>64206</v>
      </c>
      <c r="AR11" s="929">
        <v>15808</v>
      </c>
      <c r="AS11" s="929">
        <v>0</v>
      </c>
      <c r="AT11" s="929">
        <v>0</v>
      </c>
      <c r="AU11" s="929">
        <v>0</v>
      </c>
      <c r="AV11" s="929">
        <v>17888</v>
      </c>
      <c r="AW11" s="929">
        <v>0</v>
      </c>
      <c r="AX11" s="929">
        <f t="shared" si="2"/>
        <v>250066</v>
      </c>
      <c r="AY11" s="929">
        <v>64206</v>
      </c>
      <c r="AZ11" s="929">
        <v>158080</v>
      </c>
      <c r="BA11" s="929">
        <v>0</v>
      </c>
      <c r="BB11" s="929">
        <v>0</v>
      </c>
      <c r="BC11" s="929">
        <v>0</v>
      </c>
      <c r="BD11" s="929">
        <v>27780</v>
      </c>
      <c r="BE11" s="929">
        <v>0</v>
      </c>
      <c r="BF11" s="929">
        <f t="shared" si="3"/>
        <v>107091</v>
      </c>
      <c r="BG11" s="929">
        <v>64206</v>
      </c>
      <c r="BH11" s="929">
        <v>15808</v>
      </c>
      <c r="BI11" s="929">
        <v>0</v>
      </c>
      <c r="BJ11" s="929">
        <v>0</v>
      </c>
      <c r="BK11" s="929">
        <v>0</v>
      </c>
      <c r="BL11" s="929">
        <v>27077</v>
      </c>
    </row>
    <row r="12" spans="1:65" x14ac:dyDescent="0.2">
      <c r="A12" s="941">
        <v>2102</v>
      </c>
      <c r="B12" s="942">
        <v>0</v>
      </c>
      <c r="C12" s="942">
        <v>0</v>
      </c>
      <c r="D12" s="942">
        <v>0</v>
      </c>
      <c r="E12" s="942">
        <v>0</v>
      </c>
      <c r="F12" s="942">
        <v>0</v>
      </c>
      <c r="G12" s="942">
        <v>0</v>
      </c>
      <c r="H12" s="942">
        <v>0</v>
      </c>
      <c r="I12" s="942">
        <v>0</v>
      </c>
      <c r="J12" s="942">
        <v>0</v>
      </c>
      <c r="K12" s="942">
        <v>0</v>
      </c>
      <c r="L12" s="942">
        <v>0</v>
      </c>
      <c r="M12" s="942">
        <v>0</v>
      </c>
      <c r="N12" s="942">
        <v>0</v>
      </c>
      <c r="O12" s="942">
        <v>0</v>
      </c>
      <c r="P12" s="942">
        <v>0</v>
      </c>
      <c r="Q12" s="942">
        <v>0</v>
      </c>
      <c r="R12" s="942">
        <v>0</v>
      </c>
      <c r="S12" s="942">
        <v>0</v>
      </c>
      <c r="T12" s="942">
        <v>0</v>
      </c>
      <c r="U12" s="942">
        <v>0</v>
      </c>
      <c r="V12" s="942">
        <v>0</v>
      </c>
      <c r="W12" s="942">
        <v>0</v>
      </c>
      <c r="X12" s="942">
        <v>0</v>
      </c>
      <c r="Y12" s="942">
        <v>7058.4859999999999</v>
      </c>
      <c r="Z12" s="942">
        <v>7058.4859999999999</v>
      </c>
      <c r="AA12" s="942">
        <v>7058.4859999999999</v>
      </c>
      <c r="AB12" s="942">
        <v>0</v>
      </c>
      <c r="AC12" s="942">
        <v>0</v>
      </c>
      <c r="AD12" s="942">
        <v>0</v>
      </c>
      <c r="AE12" s="942">
        <v>0</v>
      </c>
      <c r="AF12" s="942">
        <v>0</v>
      </c>
      <c r="AG12" s="942">
        <v>0</v>
      </c>
      <c r="AH12" s="929">
        <f t="shared" si="0"/>
        <v>927.81099999999992</v>
      </c>
      <c r="AI12" s="929">
        <v>927.81099999999992</v>
      </c>
      <c r="AJ12" s="929">
        <v>0</v>
      </c>
      <c r="AK12" s="929">
        <v>0</v>
      </c>
      <c r="AL12" s="929">
        <v>0</v>
      </c>
      <c r="AM12" s="929">
        <v>0</v>
      </c>
      <c r="AN12" s="929">
        <v>0</v>
      </c>
      <c r="AO12" s="929">
        <v>0</v>
      </c>
      <c r="AP12" s="929">
        <f t="shared" si="1"/>
        <v>2055.2249999999999</v>
      </c>
      <c r="AQ12" s="929">
        <v>2055.2249999999999</v>
      </c>
      <c r="AR12" s="929">
        <v>0</v>
      </c>
      <c r="AS12" s="929">
        <v>0</v>
      </c>
      <c r="AT12" s="929">
        <v>0</v>
      </c>
      <c r="AU12" s="929">
        <v>0</v>
      </c>
      <c r="AV12" s="929">
        <v>0</v>
      </c>
      <c r="AW12" s="929">
        <v>0</v>
      </c>
      <c r="AX12" s="929">
        <f t="shared" si="2"/>
        <v>2055.2249999999999</v>
      </c>
      <c r="AY12" s="929">
        <v>2055.2249999999999</v>
      </c>
      <c r="AZ12" s="929">
        <v>0</v>
      </c>
      <c r="BA12" s="929">
        <v>0</v>
      </c>
      <c r="BB12" s="929">
        <v>0</v>
      </c>
      <c r="BC12" s="929">
        <v>0</v>
      </c>
      <c r="BD12" s="929">
        <v>0</v>
      </c>
      <c r="BE12" s="929">
        <v>0</v>
      </c>
      <c r="BF12" s="929">
        <f t="shared" si="3"/>
        <v>2020.2249999999999</v>
      </c>
      <c r="BG12" s="929">
        <v>2020.2249999999999</v>
      </c>
      <c r="BH12" s="929">
        <v>0</v>
      </c>
      <c r="BI12" s="929">
        <v>0</v>
      </c>
      <c r="BJ12" s="929">
        <v>0</v>
      </c>
      <c r="BK12" s="929">
        <v>0</v>
      </c>
      <c r="BL12" s="929">
        <v>0</v>
      </c>
    </row>
    <row r="13" spans="1:65" x14ac:dyDescent="0.2">
      <c r="A13" s="941">
        <v>2103</v>
      </c>
      <c r="B13" s="942">
        <v>0</v>
      </c>
      <c r="C13" s="942">
        <v>0</v>
      </c>
      <c r="D13" s="942">
        <v>0</v>
      </c>
      <c r="E13" s="942">
        <v>0</v>
      </c>
      <c r="F13" s="942">
        <v>0</v>
      </c>
      <c r="G13" s="942">
        <v>0</v>
      </c>
      <c r="H13" s="942">
        <v>0</v>
      </c>
      <c r="I13" s="942">
        <v>0</v>
      </c>
      <c r="J13" s="942">
        <v>0</v>
      </c>
      <c r="K13" s="942">
        <v>0</v>
      </c>
      <c r="L13" s="942">
        <v>0</v>
      </c>
      <c r="M13" s="942">
        <v>0</v>
      </c>
      <c r="N13" s="942">
        <v>0</v>
      </c>
      <c r="O13" s="942">
        <v>0</v>
      </c>
      <c r="P13" s="942">
        <v>0</v>
      </c>
      <c r="Q13" s="942">
        <v>0</v>
      </c>
      <c r="R13" s="942">
        <v>0</v>
      </c>
      <c r="S13" s="942">
        <v>0</v>
      </c>
      <c r="T13" s="942">
        <v>0</v>
      </c>
      <c r="U13" s="942">
        <v>0</v>
      </c>
      <c r="V13" s="942">
        <v>0</v>
      </c>
      <c r="W13" s="942">
        <v>0</v>
      </c>
      <c r="X13" s="942">
        <v>0</v>
      </c>
      <c r="Y13" s="942">
        <v>8104.3485810000002</v>
      </c>
      <c r="Z13" s="942">
        <v>8104.3485810000002</v>
      </c>
      <c r="AA13" s="942">
        <v>7904.3485810000002</v>
      </c>
      <c r="AB13" s="942">
        <v>0</v>
      </c>
      <c r="AC13" s="942">
        <v>0</v>
      </c>
      <c r="AD13" s="942">
        <v>0</v>
      </c>
      <c r="AE13" s="942">
        <v>0</v>
      </c>
      <c r="AF13" s="942">
        <v>0</v>
      </c>
      <c r="AG13" s="942">
        <v>0</v>
      </c>
      <c r="AH13" s="929">
        <f t="shared" si="0"/>
        <v>2016.08714525</v>
      </c>
      <c r="AI13" s="929">
        <v>2016.08714525</v>
      </c>
      <c r="AJ13" s="929">
        <v>0</v>
      </c>
      <c r="AK13" s="929">
        <v>0</v>
      </c>
      <c r="AL13" s="929">
        <v>0</v>
      </c>
      <c r="AM13" s="929">
        <v>0</v>
      </c>
      <c r="AN13" s="929">
        <v>0</v>
      </c>
      <c r="AO13" s="929"/>
      <c r="AP13" s="929">
        <f t="shared" si="1"/>
        <v>2136.08714525</v>
      </c>
      <c r="AQ13" s="929">
        <v>2136.08714525</v>
      </c>
      <c r="AR13" s="929">
        <v>0</v>
      </c>
      <c r="AS13" s="929">
        <v>0</v>
      </c>
      <c r="AT13" s="929">
        <v>0</v>
      </c>
      <c r="AU13" s="929">
        <v>0</v>
      </c>
      <c r="AV13" s="929">
        <v>0</v>
      </c>
      <c r="AW13" s="929"/>
      <c r="AX13" s="929">
        <f t="shared" si="2"/>
        <v>1976.08714525</v>
      </c>
      <c r="AY13" s="929">
        <v>1976.08714525</v>
      </c>
      <c r="AZ13" s="929">
        <v>0</v>
      </c>
      <c r="BA13" s="929">
        <v>0</v>
      </c>
      <c r="BB13" s="929">
        <v>0</v>
      </c>
      <c r="BC13" s="929">
        <v>0</v>
      </c>
      <c r="BD13" s="929">
        <v>0</v>
      </c>
      <c r="BE13" s="929"/>
      <c r="BF13" s="929">
        <f t="shared" si="3"/>
        <v>1976.08714525</v>
      </c>
      <c r="BG13" s="929">
        <v>1976.08714525</v>
      </c>
      <c r="BH13" s="929">
        <v>0</v>
      </c>
      <c r="BI13" s="929">
        <v>0</v>
      </c>
      <c r="BJ13" s="929">
        <v>0</v>
      </c>
      <c r="BK13" s="929">
        <v>0</v>
      </c>
      <c r="BL13" s="929">
        <v>0</v>
      </c>
    </row>
    <row r="14" spans="1:65" x14ac:dyDescent="0.2">
      <c r="A14" s="941">
        <v>2104</v>
      </c>
      <c r="B14" s="942">
        <v>0</v>
      </c>
      <c r="C14" s="942">
        <v>0</v>
      </c>
      <c r="D14" s="942">
        <v>0</v>
      </c>
      <c r="E14" s="942">
        <v>0</v>
      </c>
      <c r="F14" s="942">
        <v>0</v>
      </c>
      <c r="G14" s="942">
        <v>0</v>
      </c>
      <c r="H14" s="942">
        <v>0</v>
      </c>
      <c r="I14" s="942">
        <v>0</v>
      </c>
      <c r="J14" s="942">
        <v>0</v>
      </c>
      <c r="K14" s="942">
        <v>0</v>
      </c>
      <c r="L14" s="942">
        <v>0</v>
      </c>
      <c r="M14" s="942">
        <v>0</v>
      </c>
      <c r="N14" s="942">
        <v>0</v>
      </c>
      <c r="O14" s="942">
        <v>0</v>
      </c>
      <c r="P14" s="942">
        <v>0</v>
      </c>
      <c r="Q14" s="942">
        <v>0</v>
      </c>
      <c r="R14" s="942">
        <v>0</v>
      </c>
      <c r="S14" s="942">
        <v>0</v>
      </c>
      <c r="T14" s="942">
        <v>0</v>
      </c>
      <c r="U14" s="942">
        <v>0</v>
      </c>
      <c r="V14" s="942">
        <v>0</v>
      </c>
      <c r="W14" s="942">
        <v>0</v>
      </c>
      <c r="X14" s="942">
        <v>0</v>
      </c>
      <c r="Y14" s="942">
        <v>2147</v>
      </c>
      <c r="Z14" s="942">
        <v>2147</v>
      </c>
      <c r="AA14" s="942">
        <v>2147</v>
      </c>
      <c r="AB14" s="942">
        <v>0</v>
      </c>
      <c r="AC14" s="942">
        <v>0</v>
      </c>
      <c r="AD14" s="942">
        <v>0</v>
      </c>
      <c r="AE14" s="942">
        <v>0</v>
      </c>
      <c r="AF14" s="942">
        <v>0</v>
      </c>
      <c r="AG14" s="942">
        <v>0</v>
      </c>
      <c r="AH14" s="929">
        <f t="shared" si="0"/>
        <v>311.7</v>
      </c>
      <c r="AI14" s="929">
        <v>311.7</v>
      </c>
      <c r="AJ14" s="929">
        <v>0</v>
      </c>
      <c r="AK14" s="929">
        <v>0</v>
      </c>
      <c r="AL14" s="929">
        <v>0</v>
      </c>
      <c r="AM14" s="929">
        <v>0</v>
      </c>
      <c r="AN14" s="929">
        <v>0</v>
      </c>
      <c r="AO14" s="929">
        <v>0</v>
      </c>
      <c r="AP14" s="929">
        <f t="shared" si="1"/>
        <v>612</v>
      </c>
      <c r="AQ14" s="929">
        <v>612</v>
      </c>
      <c r="AR14" s="929">
        <v>0</v>
      </c>
      <c r="AS14" s="929">
        <v>0</v>
      </c>
      <c r="AT14" s="929">
        <v>0</v>
      </c>
      <c r="AU14" s="929">
        <v>0</v>
      </c>
      <c r="AV14" s="929">
        <v>0</v>
      </c>
      <c r="AW14" s="929">
        <v>0</v>
      </c>
      <c r="AX14" s="929">
        <f t="shared" si="2"/>
        <v>612</v>
      </c>
      <c r="AY14" s="929">
        <v>612</v>
      </c>
      <c r="AZ14" s="929">
        <v>0</v>
      </c>
      <c r="BA14" s="929">
        <v>0</v>
      </c>
      <c r="BB14" s="929">
        <v>0</v>
      </c>
      <c r="BC14" s="929">
        <v>0</v>
      </c>
      <c r="BD14" s="929">
        <v>0</v>
      </c>
      <c r="BE14" s="929">
        <v>0</v>
      </c>
      <c r="BF14" s="929">
        <f t="shared" si="3"/>
        <v>611.29999999999995</v>
      </c>
      <c r="BG14" s="929">
        <v>611.29999999999995</v>
      </c>
      <c r="BH14" s="929">
        <v>0</v>
      </c>
      <c r="BI14" s="929">
        <v>0</v>
      </c>
      <c r="BJ14" s="929">
        <v>0</v>
      </c>
      <c r="BK14" s="929">
        <v>0</v>
      </c>
      <c r="BL14" s="929">
        <v>0</v>
      </c>
    </row>
    <row r="15" spans="1:65" x14ac:dyDescent="0.2">
      <c r="A15" s="941">
        <v>2105</v>
      </c>
      <c r="B15" s="942">
        <v>0</v>
      </c>
      <c r="C15" s="942">
        <v>0</v>
      </c>
      <c r="D15" s="942">
        <v>0</v>
      </c>
      <c r="E15" s="942">
        <v>0</v>
      </c>
      <c r="F15" s="942">
        <v>0</v>
      </c>
      <c r="G15" s="942">
        <v>0</v>
      </c>
      <c r="H15" s="942">
        <v>0</v>
      </c>
      <c r="I15" s="942">
        <v>0</v>
      </c>
      <c r="J15" s="942">
        <v>0</v>
      </c>
      <c r="K15" s="942">
        <v>0</v>
      </c>
      <c r="L15" s="942">
        <v>0</v>
      </c>
      <c r="M15" s="942">
        <v>0</v>
      </c>
      <c r="N15" s="942">
        <v>0</v>
      </c>
      <c r="O15" s="942">
        <v>0</v>
      </c>
      <c r="P15" s="942">
        <v>0</v>
      </c>
      <c r="Q15" s="942">
        <v>0</v>
      </c>
      <c r="R15" s="942">
        <v>0</v>
      </c>
      <c r="S15" s="942">
        <v>0</v>
      </c>
      <c r="T15" s="942">
        <v>0</v>
      </c>
      <c r="U15" s="942">
        <v>0</v>
      </c>
      <c r="V15" s="942">
        <v>0</v>
      </c>
      <c r="W15" s="942">
        <v>0</v>
      </c>
      <c r="X15" s="942">
        <v>0</v>
      </c>
      <c r="Y15" s="942">
        <v>336</v>
      </c>
      <c r="Z15" s="942">
        <v>336</v>
      </c>
      <c r="AA15" s="942">
        <v>336</v>
      </c>
      <c r="AB15" s="942">
        <v>0</v>
      </c>
      <c r="AC15" s="942">
        <v>0</v>
      </c>
      <c r="AD15" s="942">
        <v>0</v>
      </c>
      <c r="AE15" s="942">
        <v>0</v>
      </c>
      <c r="AF15" s="942">
        <v>0</v>
      </c>
      <c r="AG15" s="942">
        <v>0</v>
      </c>
      <c r="AH15" s="929">
        <f t="shared" si="0"/>
        <v>50.4</v>
      </c>
      <c r="AI15" s="929">
        <v>50.4</v>
      </c>
      <c r="AJ15" s="929">
        <v>0</v>
      </c>
      <c r="AK15" s="929">
        <v>0</v>
      </c>
      <c r="AL15" s="929">
        <v>0</v>
      </c>
      <c r="AM15" s="929">
        <v>0</v>
      </c>
      <c r="AN15" s="929">
        <v>0</v>
      </c>
      <c r="AO15" s="929">
        <v>0</v>
      </c>
      <c r="AP15" s="929">
        <f t="shared" si="1"/>
        <v>117.6</v>
      </c>
      <c r="AQ15" s="929">
        <v>117.6</v>
      </c>
      <c r="AR15" s="929">
        <v>0</v>
      </c>
      <c r="AS15" s="929">
        <v>0</v>
      </c>
      <c r="AT15" s="929">
        <v>0</v>
      </c>
      <c r="AU15" s="929">
        <v>0</v>
      </c>
      <c r="AV15" s="929">
        <v>0</v>
      </c>
      <c r="AW15" s="929">
        <v>0</v>
      </c>
      <c r="AX15" s="929">
        <f t="shared" si="2"/>
        <v>84</v>
      </c>
      <c r="AY15" s="929">
        <v>84</v>
      </c>
      <c r="AZ15" s="929">
        <v>0</v>
      </c>
      <c r="BA15" s="929">
        <v>0</v>
      </c>
      <c r="BB15" s="929">
        <v>0</v>
      </c>
      <c r="BC15" s="929">
        <v>0</v>
      </c>
      <c r="BD15" s="929">
        <v>0</v>
      </c>
      <c r="BE15" s="929">
        <v>0</v>
      </c>
      <c r="BF15" s="929">
        <f t="shared" si="3"/>
        <v>84</v>
      </c>
      <c r="BG15" s="929">
        <v>84</v>
      </c>
      <c r="BH15" s="929">
        <v>0</v>
      </c>
      <c r="BI15" s="929">
        <v>0</v>
      </c>
      <c r="BJ15" s="929">
        <v>0</v>
      </c>
      <c r="BK15" s="929">
        <v>0</v>
      </c>
      <c r="BL15" s="929">
        <v>0</v>
      </c>
    </row>
    <row r="16" spans="1:65" x14ac:dyDescent="0.2">
      <c r="A16" s="941">
        <v>2106</v>
      </c>
      <c r="B16" s="942">
        <v>0</v>
      </c>
      <c r="C16" s="942">
        <v>0</v>
      </c>
      <c r="D16" s="942">
        <v>0</v>
      </c>
      <c r="E16" s="942">
        <v>0</v>
      </c>
      <c r="F16" s="942">
        <v>0</v>
      </c>
      <c r="G16" s="942">
        <v>0</v>
      </c>
      <c r="H16" s="942">
        <v>0</v>
      </c>
      <c r="I16" s="942">
        <v>0</v>
      </c>
      <c r="J16" s="942">
        <v>0</v>
      </c>
      <c r="K16" s="942">
        <v>0</v>
      </c>
      <c r="L16" s="942">
        <v>0</v>
      </c>
      <c r="M16" s="942">
        <v>0</v>
      </c>
      <c r="N16" s="942">
        <v>0</v>
      </c>
      <c r="O16" s="942">
        <v>0</v>
      </c>
      <c r="P16" s="942">
        <v>0</v>
      </c>
      <c r="Q16" s="942">
        <v>0</v>
      </c>
      <c r="R16" s="942">
        <v>0</v>
      </c>
      <c r="S16" s="942">
        <v>0</v>
      </c>
      <c r="T16" s="942">
        <v>0</v>
      </c>
      <c r="U16" s="942">
        <v>0</v>
      </c>
      <c r="V16" s="942">
        <v>0</v>
      </c>
      <c r="W16" s="942">
        <v>0</v>
      </c>
      <c r="X16" s="942">
        <v>0</v>
      </c>
      <c r="Y16" s="942">
        <v>94.671000000000006</v>
      </c>
      <c r="Z16" s="942">
        <v>94.670999999999992</v>
      </c>
      <c r="AA16" s="942">
        <v>94.670999999999992</v>
      </c>
      <c r="AB16" s="942">
        <v>0</v>
      </c>
      <c r="AC16" s="942">
        <v>0</v>
      </c>
      <c r="AD16" s="942">
        <v>0</v>
      </c>
      <c r="AE16" s="942">
        <v>0</v>
      </c>
      <c r="AF16" s="942">
        <v>0</v>
      </c>
      <c r="AG16" s="942">
        <v>0</v>
      </c>
      <c r="AH16" s="929">
        <f t="shared" si="0"/>
        <v>46.537999999999997</v>
      </c>
      <c r="AI16" s="929">
        <v>46.537999999999997</v>
      </c>
      <c r="AJ16" s="929">
        <v>0</v>
      </c>
      <c r="AK16" s="929">
        <v>0</v>
      </c>
      <c r="AL16" s="929">
        <v>0</v>
      </c>
      <c r="AM16" s="929">
        <v>0</v>
      </c>
      <c r="AN16" s="929">
        <v>0</v>
      </c>
      <c r="AO16" s="929">
        <v>0</v>
      </c>
      <c r="AP16" s="929">
        <f t="shared" si="1"/>
        <v>28.132999999999999</v>
      </c>
      <c r="AQ16" s="929">
        <v>28.132999999999999</v>
      </c>
      <c r="AR16" s="929">
        <v>0</v>
      </c>
      <c r="AS16" s="929">
        <v>0</v>
      </c>
      <c r="AT16" s="929">
        <v>0</v>
      </c>
      <c r="AU16" s="929">
        <v>0</v>
      </c>
      <c r="AV16" s="929">
        <v>0</v>
      </c>
      <c r="AW16" s="929">
        <v>0</v>
      </c>
      <c r="AX16" s="929">
        <f t="shared" si="2"/>
        <v>20</v>
      </c>
      <c r="AY16" s="929">
        <v>20</v>
      </c>
      <c r="AZ16" s="929">
        <v>0</v>
      </c>
      <c r="BA16" s="929">
        <v>0</v>
      </c>
      <c r="BB16" s="929">
        <v>0</v>
      </c>
      <c r="BC16" s="929">
        <v>0</v>
      </c>
      <c r="BD16" s="929">
        <v>0</v>
      </c>
      <c r="BE16" s="929">
        <v>0</v>
      </c>
      <c r="BF16" s="929">
        <f t="shared" si="3"/>
        <v>0</v>
      </c>
      <c r="BG16" s="929">
        <v>0</v>
      </c>
      <c r="BH16" s="929">
        <v>0</v>
      </c>
      <c r="BI16" s="929">
        <v>0</v>
      </c>
      <c r="BJ16" s="929">
        <v>0</v>
      </c>
      <c r="BK16" s="929">
        <v>0</v>
      </c>
      <c r="BL16" s="929">
        <v>0</v>
      </c>
    </row>
    <row r="17" spans="1:64" x14ac:dyDescent="0.2">
      <c r="A17" s="941">
        <v>2201</v>
      </c>
      <c r="B17" s="942">
        <v>0</v>
      </c>
      <c r="C17" s="942">
        <v>0</v>
      </c>
      <c r="D17" s="942">
        <v>0</v>
      </c>
      <c r="E17" s="942">
        <v>0</v>
      </c>
      <c r="F17" s="942">
        <v>0</v>
      </c>
      <c r="G17" s="942">
        <v>0</v>
      </c>
      <c r="H17" s="942">
        <v>0</v>
      </c>
      <c r="I17" s="942">
        <v>0</v>
      </c>
      <c r="J17" s="942">
        <v>0</v>
      </c>
      <c r="K17" s="942">
        <v>0</v>
      </c>
      <c r="L17" s="942">
        <v>0</v>
      </c>
      <c r="M17" s="942">
        <v>0</v>
      </c>
      <c r="N17" s="942">
        <v>0</v>
      </c>
      <c r="O17" s="942">
        <v>0</v>
      </c>
      <c r="P17" s="942">
        <v>0</v>
      </c>
      <c r="Q17" s="942">
        <v>0</v>
      </c>
      <c r="R17" s="942">
        <v>0</v>
      </c>
      <c r="S17" s="942">
        <v>0</v>
      </c>
      <c r="T17" s="942">
        <v>0</v>
      </c>
      <c r="U17" s="942">
        <v>0</v>
      </c>
      <c r="V17" s="942">
        <v>0</v>
      </c>
      <c r="W17" s="942">
        <v>0</v>
      </c>
      <c r="X17" s="942">
        <v>0</v>
      </c>
      <c r="Y17" s="942">
        <v>4077875.6265740003</v>
      </c>
      <c r="Z17" s="942">
        <v>4077875.6265740003</v>
      </c>
      <c r="AA17" s="942">
        <v>170980.83160100001</v>
      </c>
      <c r="AB17" s="942">
        <v>3268909.794973</v>
      </c>
      <c r="AC17" s="942">
        <v>297985</v>
      </c>
      <c r="AD17" s="942">
        <v>35000</v>
      </c>
      <c r="AE17" s="942">
        <v>259000</v>
      </c>
      <c r="AF17" s="942">
        <v>46000</v>
      </c>
      <c r="AG17" s="942">
        <v>0</v>
      </c>
      <c r="AH17" s="929">
        <f t="shared" si="0"/>
        <v>918797.00697300001</v>
      </c>
      <c r="AI17" s="929">
        <v>9808.2119999999995</v>
      </c>
      <c r="AJ17" s="929">
        <v>785410.79497299995</v>
      </c>
      <c r="AK17" s="929">
        <v>62649</v>
      </c>
      <c r="AL17" s="929">
        <v>0</v>
      </c>
      <c r="AM17" s="929">
        <v>60929</v>
      </c>
      <c r="AN17" s="929">
        <v>0</v>
      </c>
      <c r="AO17" s="929">
        <v>0</v>
      </c>
      <c r="AP17" s="929">
        <f t="shared" si="1"/>
        <v>1085957</v>
      </c>
      <c r="AQ17" s="929">
        <v>59795</v>
      </c>
      <c r="AR17" s="929">
        <v>827121</v>
      </c>
      <c r="AS17" s="929">
        <v>90967</v>
      </c>
      <c r="AT17" s="929">
        <v>35000</v>
      </c>
      <c r="AU17" s="929">
        <v>71074</v>
      </c>
      <c r="AV17" s="929">
        <v>2000</v>
      </c>
      <c r="AW17" s="929">
        <v>0</v>
      </c>
      <c r="AX17" s="929">
        <f t="shared" si="2"/>
        <v>1090344</v>
      </c>
      <c r="AY17" s="929">
        <v>55496</v>
      </c>
      <c r="AZ17" s="929">
        <v>828040</v>
      </c>
      <c r="BA17" s="929">
        <v>114369</v>
      </c>
      <c r="BB17" s="929">
        <v>0</v>
      </c>
      <c r="BC17" s="929">
        <v>59439</v>
      </c>
      <c r="BD17" s="929">
        <v>33000</v>
      </c>
      <c r="BE17" s="929">
        <v>0</v>
      </c>
      <c r="BF17" s="929">
        <f t="shared" si="3"/>
        <v>982777.61960099998</v>
      </c>
      <c r="BG17" s="929">
        <v>45881.619600999999</v>
      </c>
      <c r="BH17" s="929">
        <v>828338</v>
      </c>
      <c r="BI17" s="929">
        <v>30000</v>
      </c>
      <c r="BJ17" s="929">
        <v>0</v>
      </c>
      <c r="BK17" s="929">
        <v>67558</v>
      </c>
      <c r="BL17" s="929">
        <v>11000</v>
      </c>
    </row>
    <row r="18" spans="1:64" x14ac:dyDescent="0.2">
      <c r="A18" s="941">
        <v>2202</v>
      </c>
      <c r="B18" s="942">
        <v>0</v>
      </c>
      <c r="C18" s="942">
        <v>0</v>
      </c>
      <c r="D18" s="942">
        <v>0</v>
      </c>
      <c r="E18" s="942">
        <v>0</v>
      </c>
      <c r="F18" s="942">
        <v>0</v>
      </c>
      <c r="G18" s="942">
        <v>0</v>
      </c>
      <c r="H18" s="942">
        <v>0</v>
      </c>
      <c r="I18" s="942">
        <v>0</v>
      </c>
      <c r="J18" s="942">
        <v>0</v>
      </c>
      <c r="K18" s="942">
        <v>0</v>
      </c>
      <c r="L18" s="942">
        <v>0</v>
      </c>
      <c r="M18" s="942">
        <v>0</v>
      </c>
      <c r="N18" s="942">
        <v>0</v>
      </c>
      <c r="O18" s="942">
        <v>0</v>
      </c>
      <c r="P18" s="942">
        <v>0</v>
      </c>
      <c r="Q18" s="942">
        <v>0</v>
      </c>
      <c r="R18" s="942">
        <v>0</v>
      </c>
      <c r="S18" s="942">
        <v>0</v>
      </c>
      <c r="T18" s="942">
        <v>0</v>
      </c>
      <c r="U18" s="942">
        <v>0</v>
      </c>
      <c r="V18" s="942">
        <v>0</v>
      </c>
      <c r="W18" s="942">
        <v>0</v>
      </c>
      <c r="X18" s="942">
        <v>0</v>
      </c>
      <c r="Y18" s="942">
        <v>101800</v>
      </c>
      <c r="Z18" s="942">
        <v>101800</v>
      </c>
      <c r="AA18" s="942">
        <v>100000</v>
      </c>
      <c r="AB18" s="942">
        <v>0</v>
      </c>
      <c r="AC18" s="942">
        <v>1800</v>
      </c>
      <c r="AD18" s="942">
        <v>0</v>
      </c>
      <c r="AE18" s="942">
        <v>0</v>
      </c>
      <c r="AF18" s="942">
        <v>0</v>
      </c>
      <c r="AG18" s="942">
        <v>0</v>
      </c>
      <c r="AH18" s="929">
        <f t="shared" si="0"/>
        <v>16218.361791400001</v>
      </c>
      <c r="AI18" s="929">
        <v>16218.361791400001</v>
      </c>
      <c r="AJ18" s="929">
        <v>0</v>
      </c>
      <c r="AK18" s="929">
        <v>0</v>
      </c>
      <c r="AL18" s="929">
        <v>0</v>
      </c>
      <c r="AM18" s="929">
        <v>0</v>
      </c>
      <c r="AN18" s="929">
        <v>0</v>
      </c>
      <c r="AO18" s="929">
        <v>0</v>
      </c>
      <c r="AP18" s="929">
        <f t="shared" si="1"/>
        <v>25000</v>
      </c>
      <c r="AQ18" s="929">
        <v>25000</v>
      </c>
      <c r="AR18" s="929">
        <v>0</v>
      </c>
      <c r="AS18" s="929">
        <v>0</v>
      </c>
      <c r="AT18" s="929">
        <v>0</v>
      </c>
      <c r="AU18" s="929">
        <v>0</v>
      </c>
      <c r="AV18" s="929">
        <v>0</v>
      </c>
      <c r="AW18" s="929">
        <v>0</v>
      </c>
      <c r="AX18" s="929">
        <f t="shared" si="2"/>
        <v>30000</v>
      </c>
      <c r="AY18" s="929">
        <v>30000</v>
      </c>
      <c r="AZ18" s="929">
        <v>0</v>
      </c>
      <c r="BA18" s="929">
        <v>0</v>
      </c>
      <c r="BB18" s="929">
        <v>0</v>
      </c>
      <c r="BC18" s="929">
        <v>0</v>
      </c>
      <c r="BD18" s="929">
        <v>0</v>
      </c>
      <c r="BE18" s="929">
        <v>0</v>
      </c>
      <c r="BF18" s="929">
        <f t="shared" si="3"/>
        <v>30581.638208600001</v>
      </c>
      <c r="BG18" s="929">
        <v>28781.638208600001</v>
      </c>
      <c r="BH18" s="929">
        <v>0</v>
      </c>
      <c r="BI18" s="929">
        <v>1800</v>
      </c>
      <c r="BJ18" s="929">
        <v>0</v>
      </c>
      <c r="BK18" s="929">
        <v>0</v>
      </c>
      <c r="BL18" s="929">
        <v>0</v>
      </c>
    </row>
    <row r="19" spans="1:64" x14ac:dyDescent="0.2">
      <c r="A19" s="941">
        <v>2301</v>
      </c>
      <c r="B19" s="942">
        <v>0</v>
      </c>
      <c r="C19" s="942">
        <v>0</v>
      </c>
      <c r="D19" s="942">
        <v>0</v>
      </c>
      <c r="E19" s="942">
        <v>0</v>
      </c>
      <c r="F19" s="942">
        <v>0</v>
      </c>
      <c r="G19" s="942">
        <v>0</v>
      </c>
      <c r="H19" s="942">
        <v>0</v>
      </c>
      <c r="I19" s="942">
        <v>0</v>
      </c>
      <c r="J19" s="942">
        <v>0</v>
      </c>
      <c r="K19" s="942">
        <v>0</v>
      </c>
      <c r="L19" s="942">
        <v>0</v>
      </c>
      <c r="M19" s="942">
        <v>0</v>
      </c>
      <c r="N19" s="942">
        <v>0</v>
      </c>
      <c r="O19" s="942">
        <v>0</v>
      </c>
      <c r="P19" s="942">
        <v>0</v>
      </c>
      <c r="Q19" s="942">
        <v>0</v>
      </c>
      <c r="R19" s="942">
        <v>0</v>
      </c>
      <c r="S19" s="942">
        <v>0</v>
      </c>
      <c r="T19" s="942">
        <v>0</v>
      </c>
      <c r="U19" s="942">
        <v>0</v>
      </c>
      <c r="V19" s="942">
        <v>0</v>
      </c>
      <c r="W19" s="942">
        <v>0</v>
      </c>
      <c r="X19" s="942">
        <v>0</v>
      </c>
      <c r="Y19" s="942">
        <v>148871.39000000001</v>
      </c>
      <c r="Z19" s="942">
        <v>148871.39000000001</v>
      </c>
      <c r="AA19" s="942">
        <v>7671.3899999999994</v>
      </c>
      <c r="AB19" s="942">
        <v>0</v>
      </c>
      <c r="AC19" s="942">
        <v>30000</v>
      </c>
      <c r="AD19" s="942">
        <v>0</v>
      </c>
      <c r="AE19" s="942">
        <v>111200</v>
      </c>
      <c r="AF19" s="942">
        <v>0</v>
      </c>
      <c r="AG19" s="942">
        <v>0</v>
      </c>
      <c r="AH19" s="929">
        <f t="shared" si="0"/>
        <v>5960.55</v>
      </c>
      <c r="AI19" s="929">
        <v>960.55</v>
      </c>
      <c r="AJ19" s="929">
        <v>0</v>
      </c>
      <c r="AK19" s="929">
        <v>5000</v>
      </c>
      <c r="AL19" s="929">
        <v>0</v>
      </c>
      <c r="AM19" s="929">
        <v>0</v>
      </c>
      <c r="AN19" s="929">
        <v>0</v>
      </c>
      <c r="AO19" s="929">
        <v>0</v>
      </c>
      <c r="AP19" s="929">
        <f t="shared" si="1"/>
        <v>68447.41</v>
      </c>
      <c r="AQ19" s="929">
        <v>2247.4100000000003</v>
      </c>
      <c r="AR19" s="929">
        <v>0</v>
      </c>
      <c r="AS19" s="929">
        <v>20000</v>
      </c>
      <c r="AT19" s="929">
        <v>0</v>
      </c>
      <c r="AU19" s="929">
        <v>46200</v>
      </c>
      <c r="AV19" s="929">
        <v>0</v>
      </c>
      <c r="AW19" s="929">
        <v>0</v>
      </c>
      <c r="AX19" s="929">
        <f t="shared" si="2"/>
        <v>42237.21</v>
      </c>
      <c r="AY19" s="929">
        <v>2237.21</v>
      </c>
      <c r="AZ19" s="929">
        <v>0</v>
      </c>
      <c r="BA19" s="929">
        <v>5000</v>
      </c>
      <c r="BB19" s="929">
        <v>0</v>
      </c>
      <c r="BC19" s="929">
        <v>35000</v>
      </c>
      <c r="BD19" s="929">
        <v>0</v>
      </c>
      <c r="BE19" s="929">
        <v>0</v>
      </c>
      <c r="BF19" s="929">
        <f t="shared" si="3"/>
        <v>32226.22</v>
      </c>
      <c r="BG19" s="929">
        <v>2226.2200000000003</v>
      </c>
      <c r="BH19" s="929">
        <v>0</v>
      </c>
      <c r="BI19" s="929">
        <v>0</v>
      </c>
      <c r="BJ19" s="929">
        <v>0</v>
      </c>
      <c r="BK19" s="929">
        <v>30000</v>
      </c>
      <c r="BL19" s="929">
        <v>0</v>
      </c>
    </row>
    <row r="20" spans="1:64" x14ac:dyDescent="0.2">
      <c r="A20" s="941">
        <v>2302</v>
      </c>
      <c r="B20" s="942">
        <v>0</v>
      </c>
      <c r="C20" s="942">
        <v>0</v>
      </c>
      <c r="D20" s="942">
        <v>0</v>
      </c>
      <c r="E20" s="942">
        <v>0</v>
      </c>
      <c r="F20" s="942">
        <v>0</v>
      </c>
      <c r="G20" s="942">
        <v>0</v>
      </c>
      <c r="H20" s="942">
        <v>0</v>
      </c>
      <c r="I20" s="942">
        <v>0</v>
      </c>
      <c r="J20" s="942">
        <v>0</v>
      </c>
      <c r="K20" s="942">
        <v>0</v>
      </c>
      <c r="L20" s="942">
        <v>0</v>
      </c>
      <c r="M20" s="942">
        <v>0</v>
      </c>
      <c r="N20" s="942">
        <v>0</v>
      </c>
      <c r="O20" s="942">
        <v>0</v>
      </c>
      <c r="P20" s="942">
        <v>0</v>
      </c>
      <c r="Q20" s="942">
        <v>0</v>
      </c>
      <c r="R20" s="942">
        <v>0</v>
      </c>
      <c r="S20" s="942">
        <v>0</v>
      </c>
      <c r="T20" s="942">
        <v>0</v>
      </c>
      <c r="U20" s="942">
        <v>0</v>
      </c>
      <c r="V20" s="942">
        <v>0</v>
      </c>
      <c r="W20" s="942">
        <v>0</v>
      </c>
      <c r="X20" s="942">
        <v>0</v>
      </c>
      <c r="Y20" s="942">
        <v>8685.59</v>
      </c>
      <c r="Z20" s="942">
        <v>8685.59</v>
      </c>
      <c r="AA20" s="942">
        <v>4385.59</v>
      </c>
      <c r="AB20" s="942">
        <v>0</v>
      </c>
      <c r="AC20" s="942">
        <v>0</v>
      </c>
      <c r="AD20" s="942">
        <v>0</v>
      </c>
      <c r="AE20" s="942">
        <v>4300</v>
      </c>
      <c r="AF20" s="942">
        <v>0</v>
      </c>
      <c r="AG20" s="942">
        <v>0</v>
      </c>
      <c r="AH20" s="929">
        <f t="shared" si="0"/>
        <v>896.43</v>
      </c>
      <c r="AI20" s="929">
        <v>896.43</v>
      </c>
      <c r="AJ20" s="929">
        <v>0</v>
      </c>
      <c r="AK20" s="929">
        <v>0</v>
      </c>
      <c r="AL20" s="929">
        <v>0</v>
      </c>
      <c r="AM20" s="929">
        <v>0</v>
      </c>
      <c r="AN20" s="929">
        <v>0</v>
      </c>
      <c r="AO20" s="929">
        <v>0</v>
      </c>
      <c r="AP20" s="929">
        <f t="shared" si="1"/>
        <v>3452.59</v>
      </c>
      <c r="AQ20" s="929">
        <v>1152.5899999999999</v>
      </c>
      <c r="AR20" s="929">
        <v>0</v>
      </c>
      <c r="AS20" s="929">
        <v>0</v>
      </c>
      <c r="AT20" s="929">
        <v>0</v>
      </c>
      <c r="AU20" s="929">
        <v>2300</v>
      </c>
      <c r="AV20" s="929">
        <v>0</v>
      </c>
      <c r="AW20" s="929">
        <v>0</v>
      </c>
      <c r="AX20" s="929">
        <f t="shared" si="2"/>
        <v>3162.79</v>
      </c>
      <c r="AY20" s="929">
        <v>1162.79</v>
      </c>
      <c r="AZ20" s="929">
        <v>0</v>
      </c>
      <c r="BA20" s="929">
        <v>0</v>
      </c>
      <c r="BB20" s="929">
        <v>0</v>
      </c>
      <c r="BC20" s="929">
        <v>2000</v>
      </c>
      <c r="BD20" s="929">
        <v>0</v>
      </c>
      <c r="BE20" s="929">
        <v>0</v>
      </c>
      <c r="BF20" s="929">
        <f t="shared" si="3"/>
        <v>1173.7799999999997</v>
      </c>
      <c r="BG20" s="929">
        <v>1173.7799999999997</v>
      </c>
      <c r="BH20" s="929">
        <v>0</v>
      </c>
      <c r="BI20" s="929">
        <v>0</v>
      </c>
      <c r="BJ20" s="929">
        <v>0</v>
      </c>
      <c r="BK20" s="929">
        <v>0</v>
      </c>
      <c r="BL20" s="929">
        <v>0</v>
      </c>
    </row>
    <row r="21" spans="1:64" x14ac:dyDescent="0.2">
      <c r="A21" s="941">
        <v>2402</v>
      </c>
      <c r="B21" s="942">
        <v>0</v>
      </c>
      <c r="C21" s="942">
        <v>0</v>
      </c>
      <c r="D21" s="942">
        <v>0</v>
      </c>
      <c r="E21" s="942">
        <v>0</v>
      </c>
      <c r="F21" s="942">
        <v>0</v>
      </c>
      <c r="G21" s="942">
        <v>0</v>
      </c>
      <c r="H21" s="942">
        <v>0</v>
      </c>
      <c r="I21" s="942">
        <v>0</v>
      </c>
      <c r="J21" s="942">
        <v>0</v>
      </c>
      <c r="K21" s="942">
        <v>0</v>
      </c>
      <c r="L21" s="942">
        <v>0</v>
      </c>
      <c r="M21" s="942">
        <v>0</v>
      </c>
      <c r="N21" s="942">
        <v>0</v>
      </c>
      <c r="O21" s="942">
        <v>0</v>
      </c>
      <c r="P21" s="942">
        <v>0</v>
      </c>
      <c r="Q21" s="942">
        <v>0</v>
      </c>
      <c r="R21" s="942">
        <v>0</v>
      </c>
      <c r="S21" s="942">
        <v>0</v>
      </c>
      <c r="T21" s="942">
        <v>0</v>
      </c>
      <c r="U21" s="942">
        <v>0</v>
      </c>
      <c r="V21" s="942">
        <v>0</v>
      </c>
      <c r="W21" s="942">
        <v>0</v>
      </c>
      <c r="X21" s="942">
        <v>0</v>
      </c>
      <c r="Y21" s="942">
        <v>929596</v>
      </c>
      <c r="Z21" s="942">
        <v>929596</v>
      </c>
      <c r="AA21" s="942">
        <v>116671</v>
      </c>
      <c r="AB21" s="942">
        <v>0</v>
      </c>
      <c r="AC21" s="942">
        <v>249925</v>
      </c>
      <c r="AD21" s="942">
        <v>63000</v>
      </c>
      <c r="AE21" s="942">
        <v>500000</v>
      </c>
      <c r="AF21" s="942">
        <v>0</v>
      </c>
      <c r="AG21" s="942">
        <v>0</v>
      </c>
      <c r="AH21" s="929">
        <f t="shared" si="0"/>
        <v>127448</v>
      </c>
      <c r="AI21" s="929">
        <v>41988</v>
      </c>
      <c r="AJ21" s="929">
        <v>0</v>
      </c>
      <c r="AK21" s="929">
        <v>7145</v>
      </c>
      <c r="AL21" s="929">
        <v>4500</v>
      </c>
      <c r="AM21" s="929">
        <v>73815</v>
      </c>
      <c r="AN21" s="929">
        <v>0</v>
      </c>
      <c r="AO21" s="929">
        <v>0</v>
      </c>
      <c r="AP21" s="929">
        <f t="shared" si="1"/>
        <v>227387</v>
      </c>
      <c r="AQ21" s="929">
        <v>17726</v>
      </c>
      <c r="AR21" s="929">
        <v>0</v>
      </c>
      <c r="AS21" s="929">
        <v>88102</v>
      </c>
      <c r="AT21" s="929">
        <v>4500</v>
      </c>
      <c r="AU21" s="929">
        <v>117059</v>
      </c>
      <c r="AV21" s="929">
        <v>0</v>
      </c>
      <c r="AW21" s="929">
        <v>0</v>
      </c>
      <c r="AX21" s="929">
        <f t="shared" si="2"/>
        <v>286881</v>
      </c>
      <c r="AY21" s="929">
        <v>28229</v>
      </c>
      <c r="AZ21" s="929">
        <v>0</v>
      </c>
      <c r="BA21" s="929">
        <v>77339</v>
      </c>
      <c r="BB21" s="929">
        <v>27000</v>
      </c>
      <c r="BC21" s="929">
        <v>154313</v>
      </c>
      <c r="BD21" s="929">
        <v>0</v>
      </c>
      <c r="BE21" s="929">
        <v>0</v>
      </c>
      <c r="BF21" s="929">
        <f t="shared" si="3"/>
        <v>287880</v>
      </c>
      <c r="BG21" s="929">
        <v>28728</v>
      </c>
      <c r="BH21" s="929">
        <v>0</v>
      </c>
      <c r="BI21" s="929">
        <v>77339</v>
      </c>
      <c r="BJ21" s="929">
        <v>27000</v>
      </c>
      <c r="BK21" s="929">
        <v>154813</v>
      </c>
      <c r="BL21" s="929">
        <v>0</v>
      </c>
    </row>
    <row r="22" spans="1:64" x14ac:dyDescent="0.2">
      <c r="A22" s="941">
        <v>2409</v>
      </c>
      <c r="B22" s="942">
        <v>0</v>
      </c>
      <c r="C22" s="942">
        <v>0</v>
      </c>
      <c r="D22" s="942">
        <v>0</v>
      </c>
      <c r="E22" s="942">
        <v>0</v>
      </c>
      <c r="F22" s="942">
        <v>0</v>
      </c>
      <c r="G22" s="942">
        <v>0</v>
      </c>
      <c r="H22" s="942">
        <v>0</v>
      </c>
      <c r="I22" s="942">
        <v>0</v>
      </c>
      <c r="J22" s="942">
        <v>0</v>
      </c>
      <c r="K22" s="942">
        <v>0</v>
      </c>
      <c r="L22" s="942">
        <v>0</v>
      </c>
      <c r="M22" s="942">
        <v>0</v>
      </c>
      <c r="N22" s="942">
        <v>0</v>
      </c>
      <c r="O22" s="942">
        <v>0</v>
      </c>
      <c r="P22" s="942">
        <v>0</v>
      </c>
      <c r="Q22" s="942">
        <v>0</v>
      </c>
      <c r="R22" s="942">
        <v>0</v>
      </c>
      <c r="S22" s="942">
        <v>0</v>
      </c>
      <c r="T22" s="942">
        <v>0</v>
      </c>
      <c r="U22" s="942">
        <v>0</v>
      </c>
      <c r="V22" s="942">
        <v>0</v>
      </c>
      <c r="W22" s="942">
        <v>0</v>
      </c>
      <c r="X22" s="942">
        <v>0</v>
      </c>
      <c r="Y22" s="942">
        <v>19000</v>
      </c>
      <c r="Z22" s="942">
        <v>19000</v>
      </c>
      <c r="AA22" s="942">
        <v>12000</v>
      </c>
      <c r="AB22" s="942">
        <v>0</v>
      </c>
      <c r="AC22" s="942">
        <v>4000</v>
      </c>
      <c r="AD22" s="942">
        <v>0</v>
      </c>
      <c r="AE22" s="942">
        <v>3000</v>
      </c>
      <c r="AF22" s="942">
        <v>0</v>
      </c>
      <c r="AG22" s="942">
        <v>0</v>
      </c>
      <c r="AH22" s="929">
        <f t="shared" si="0"/>
        <v>3138</v>
      </c>
      <c r="AI22" s="929">
        <v>3138</v>
      </c>
      <c r="AJ22" s="929">
        <v>0</v>
      </c>
      <c r="AK22" s="929">
        <v>0</v>
      </c>
      <c r="AL22" s="929">
        <v>0</v>
      </c>
      <c r="AM22" s="929">
        <v>0</v>
      </c>
      <c r="AN22" s="929">
        <v>0</v>
      </c>
      <c r="AO22" s="929">
        <v>0</v>
      </c>
      <c r="AP22" s="929">
        <f t="shared" si="1"/>
        <v>8857</v>
      </c>
      <c r="AQ22" s="929">
        <v>2870</v>
      </c>
      <c r="AR22" s="929">
        <v>0</v>
      </c>
      <c r="AS22" s="929">
        <v>4000</v>
      </c>
      <c r="AT22" s="929">
        <v>0</v>
      </c>
      <c r="AU22" s="929">
        <v>1987</v>
      </c>
      <c r="AV22" s="929">
        <v>0</v>
      </c>
      <c r="AW22" s="929">
        <v>0</v>
      </c>
      <c r="AX22" s="929">
        <f t="shared" si="2"/>
        <v>3166</v>
      </c>
      <c r="AY22" s="929">
        <v>3166</v>
      </c>
      <c r="AZ22" s="929">
        <v>0</v>
      </c>
      <c r="BA22" s="929">
        <v>0</v>
      </c>
      <c r="BB22" s="929">
        <v>0</v>
      </c>
      <c r="BC22" s="929">
        <v>0</v>
      </c>
      <c r="BD22" s="929">
        <v>0</v>
      </c>
      <c r="BE22" s="929">
        <v>0</v>
      </c>
      <c r="BF22" s="929">
        <f t="shared" si="3"/>
        <v>2859</v>
      </c>
      <c r="BG22" s="929">
        <v>1846</v>
      </c>
      <c r="BH22" s="929">
        <v>0</v>
      </c>
      <c r="BI22" s="929">
        <v>0</v>
      </c>
      <c r="BJ22" s="929">
        <v>0</v>
      </c>
      <c r="BK22" s="929">
        <v>1013</v>
      </c>
      <c r="BL22" s="929">
        <v>0</v>
      </c>
    </row>
    <row r="23" spans="1:64" x14ac:dyDescent="0.2">
      <c r="A23" s="941">
        <v>3201</v>
      </c>
      <c r="B23" s="942">
        <v>0</v>
      </c>
      <c r="C23" s="942">
        <v>0</v>
      </c>
      <c r="D23" s="942">
        <v>0</v>
      </c>
      <c r="E23" s="942">
        <v>0</v>
      </c>
      <c r="F23" s="942">
        <v>0</v>
      </c>
      <c r="G23" s="942">
        <v>0</v>
      </c>
      <c r="H23" s="942">
        <v>0</v>
      </c>
      <c r="I23" s="942">
        <v>0</v>
      </c>
      <c r="J23" s="942">
        <v>0</v>
      </c>
      <c r="K23" s="942">
        <v>0</v>
      </c>
      <c r="L23" s="942">
        <v>0</v>
      </c>
      <c r="M23" s="942">
        <v>0</v>
      </c>
      <c r="N23" s="942">
        <v>0</v>
      </c>
      <c r="O23" s="942">
        <v>0</v>
      </c>
      <c r="P23" s="942">
        <v>0</v>
      </c>
      <c r="Q23" s="942">
        <v>0</v>
      </c>
      <c r="R23" s="942">
        <v>0</v>
      </c>
      <c r="S23" s="942">
        <v>0</v>
      </c>
      <c r="T23" s="942">
        <v>0</v>
      </c>
      <c r="U23" s="942">
        <v>0</v>
      </c>
      <c r="V23" s="942">
        <v>0</v>
      </c>
      <c r="W23" s="942">
        <v>0</v>
      </c>
      <c r="X23" s="942">
        <v>0</v>
      </c>
      <c r="Y23" s="942">
        <v>1563.6728144200003</v>
      </c>
      <c r="Z23" s="942">
        <v>1563.6728144200003</v>
      </c>
      <c r="AA23" s="942">
        <v>1563.6728144200003</v>
      </c>
      <c r="AB23" s="942">
        <v>0</v>
      </c>
      <c r="AC23" s="942">
        <v>0</v>
      </c>
      <c r="AD23" s="942">
        <v>0</v>
      </c>
      <c r="AE23" s="942">
        <v>0</v>
      </c>
      <c r="AF23" s="942">
        <v>0</v>
      </c>
      <c r="AG23" s="942">
        <v>0</v>
      </c>
      <c r="AH23" s="929">
        <f t="shared" si="0"/>
        <v>429.67281441999995</v>
      </c>
      <c r="AI23" s="929">
        <v>429.67281441999995</v>
      </c>
      <c r="AJ23" s="929">
        <v>0</v>
      </c>
      <c r="AK23" s="929">
        <v>0</v>
      </c>
      <c r="AL23" s="929">
        <v>0</v>
      </c>
      <c r="AM23" s="929">
        <v>0</v>
      </c>
      <c r="AN23" s="929">
        <v>0</v>
      </c>
      <c r="AO23" s="929">
        <v>0</v>
      </c>
      <c r="AP23" s="929">
        <f t="shared" si="1"/>
        <v>378</v>
      </c>
      <c r="AQ23" s="929">
        <v>378</v>
      </c>
      <c r="AR23" s="929">
        <v>0</v>
      </c>
      <c r="AS23" s="929">
        <v>0</v>
      </c>
      <c r="AT23" s="929">
        <v>0</v>
      </c>
      <c r="AU23" s="929">
        <v>0</v>
      </c>
      <c r="AV23" s="929">
        <v>0</v>
      </c>
      <c r="AW23" s="929">
        <v>0</v>
      </c>
      <c r="AX23" s="929">
        <f t="shared" si="2"/>
        <v>378</v>
      </c>
      <c r="AY23" s="929">
        <v>378</v>
      </c>
      <c r="AZ23" s="929">
        <v>0</v>
      </c>
      <c r="BA23" s="929">
        <v>0</v>
      </c>
      <c r="BB23" s="929">
        <v>0</v>
      </c>
      <c r="BC23" s="929">
        <v>0</v>
      </c>
      <c r="BD23" s="929">
        <v>0</v>
      </c>
      <c r="BE23" s="929">
        <v>0</v>
      </c>
      <c r="BF23" s="929">
        <f t="shared" si="3"/>
        <v>378</v>
      </c>
      <c r="BG23" s="929">
        <v>378</v>
      </c>
      <c r="BH23" s="929">
        <v>0</v>
      </c>
      <c r="BI23" s="929">
        <v>0</v>
      </c>
      <c r="BJ23" s="929">
        <v>0</v>
      </c>
      <c r="BK23" s="929">
        <v>0</v>
      </c>
      <c r="BL23" s="929">
        <v>0</v>
      </c>
    </row>
    <row r="24" spans="1:64" x14ac:dyDescent="0.2">
      <c r="A24" s="941">
        <v>3202</v>
      </c>
      <c r="B24" s="942">
        <v>0</v>
      </c>
      <c r="C24" s="942">
        <v>0</v>
      </c>
      <c r="D24" s="942">
        <v>0</v>
      </c>
      <c r="E24" s="942">
        <v>0</v>
      </c>
      <c r="F24" s="942">
        <v>0</v>
      </c>
      <c r="G24" s="942">
        <v>0</v>
      </c>
      <c r="H24" s="942">
        <v>0</v>
      </c>
      <c r="I24" s="942">
        <v>0</v>
      </c>
      <c r="J24" s="942">
        <v>0</v>
      </c>
      <c r="K24" s="942">
        <v>0</v>
      </c>
      <c r="L24" s="942">
        <v>0</v>
      </c>
      <c r="M24" s="942">
        <v>0</v>
      </c>
      <c r="N24" s="942">
        <v>0</v>
      </c>
      <c r="O24" s="942">
        <v>0</v>
      </c>
      <c r="P24" s="942">
        <v>0</v>
      </c>
      <c r="Q24" s="942">
        <v>0</v>
      </c>
      <c r="R24" s="942">
        <v>0</v>
      </c>
      <c r="S24" s="942">
        <v>0</v>
      </c>
      <c r="T24" s="942">
        <v>0</v>
      </c>
      <c r="U24" s="942">
        <v>0</v>
      </c>
      <c r="V24" s="942">
        <v>0</v>
      </c>
      <c r="W24" s="942">
        <v>0</v>
      </c>
      <c r="X24" s="942">
        <v>0</v>
      </c>
      <c r="Y24" s="942">
        <v>15317.61413543</v>
      </c>
      <c r="Z24" s="942">
        <v>15317.61413543</v>
      </c>
      <c r="AA24" s="942">
        <v>15317.61413543</v>
      </c>
      <c r="AB24" s="942">
        <v>0</v>
      </c>
      <c r="AC24" s="942">
        <v>0</v>
      </c>
      <c r="AD24" s="942">
        <v>0</v>
      </c>
      <c r="AE24" s="942">
        <v>0</v>
      </c>
      <c r="AF24" s="942">
        <v>0</v>
      </c>
      <c r="AG24" s="942">
        <v>25686</v>
      </c>
      <c r="AH24" s="929">
        <f t="shared" si="0"/>
        <v>3401.8141354299996</v>
      </c>
      <c r="AI24" s="929">
        <v>3401.8141354299996</v>
      </c>
      <c r="AJ24" s="929">
        <v>0</v>
      </c>
      <c r="AK24" s="929">
        <v>0</v>
      </c>
      <c r="AL24" s="929">
        <v>0</v>
      </c>
      <c r="AM24" s="929">
        <v>0</v>
      </c>
      <c r="AN24" s="929">
        <v>0</v>
      </c>
      <c r="AO24" s="929">
        <v>401457</v>
      </c>
      <c r="AP24" s="929">
        <f t="shared" si="1"/>
        <v>3971.8000000000006</v>
      </c>
      <c r="AQ24" s="929">
        <v>3971.8000000000006</v>
      </c>
      <c r="AR24" s="929">
        <v>0</v>
      </c>
      <c r="AS24" s="929">
        <v>0</v>
      </c>
      <c r="AT24" s="929">
        <v>0</v>
      </c>
      <c r="AU24" s="929">
        <v>0</v>
      </c>
      <c r="AV24" s="929">
        <v>0</v>
      </c>
      <c r="AW24" s="929">
        <v>451689</v>
      </c>
      <c r="AX24" s="929">
        <f t="shared" si="2"/>
        <v>3972.0000000000005</v>
      </c>
      <c r="AY24" s="929">
        <v>3972.0000000000005</v>
      </c>
      <c r="AZ24" s="929">
        <v>0</v>
      </c>
      <c r="BA24" s="929">
        <v>0</v>
      </c>
      <c r="BB24" s="929">
        <v>0</v>
      </c>
      <c r="BC24" s="929">
        <v>0</v>
      </c>
      <c r="BD24" s="929">
        <v>0</v>
      </c>
      <c r="BE24" s="929">
        <v>327496</v>
      </c>
      <c r="BF24" s="929">
        <f t="shared" si="3"/>
        <v>3972.0000000000005</v>
      </c>
      <c r="BG24" s="929">
        <v>3972.0000000000005</v>
      </c>
      <c r="BH24" s="929">
        <v>0</v>
      </c>
      <c r="BI24" s="929">
        <v>0</v>
      </c>
      <c r="BJ24" s="929">
        <v>0</v>
      </c>
      <c r="BK24" s="929">
        <v>0</v>
      </c>
      <c r="BL24" s="929">
        <v>0</v>
      </c>
    </row>
    <row r="25" spans="1:64" x14ac:dyDescent="0.2">
      <c r="A25" s="941">
        <v>3203</v>
      </c>
      <c r="B25" s="942">
        <v>0</v>
      </c>
      <c r="C25" s="942">
        <v>0</v>
      </c>
      <c r="D25" s="942">
        <v>0</v>
      </c>
      <c r="E25" s="942">
        <v>0</v>
      </c>
      <c r="F25" s="942">
        <v>0</v>
      </c>
      <c r="G25" s="942">
        <v>0</v>
      </c>
      <c r="H25" s="942">
        <v>0</v>
      </c>
      <c r="I25" s="942">
        <v>0</v>
      </c>
      <c r="J25" s="942">
        <v>0</v>
      </c>
      <c r="K25" s="942">
        <v>0</v>
      </c>
      <c r="L25" s="942">
        <v>0</v>
      </c>
      <c r="M25" s="942">
        <v>0</v>
      </c>
      <c r="N25" s="942">
        <v>0</v>
      </c>
      <c r="O25" s="942">
        <v>0</v>
      </c>
      <c r="P25" s="942">
        <v>0</v>
      </c>
      <c r="Q25" s="942">
        <v>0</v>
      </c>
      <c r="R25" s="942">
        <v>0</v>
      </c>
      <c r="S25" s="942">
        <v>0</v>
      </c>
      <c r="T25" s="942">
        <v>0</v>
      </c>
      <c r="U25" s="942">
        <v>0</v>
      </c>
      <c r="V25" s="942">
        <v>0</v>
      </c>
      <c r="W25" s="942">
        <v>0</v>
      </c>
      <c r="X25" s="942">
        <v>0</v>
      </c>
      <c r="Y25" s="942">
        <v>642.52353440000002</v>
      </c>
      <c r="Z25" s="942">
        <v>642.52353440000002</v>
      </c>
      <c r="AA25" s="942">
        <v>642.52353440000002</v>
      </c>
      <c r="AB25" s="942">
        <v>0</v>
      </c>
      <c r="AC25" s="942">
        <v>0</v>
      </c>
      <c r="AD25" s="942">
        <v>0</v>
      </c>
      <c r="AE25" s="942">
        <v>0</v>
      </c>
      <c r="AF25" s="942">
        <v>0</v>
      </c>
      <c r="AG25" s="942">
        <v>0</v>
      </c>
      <c r="AH25" s="929">
        <f t="shared" si="0"/>
        <v>142.523534423</v>
      </c>
      <c r="AI25" s="929">
        <v>142.523534423</v>
      </c>
      <c r="AJ25" s="929">
        <v>0</v>
      </c>
      <c r="AK25" s="929">
        <v>0</v>
      </c>
      <c r="AL25" s="929">
        <v>0</v>
      </c>
      <c r="AM25" s="929">
        <v>0</v>
      </c>
      <c r="AN25" s="929">
        <v>0</v>
      </c>
      <c r="AO25" s="929">
        <v>0</v>
      </c>
      <c r="AP25" s="929">
        <f t="shared" si="1"/>
        <v>166.66666665900001</v>
      </c>
      <c r="AQ25" s="929">
        <v>166.66666665900001</v>
      </c>
      <c r="AR25" s="929">
        <v>0</v>
      </c>
      <c r="AS25" s="929">
        <v>0</v>
      </c>
      <c r="AT25" s="929">
        <v>0</v>
      </c>
      <c r="AU25" s="929">
        <v>0</v>
      </c>
      <c r="AV25" s="929">
        <v>0</v>
      </c>
      <c r="AW25" s="929">
        <v>0</v>
      </c>
      <c r="AX25" s="929">
        <f t="shared" si="2"/>
        <v>166.66666665900001</v>
      </c>
      <c r="AY25" s="929">
        <v>166.66666665900001</v>
      </c>
      <c r="AZ25" s="929">
        <v>0</v>
      </c>
      <c r="BA25" s="929">
        <v>0</v>
      </c>
      <c r="BB25" s="929">
        <v>0</v>
      </c>
      <c r="BC25" s="929">
        <v>0</v>
      </c>
      <c r="BD25" s="929">
        <v>0</v>
      </c>
      <c r="BE25" s="929">
        <v>0</v>
      </c>
      <c r="BF25" s="929">
        <f t="shared" si="3"/>
        <v>166.66666665900001</v>
      </c>
      <c r="BG25" s="929">
        <v>166.66666665900001</v>
      </c>
      <c r="BH25" s="929">
        <v>0</v>
      </c>
      <c r="BI25" s="929">
        <v>0</v>
      </c>
      <c r="BJ25" s="929">
        <v>0</v>
      </c>
      <c r="BK25" s="929">
        <v>0</v>
      </c>
      <c r="BL25" s="929">
        <v>0</v>
      </c>
    </row>
    <row r="26" spans="1:64" x14ac:dyDescent="0.2">
      <c r="A26" s="941">
        <v>3206</v>
      </c>
      <c r="B26" s="942">
        <v>0</v>
      </c>
      <c r="C26" s="942">
        <v>0</v>
      </c>
      <c r="D26" s="942">
        <v>0</v>
      </c>
      <c r="E26" s="942">
        <v>0</v>
      </c>
      <c r="F26" s="942">
        <v>0</v>
      </c>
      <c r="G26" s="942">
        <v>0</v>
      </c>
      <c r="H26" s="942">
        <v>0</v>
      </c>
      <c r="I26" s="942">
        <v>0</v>
      </c>
      <c r="J26" s="942">
        <v>0</v>
      </c>
      <c r="K26" s="942">
        <v>0</v>
      </c>
      <c r="L26" s="942">
        <v>0</v>
      </c>
      <c r="M26" s="942">
        <v>0</v>
      </c>
      <c r="N26" s="942">
        <v>0</v>
      </c>
      <c r="O26" s="942">
        <v>0</v>
      </c>
      <c r="P26" s="942">
        <v>0</v>
      </c>
      <c r="Q26" s="942">
        <v>0</v>
      </c>
      <c r="R26" s="942">
        <v>0</v>
      </c>
      <c r="S26" s="942">
        <v>0</v>
      </c>
      <c r="T26" s="942">
        <v>0</v>
      </c>
      <c r="U26" s="942">
        <v>0</v>
      </c>
      <c r="V26" s="942">
        <v>0</v>
      </c>
      <c r="W26" s="942">
        <v>0</v>
      </c>
      <c r="X26" s="942">
        <v>0</v>
      </c>
      <c r="Y26" s="942">
        <v>90363.204134419982</v>
      </c>
      <c r="Z26" s="942">
        <v>90363.204134419982</v>
      </c>
      <c r="AA26" s="942">
        <v>90363.204134419982</v>
      </c>
      <c r="AB26" s="942">
        <v>0</v>
      </c>
      <c r="AC26" s="942">
        <v>0</v>
      </c>
      <c r="AD26" s="942">
        <v>0</v>
      </c>
      <c r="AE26" s="942">
        <v>0</v>
      </c>
      <c r="AF26" s="942">
        <v>0</v>
      </c>
      <c r="AG26" s="942">
        <v>0</v>
      </c>
      <c r="AH26" s="929">
        <f t="shared" si="0"/>
        <v>96.204134420000003</v>
      </c>
      <c r="AI26" s="929">
        <v>96.204134420000003</v>
      </c>
      <c r="AJ26" s="929">
        <v>0</v>
      </c>
      <c r="AK26" s="929">
        <v>0</v>
      </c>
      <c r="AL26" s="929">
        <v>0</v>
      </c>
      <c r="AM26" s="929">
        <v>0</v>
      </c>
      <c r="AN26" s="929">
        <v>0</v>
      </c>
      <c r="AO26" s="929">
        <v>0</v>
      </c>
      <c r="AP26" s="929">
        <f t="shared" si="1"/>
        <v>30089.000000000004</v>
      </c>
      <c r="AQ26" s="929">
        <v>30089.000000000004</v>
      </c>
      <c r="AR26" s="929">
        <v>0</v>
      </c>
      <c r="AS26" s="929">
        <v>0</v>
      </c>
      <c r="AT26" s="929">
        <v>0</v>
      </c>
      <c r="AU26" s="929">
        <v>0</v>
      </c>
      <c r="AV26" s="929">
        <v>0</v>
      </c>
      <c r="AW26" s="929">
        <v>0</v>
      </c>
      <c r="AX26" s="929">
        <f t="shared" si="2"/>
        <v>30089.000000000004</v>
      </c>
      <c r="AY26" s="929">
        <v>30089.000000000004</v>
      </c>
      <c r="AZ26" s="929">
        <v>0</v>
      </c>
      <c r="BA26" s="929">
        <v>0</v>
      </c>
      <c r="BB26" s="929">
        <v>0</v>
      </c>
      <c r="BC26" s="929">
        <v>0</v>
      </c>
      <c r="BD26" s="929">
        <v>0</v>
      </c>
      <c r="BE26" s="929">
        <v>0</v>
      </c>
      <c r="BF26" s="929">
        <f t="shared" si="3"/>
        <v>30089.000000000004</v>
      </c>
      <c r="BG26" s="929">
        <v>30089.000000000004</v>
      </c>
      <c r="BH26" s="929">
        <v>0</v>
      </c>
      <c r="BI26" s="929">
        <v>0</v>
      </c>
      <c r="BJ26" s="929">
        <v>0</v>
      </c>
      <c r="BK26" s="929">
        <v>0</v>
      </c>
      <c r="BL26" s="929">
        <v>0</v>
      </c>
    </row>
    <row r="27" spans="1:64" x14ac:dyDescent="0.2">
      <c r="A27" s="941">
        <v>3208</v>
      </c>
      <c r="B27" s="942">
        <v>0</v>
      </c>
      <c r="C27" s="942">
        <v>0</v>
      </c>
      <c r="D27" s="942">
        <v>0</v>
      </c>
      <c r="E27" s="942">
        <v>0</v>
      </c>
      <c r="F27" s="942">
        <v>0</v>
      </c>
      <c r="G27" s="942">
        <v>0</v>
      </c>
      <c r="H27" s="942">
        <v>0</v>
      </c>
      <c r="I27" s="942">
        <v>0</v>
      </c>
      <c r="J27" s="942">
        <v>0</v>
      </c>
      <c r="K27" s="942">
        <v>0</v>
      </c>
      <c r="L27" s="942">
        <v>0</v>
      </c>
      <c r="M27" s="942">
        <v>0</v>
      </c>
      <c r="N27" s="942">
        <v>0</v>
      </c>
      <c r="O27" s="942">
        <v>0</v>
      </c>
      <c r="P27" s="942">
        <v>0</v>
      </c>
      <c r="Q27" s="942">
        <v>0</v>
      </c>
      <c r="R27" s="942">
        <v>0</v>
      </c>
      <c r="S27" s="942">
        <v>0</v>
      </c>
      <c r="T27" s="942">
        <v>0</v>
      </c>
      <c r="U27" s="942">
        <v>0</v>
      </c>
      <c r="V27" s="942">
        <v>0</v>
      </c>
      <c r="W27" s="942">
        <v>0</v>
      </c>
      <c r="X27" s="942">
        <v>0</v>
      </c>
      <c r="Y27" s="942">
        <v>2443.3269108</v>
      </c>
      <c r="Z27" s="942">
        <v>2443.3269108</v>
      </c>
      <c r="AA27" s="942">
        <v>2443.3269108</v>
      </c>
      <c r="AB27" s="942">
        <v>0</v>
      </c>
      <c r="AC27" s="942">
        <v>0</v>
      </c>
      <c r="AD27" s="942">
        <v>0</v>
      </c>
      <c r="AE27" s="942">
        <v>0</v>
      </c>
      <c r="AF27" s="942">
        <v>0</v>
      </c>
      <c r="AG27" s="942">
        <v>0</v>
      </c>
      <c r="AH27" s="929">
        <f t="shared" si="0"/>
        <v>669.67691081999988</v>
      </c>
      <c r="AI27" s="929">
        <v>669.67691081999988</v>
      </c>
      <c r="AJ27" s="929">
        <v>0</v>
      </c>
      <c r="AK27" s="929">
        <v>0</v>
      </c>
      <c r="AL27" s="929">
        <v>0</v>
      </c>
      <c r="AM27" s="929">
        <v>0</v>
      </c>
      <c r="AN27" s="929">
        <v>0</v>
      </c>
      <c r="AO27" s="929">
        <v>0</v>
      </c>
      <c r="AP27" s="929">
        <f t="shared" si="1"/>
        <v>591.21666665999999</v>
      </c>
      <c r="AQ27" s="929">
        <v>591.21666665999999</v>
      </c>
      <c r="AR27" s="929">
        <v>0</v>
      </c>
      <c r="AS27" s="929">
        <v>0</v>
      </c>
      <c r="AT27" s="929">
        <v>0</v>
      </c>
      <c r="AU27" s="929">
        <v>0</v>
      </c>
      <c r="AV27" s="929">
        <v>0</v>
      </c>
      <c r="AW27" s="929">
        <v>0</v>
      </c>
      <c r="AX27" s="929">
        <f t="shared" si="2"/>
        <v>591.21666665999999</v>
      </c>
      <c r="AY27" s="929">
        <v>591.21666665999999</v>
      </c>
      <c r="AZ27" s="929">
        <v>0</v>
      </c>
      <c r="BA27" s="929">
        <v>0</v>
      </c>
      <c r="BB27" s="929">
        <v>0</v>
      </c>
      <c r="BC27" s="929">
        <v>0</v>
      </c>
      <c r="BD27" s="929">
        <v>0</v>
      </c>
      <c r="BE27" s="929">
        <v>0</v>
      </c>
      <c r="BF27" s="929">
        <f t="shared" si="3"/>
        <v>591.21666665999999</v>
      </c>
      <c r="BG27" s="929">
        <v>591.21666665999999</v>
      </c>
      <c r="BH27" s="929">
        <v>0</v>
      </c>
      <c r="BI27" s="929">
        <v>0</v>
      </c>
      <c r="BJ27" s="929">
        <v>0</v>
      </c>
      <c r="BK27" s="929">
        <v>0</v>
      </c>
      <c r="BL27" s="929">
        <v>0</v>
      </c>
    </row>
    <row r="28" spans="1:64" x14ac:dyDescent="0.2">
      <c r="A28" s="941">
        <v>3301</v>
      </c>
      <c r="B28" s="942">
        <v>0</v>
      </c>
      <c r="C28" s="942">
        <v>0</v>
      </c>
      <c r="D28" s="942">
        <v>0</v>
      </c>
      <c r="E28" s="942">
        <v>0</v>
      </c>
      <c r="F28" s="942">
        <v>0</v>
      </c>
      <c r="G28" s="942">
        <v>0</v>
      </c>
      <c r="H28" s="942">
        <v>0</v>
      </c>
      <c r="I28" s="942">
        <v>0</v>
      </c>
      <c r="J28" s="942">
        <v>0</v>
      </c>
      <c r="K28" s="942">
        <v>0</v>
      </c>
      <c r="L28" s="942">
        <v>0</v>
      </c>
      <c r="M28" s="942">
        <v>0</v>
      </c>
      <c r="N28" s="942">
        <v>0</v>
      </c>
      <c r="O28" s="942">
        <v>0</v>
      </c>
      <c r="P28" s="942">
        <v>0</v>
      </c>
      <c r="Q28" s="942">
        <v>0</v>
      </c>
      <c r="R28" s="942">
        <v>0</v>
      </c>
      <c r="S28" s="942">
        <v>0</v>
      </c>
      <c r="T28" s="942">
        <v>0</v>
      </c>
      <c r="U28" s="942">
        <v>0</v>
      </c>
      <c r="V28" s="942">
        <v>0</v>
      </c>
      <c r="W28" s="942">
        <v>0</v>
      </c>
      <c r="X28" s="942">
        <v>0</v>
      </c>
      <c r="Y28" s="942">
        <v>20482.866006420001</v>
      </c>
      <c r="Z28" s="942">
        <v>20482.866006420001</v>
      </c>
      <c r="AA28" s="942">
        <v>20482.866006420001</v>
      </c>
      <c r="AB28" s="942">
        <v>0</v>
      </c>
      <c r="AC28" s="942">
        <v>0</v>
      </c>
      <c r="AD28" s="942">
        <v>0</v>
      </c>
      <c r="AE28" s="942">
        <v>0</v>
      </c>
      <c r="AF28" s="942">
        <v>0</v>
      </c>
      <c r="AG28" s="942">
        <v>0</v>
      </c>
      <c r="AH28" s="929">
        <f t="shared" si="0"/>
        <v>5527.2909526699996</v>
      </c>
      <c r="AI28" s="929">
        <v>5527.2909526699996</v>
      </c>
      <c r="AJ28" s="929">
        <v>0</v>
      </c>
      <c r="AK28" s="929">
        <v>0</v>
      </c>
      <c r="AL28" s="929">
        <v>0</v>
      </c>
      <c r="AM28" s="929">
        <v>0</v>
      </c>
      <c r="AN28" s="929">
        <v>0</v>
      </c>
      <c r="AO28" s="929">
        <v>0</v>
      </c>
      <c r="AP28" s="929">
        <f t="shared" si="1"/>
        <v>4985.1916830499995</v>
      </c>
      <c r="AQ28" s="929">
        <v>4985.1916830499995</v>
      </c>
      <c r="AR28" s="929">
        <v>0</v>
      </c>
      <c r="AS28" s="929">
        <v>0</v>
      </c>
      <c r="AT28" s="929">
        <v>0</v>
      </c>
      <c r="AU28" s="929">
        <v>0</v>
      </c>
      <c r="AV28" s="929">
        <v>0</v>
      </c>
      <c r="AW28" s="929">
        <v>0</v>
      </c>
      <c r="AX28" s="929">
        <f t="shared" si="2"/>
        <v>4985.1916851799997</v>
      </c>
      <c r="AY28" s="929">
        <v>4985.1916851799997</v>
      </c>
      <c r="AZ28" s="929">
        <v>0</v>
      </c>
      <c r="BA28" s="929">
        <v>0</v>
      </c>
      <c r="BB28" s="929">
        <v>0</v>
      </c>
      <c r="BC28" s="929">
        <v>0</v>
      </c>
      <c r="BD28" s="929">
        <v>0</v>
      </c>
      <c r="BE28" s="929">
        <v>0</v>
      </c>
      <c r="BF28" s="929">
        <f t="shared" si="3"/>
        <v>4985.1916855199997</v>
      </c>
      <c r="BG28" s="929">
        <v>4985.1916855199997</v>
      </c>
      <c r="BH28" s="929">
        <v>0</v>
      </c>
      <c r="BI28" s="929">
        <v>0</v>
      </c>
      <c r="BJ28" s="929">
        <v>0</v>
      </c>
      <c r="BK28" s="929">
        <v>0</v>
      </c>
      <c r="BL28" s="929">
        <v>0</v>
      </c>
    </row>
    <row r="29" spans="1:64" x14ac:dyDescent="0.2">
      <c r="A29" s="941">
        <v>3302</v>
      </c>
      <c r="B29" s="942">
        <v>0</v>
      </c>
      <c r="C29" s="942">
        <v>0</v>
      </c>
      <c r="D29" s="942">
        <v>0</v>
      </c>
      <c r="E29" s="942">
        <v>0</v>
      </c>
      <c r="F29" s="942">
        <v>0</v>
      </c>
      <c r="G29" s="942">
        <v>0</v>
      </c>
      <c r="H29" s="942">
        <v>0</v>
      </c>
      <c r="I29" s="942">
        <v>0</v>
      </c>
      <c r="J29" s="942">
        <v>0</v>
      </c>
      <c r="K29" s="942">
        <v>0</v>
      </c>
      <c r="L29" s="942">
        <v>0</v>
      </c>
      <c r="M29" s="942">
        <v>0</v>
      </c>
      <c r="N29" s="942">
        <v>0</v>
      </c>
      <c r="O29" s="942">
        <v>0</v>
      </c>
      <c r="P29" s="942">
        <v>0</v>
      </c>
      <c r="Q29" s="942">
        <v>0</v>
      </c>
      <c r="R29" s="942">
        <v>0</v>
      </c>
      <c r="S29" s="942">
        <v>0</v>
      </c>
      <c r="T29" s="942">
        <v>0</v>
      </c>
      <c r="U29" s="942">
        <v>0</v>
      </c>
      <c r="V29" s="942">
        <v>0</v>
      </c>
      <c r="W29" s="942">
        <v>0</v>
      </c>
      <c r="X29" s="942">
        <v>0</v>
      </c>
      <c r="Y29" s="942">
        <v>6309.1339935800006</v>
      </c>
      <c r="Z29" s="942">
        <v>6309.1339935800006</v>
      </c>
      <c r="AA29" s="942">
        <v>6309.1339935800006</v>
      </c>
      <c r="AB29" s="942">
        <v>0</v>
      </c>
      <c r="AC29" s="942">
        <v>0</v>
      </c>
      <c r="AD29" s="942">
        <v>0</v>
      </c>
      <c r="AE29" s="942">
        <v>0</v>
      </c>
      <c r="AF29" s="942">
        <v>0</v>
      </c>
      <c r="AG29" s="942">
        <v>0</v>
      </c>
      <c r="AH29" s="929">
        <f t="shared" si="0"/>
        <v>665.30600611</v>
      </c>
      <c r="AI29" s="929">
        <v>665.30600611</v>
      </c>
      <c r="AJ29" s="929">
        <v>0</v>
      </c>
      <c r="AK29" s="929">
        <v>0</v>
      </c>
      <c r="AL29" s="929">
        <v>0</v>
      </c>
      <c r="AM29" s="929">
        <v>0</v>
      </c>
      <c r="AN29" s="929">
        <v>0</v>
      </c>
      <c r="AO29" s="929">
        <v>0</v>
      </c>
      <c r="AP29" s="929">
        <f t="shared" si="1"/>
        <v>1987.8979979700002</v>
      </c>
      <c r="AQ29" s="929">
        <v>1987.8979979700002</v>
      </c>
      <c r="AR29" s="929">
        <v>0</v>
      </c>
      <c r="AS29" s="929">
        <v>0</v>
      </c>
      <c r="AT29" s="929">
        <v>0</v>
      </c>
      <c r="AU29" s="929">
        <v>0</v>
      </c>
      <c r="AV29" s="929">
        <v>0</v>
      </c>
      <c r="AW29" s="929">
        <v>0</v>
      </c>
      <c r="AX29" s="929">
        <f t="shared" si="2"/>
        <v>1793.03199154</v>
      </c>
      <c r="AY29" s="929">
        <v>1793.03199154</v>
      </c>
      <c r="AZ29" s="929">
        <v>0</v>
      </c>
      <c r="BA29" s="929">
        <v>0</v>
      </c>
      <c r="BB29" s="929">
        <v>0</v>
      </c>
      <c r="BC29" s="929">
        <v>0</v>
      </c>
      <c r="BD29" s="929">
        <v>0</v>
      </c>
      <c r="BE29" s="929">
        <v>0</v>
      </c>
      <c r="BF29" s="929">
        <f t="shared" si="3"/>
        <v>1862.8979979599999</v>
      </c>
      <c r="BG29" s="929">
        <v>1862.8979979599999</v>
      </c>
      <c r="BH29" s="929">
        <v>0</v>
      </c>
      <c r="BI29" s="929">
        <v>0</v>
      </c>
      <c r="BJ29" s="929">
        <v>0</v>
      </c>
      <c r="BK29" s="929">
        <v>0</v>
      </c>
      <c r="BL29" s="929">
        <v>0</v>
      </c>
    </row>
    <row r="30" spans="1:64" x14ac:dyDescent="0.2">
      <c r="A30" s="941">
        <v>3502</v>
      </c>
      <c r="B30" s="942">
        <v>0</v>
      </c>
      <c r="C30" s="942">
        <v>0</v>
      </c>
      <c r="D30" s="942">
        <v>0</v>
      </c>
      <c r="E30" s="942">
        <v>0</v>
      </c>
      <c r="F30" s="942">
        <v>0</v>
      </c>
      <c r="G30" s="942">
        <v>0</v>
      </c>
      <c r="H30" s="942">
        <v>0</v>
      </c>
      <c r="I30" s="942">
        <v>0</v>
      </c>
      <c r="J30" s="942">
        <v>0</v>
      </c>
      <c r="K30" s="942">
        <v>0</v>
      </c>
      <c r="L30" s="942">
        <v>0</v>
      </c>
      <c r="M30" s="942">
        <v>0</v>
      </c>
      <c r="N30" s="942">
        <v>0</v>
      </c>
      <c r="O30" s="942">
        <v>0</v>
      </c>
      <c r="P30" s="942">
        <v>0</v>
      </c>
      <c r="Q30" s="942">
        <v>0</v>
      </c>
      <c r="R30" s="942">
        <v>0</v>
      </c>
      <c r="S30" s="942">
        <v>0</v>
      </c>
      <c r="T30" s="942">
        <v>0</v>
      </c>
      <c r="U30" s="942">
        <v>0</v>
      </c>
      <c r="V30" s="942">
        <v>0</v>
      </c>
      <c r="W30" s="942">
        <v>0</v>
      </c>
      <c r="X30" s="942">
        <v>0</v>
      </c>
      <c r="Y30" s="942">
        <v>143940.35999999999</v>
      </c>
      <c r="Z30" s="942">
        <v>143940.35999999999</v>
      </c>
      <c r="AA30" s="942">
        <v>31740.36</v>
      </c>
      <c r="AB30" s="942">
        <v>0</v>
      </c>
      <c r="AC30" s="942">
        <v>30800</v>
      </c>
      <c r="AD30" s="942">
        <v>0</v>
      </c>
      <c r="AE30" s="942">
        <v>17000</v>
      </c>
      <c r="AF30" s="942">
        <v>64400</v>
      </c>
      <c r="AG30" s="942">
        <v>0</v>
      </c>
      <c r="AH30" s="929">
        <f t="shared" si="0"/>
        <v>23153.46</v>
      </c>
      <c r="AI30" s="929">
        <v>12278.46</v>
      </c>
      <c r="AJ30" s="929">
        <v>0</v>
      </c>
      <c r="AK30" s="929">
        <v>10875</v>
      </c>
      <c r="AL30" s="929">
        <v>0</v>
      </c>
      <c r="AM30" s="929">
        <v>0</v>
      </c>
      <c r="AN30" s="929">
        <v>0</v>
      </c>
      <c r="AO30" s="929">
        <v>0</v>
      </c>
      <c r="AP30" s="929">
        <f t="shared" si="1"/>
        <v>23612</v>
      </c>
      <c r="AQ30" s="929">
        <v>7607</v>
      </c>
      <c r="AR30" s="929">
        <v>0</v>
      </c>
      <c r="AS30" s="929">
        <v>8435</v>
      </c>
      <c r="AT30" s="929">
        <v>0</v>
      </c>
      <c r="AU30" s="929">
        <v>400</v>
      </c>
      <c r="AV30" s="929">
        <v>7170</v>
      </c>
      <c r="AW30" s="929">
        <v>0</v>
      </c>
      <c r="AX30" s="929">
        <f t="shared" si="2"/>
        <v>86579</v>
      </c>
      <c r="AY30" s="929">
        <v>9549</v>
      </c>
      <c r="AZ30" s="929">
        <v>0</v>
      </c>
      <c r="BA30" s="929">
        <v>6960</v>
      </c>
      <c r="BB30" s="929">
        <v>0</v>
      </c>
      <c r="BC30" s="929">
        <v>16400</v>
      </c>
      <c r="BD30" s="929">
        <v>53670</v>
      </c>
      <c r="BE30" s="929">
        <v>0</v>
      </c>
      <c r="BF30" s="929">
        <f t="shared" si="3"/>
        <v>10595.9</v>
      </c>
      <c r="BG30" s="929">
        <v>2305.9</v>
      </c>
      <c r="BH30" s="929">
        <v>0</v>
      </c>
      <c r="BI30" s="929">
        <v>4530</v>
      </c>
      <c r="BJ30" s="929">
        <v>0</v>
      </c>
      <c r="BK30" s="929">
        <v>200</v>
      </c>
      <c r="BL30" s="929">
        <v>3560</v>
      </c>
    </row>
    <row r="31" spans="1:64" x14ac:dyDescent="0.2">
      <c r="A31" s="941">
        <v>3602</v>
      </c>
      <c r="B31" s="942">
        <v>0</v>
      </c>
      <c r="C31" s="942">
        <v>0</v>
      </c>
      <c r="D31" s="942">
        <v>0</v>
      </c>
      <c r="E31" s="942">
        <v>0</v>
      </c>
      <c r="F31" s="942">
        <v>0</v>
      </c>
      <c r="G31" s="942">
        <v>0</v>
      </c>
      <c r="H31" s="942">
        <v>0</v>
      </c>
      <c r="I31" s="942">
        <v>0</v>
      </c>
      <c r="J31" s="942">
        <v>0</v>
      </c>
      <c r="K31" s="942">
        <v>0</v>
      </c>
      <c r="L31" s="942">
        <v>0</v>
      </c>
      <c r="M31" s="942">
        <v>0</v>
      </c>
      <c r="N31" s="942">
        <v>0</v>
      </c>
      <c r="O31" s="942">
        <v>0</v>
      </c>
      <c r="P31" s="942">
        <v>0</v>
      </c>
      <c r="Q31" s="942">
        <v>0</v>
      </c>
      <c r="R31" s="942">
        <v>0</v>
      </c>
      <c r="S31" s="942">
        <v>0</v>
      </c>
      <c r="T31" s="942">
        <v>0</v>
      </c>
      <c r="U31" s="942">
        <v>0</v>
      </c>
      <c r="V31" s="942">
        <v>0</v>
      </c>
      <c r="W31" s="942">
        <v>0</v>
      </c>
      <c r="X31" s="942">
        <v>0</v>
      </c>
      <c r="Y31" s="942">
        <v>29628</v>
      </c>
      <c r="Z31" s="942">
        <v>29628</v>
      </c>
      <c r="AA31" s="942">
        <v>2428</v>
      </c>
      <c r="AB31" s="942">
        <v>0</v>
      </c>
      <c r="AC31" s="942">
        <v>16700</v>
      </c>
      <c r="AD31" s="942">
        <v>0</v>
      </c>
      <c r="AE31" s="942">
        <v>0</v>
      </c>
      <c r="AF31" s="942">
        <v>10500</v>
      </c>
      <c r="AG31" s="942">
        <v>0</v>
      </c>
      <c r="AH31" s="929">
        <f t="shared" si="0"/>
        <v>1328</v>
      </c>
      <c r="AI31" s="929">
        <v>1328</v>
      </c>
      <c r="AJ31" s="929">
        <v>0</v>
      </c>
      <c r="AK31" s="929">
        <v>0</v>
      </c>
      <c r="AL31" s="929">
        <v>0</v>
      </c>
      <c r="AM31" s="929">
        <v>0</v>
      </c>
      <c r="AN31" s="929">
        <v>0</v>
      </c>
      <c r="AO31" s="929">
        <v>0</v>
      </c>
      <c r="AP31" s="929">
        <f t="shared" si="1"/>
        <v>13500</v>
      </c>
      <c r="AQ31" s="929">
        <v>500</v>
      </c>
      <c r="AR31" s="929">
        <v>0</v>
      </c>
      <c r="AS31" s="929">
        <v>7000</v>
      </c>
      <c r="AT31" s="929">
        <v>0</v>
      </c>
      <c r="AU31" s="929">
        <v>0</v>
      </c>
      <c r="AV31" s="929">
        <v>6000</v>
      </c>
      <c r="AW31" s="929">
        <v>0</v>
      </c>
      <c r="AX31" s="929">
        <f t="shared" si="2"/>
        <v>11800</v>
      </c>
      <c r="AY31" s="929">
        <v>300</v>
      </c>
      <c r="AZ31" s="929">
        <v>0</v>
      </c>
      <c r="BA31" s="929">
        <v>7000</v>
      </c>
      <c r="BB31" s="929">
        <v>0</v>
      </c>
      <c r="BC31" s="929">
        <v>0</v>
      </c>
      <c r="BD31" s="929">
        <v>4500</v>
      </c>
      <c r="BE31" s="929">
        <v>0</v>
      </c>
      <c r="BF31" s="929">
        <f t="shared" si="3"/>
        <v>3000</v>
      </c>
      <c r="BG31" s="929">
        <v>300</v>
      </c>
      <c r="BH31" s="929">
        <v>0</v>
      </c>
      <c r="BI31" s="929">
        <v>2700</v>
      </c>
      <c r="BJ31" s="929">
        <v>0</v>
      </c>
      <c r="BK31" s="929">
        <v>0</v>
      </c>
      <c r="BL31" s="929">
        <v>0</v>
      </c>
    </row>
    <row r="32" spans="1:64" x14ac:dyDescent="0.2">
      <c r="A32" s="941">
        <v>3906</v>
      </c>
      <c r="B32" s="942">
        <v>0</v>
      </c>
      <c r="C32" s="942">
        <v>0</v>
      </c>
      <c r="D32" s="942">
        <v>0</v>
      </c>
      <c r="E32" s="942">
        <v>0</v>
      </c>
      <c r="F32" s="942">
        <v>0</v>
      </c>
      <c r="G32" s="942">
        <v>0</v>
      </c>
      <c r="H32" s="942">
        <v>0</v>
      </c>
      <c r="I32" s="942">
        <v>0</v>
      </c>
      <c r="J32" s="942">
        <v>0</v>
      </c>
      <c r="K32" s="942">
        <v>0</v>
      </c>
      <c r="L32" s="942">
        <v>0</v>
      </c>
      <c r="M32" s="942">
        <v>0</v>
      </c>
      <c r="N32" s="942">
        <v>0</v>
      </c>
      <c r="O32" s="942">
        <v>0</v>
      </c>
      <c r="P32" s="942">
        <v>0</v>
      </c>
      <c r="Q32" s="942">
        <v>0</v>
      </c>
      <c r="R32" s="942">
        <v>0</v>
      </c>
      <c r="S32" s="942">
        <v>0</v>
      </c>
      <c r="T32" s="942">
        <v>0</v>
      </c>
      <c r="U32" s="942">
        <v>0</v>
      </c>
      <c r="V32" s="942">
        <v>0</v>
      </c>
      <c r="W32" s="942">
        <v>0</v>
      </c>
      <c r="X32" s="942">
        <v>0</v>
      </c>
      <c r="Y32" s="942">
        <v>91887.8</v>
      </c>
      <c r="Z32" s="942">
        <v>91887.8</v>
      </c>
      <c r="AA32" s="942">
        <v>1887.7999999999997</v>
      </c>
      <c r="AB32" s="942">
        <v>0</v>
      </c>
      <c r="AC32" s="942">
        <v>15000</v>
      </c>
      <c r="AD32" s="942">
        <v>0</v>
      </c>
      <c r="AE32" s="942">
        <v>75000</v>
      </c>
      <c r="AF32" s="942">
        <v>0</v>
      </c>
      <c r="AG32" s="942">
        <v>0</v>
      </c>
      <c r="AH32" s="929">
        <f t="shared" si="0"/>
        <v>87.800000000000011</v>
      </c>
      <c r="AI32" s="929">
        <v>87.800000000000011</v>
      </c>
      <c r="AJ32" s="929">
        <v>0</v>
      </c>
      <c r="AK32" s="929">
        <v>0</v>
      </c>
      <c r="AL32" s="929">
        <v>0</v>
      </c>
      <c r="AM32" s="929">
        <v>0</v>
      </c>
      <c r="AN32" s="929">
        <v>0</v>
      </c>
      <c r="AO32" s="929">
        <v>0</v>
      </c>
      <c r="AP32" s="929">
        <f t="shared" si="1"/>
        <v>45600</v>
      </c>
      <c r="AQ32" s="929">
        <v>600</v>
      </c>
      <c r="AR32" s="929">
        <v>0</v>
      </c>
      <c r="AS32" s="929">
        <v>10000</v>
      </c>
      <c r="AT32" s="929">
        <v>0</v>
      </c>
      <c r="AU32" s="929">
        <v>35000</v>
      </c>
      <c r="AV32" s="929">
        <v>0</v>
      </c>
      <c r="AW32" s="929">
        <v>0</v>
      </c>
      <c r="AX32" s="929">
        <f t="shared" si="2"/>
        <v>25600</v>
      </c>
      <c r="AY32" s="929">
        <v>600</v>
      </c>
      <c r="AZ32" s="929">
        <v>0</v>
      </c>
      <c r="BA32" s="929">
        <v>5000</v>
      </c>
      <c r="BB32" s="929">
        <v>0</v>
      </c>
      <c r="BC32" s="929">
        <v>20000</v>
      </c>
      <c r="BD32" s="929">
        <v>0</v>
      </c>
      <c r="BE32" s="929">
        <v>0</v>
      </c>
      <c r="BF32" s="929">
        <f t="shared" si="3"/>
        <v>20600</v>
      </c>
      <c r="BG32" s="929">
        <v>600</v>
      </c>
      <c r="BH32" s="929">
        <v>0</v>
      </c>
      <c r="BI32" s="929">
        <v>0</v>
      </c>
      <c r="BJ32" s="929">
        <v>0</v>
      </c>
      <c r="BK32" s="929">
        <v>20000</v>
      </c>
      <c r="BL32" s="929">
        <v>0</v>
      </c>
    </row>
    <row r="33" spans="1:64" x14ac:dyDescent="0.2">
      <c r="A33" s="941">
        <v>4001</v>
      </c>
      <c r="B33" s="942">
        <v>0</v>
      </c>
      <c r="C33" s="942">
        <v>0</v>
      </c>
      <c r="D33" s="942">
        <v>0</v>
      </c>
      <c r="E33" s="942">
        <v>0</v>
      </c>
      <c r="F33" s="942">
        <v>0</v>
      </c>
      <c r="G33" s="942">
        <v>0</v>
      </c>
      <c r="H33" s="942">
        <v>0</v>
      </c>
      <c r="I33" s="942">
        <v>0</v>
      </c>
      <c r="J33" s="942">
        <v>0</v>
      </c>
      <c r="K33" s="942">
        <v>0</v>
      </c>
      <c r="L33" s="942">
        <v>0</v>
      </c>
      <c r="M33" s="942">
        <v>0</v>
      </c>
      <c r="N33" s="942">
        <v>0</v>
      </c>
      <c r="O33" s="942">
        <v>0</v>
      </c>
      <c r="P33" s="942">
        <v>0</v>
      </c>
      <c r="Q33" s="942">
        <v>0</v>
      </c>
      <c r="R33" s="942">
        <v>0</v>
      </c>
      <c r="S33" s="942">
        <v>0</v>
      </c>
      <c r="T33" s="942">
        <v>0</v>
      </c>
      <c r="U33" s="942">
        <v>0</v>
      </c>
      <c r="V33" s="942">
        <v>0</v>
      </c>
      <c r="W33" s="942">
        <v>0</v>
      </c>
      <c r="X33" s="942">
        <v>0</v>
      </c>
      <c r="Y33" s="942">
        <v>159000</v>
      </c>
      <c r="Z33" s="942">
        <v>159000</v>
      </c>
      <c r="AA33" s="942">
        <v>9000</v>
      </c>
      <c r="AB33" s="942">
        <v>0</v>
      </c>
      <c r="AC33" s="942">
        <v>30000</v>
      </c>
      <c r="AD33" s="942">
        <v>0</v>
      </c>
      <c r="AE33" s="942">
        <v>120000</v>
      </c>
      <c r="AF33" s="942">
        <v>0</v>
      </c>
      <c r="AG33" s="942">
        <v>0</v>
      </c>
      <c r="AH33" s="929">
        <f t="shared" si="0"/>
        <v>16140</v>
      </c>
      <c r="AI33" s="929">
        <v>1580</v>
      </c>
      <c r="AJ33" s="929">
        <v>0</v>
      </c>
      <c r="AK33" s="929">
        <v>0</v>
      </c>
      <c r="AL33" s="929">
        <v>0</v>
      </c>
      <c r="AM33" s="929">
        <v>14560</v>
      </c>
      <c r="AN33" s="929">
        <v>0</v>
      </c>
      <c r="AO33" s="929">
        <v>0</v>
      </c>
      <c r="AP33" s="929">
        <f t="shared" si="1"/>
        <v>99665</v>
      </c>
      <c r="AQ33" s="929">
        <v>3000</v>
      </c>
      <c r="AR33" s="929">
        <v>0</v>
      </c>
      <c r="AS33" s="929">
        <v>14665</v>
      </c>
      <c r="AT33" s="929">
        <v>0</v>
      </c>
      <c r="AU33" s="929">
        <v>82000</v>
      </c>
      <c r="AV33" s="929">
        <v>0</v>
      </c>
      <c r="AW33" s="929">
        <v>0</v>
      </c>
      <c r="AX33" s="929">
        <f t="shared" si="2"/>
        <v>34400</v>
      </c>
      <c r="AY33" s="929">
        <v>3300</v>
      </c>
      <c r="AZ33" s="929">
        <v>0</v>
      </c>
      <c r="BA33" s="929">
        <v>11100</v>
      </c>
      <c r="BB33" s="929">
        <v>0</v>
      </c>
      <c r="BC33" s="929">
        <v>20000</v>
      </c>
      <c r="BD33" s="929">
        <v>0</v>
      </c>
      <c r="BE33" s="929">
        <v>0</v>
      </c>
      <c r="BF33" s="929">
        <f t="shared" si="3"/>
        <v>8795</v>
      </c>
      <c r="BG33" s="929">
        <v>1120</v>
      </c>
      <c r="BH33" s="929">
        <v>0</v>
      </c>
      <c r="BI33" s="929">
        <v>4235</v>
      </c>
      <c r="BJ33" s="929">
        <v>0</v>
      </c>
      <c r="BK33" s="929">
        <v>3440</v>
      </c>
      <c r="BL33" s="929">
        <v>0</v>
      </c>
    </row>
    <row r="34" spans="1:64" x14ac:dyDescent="0.2">
      <c r="A34" s="941">
        <v>4002</v>
      </c>
      <c r="B34" s="942">
        <v>0</v>
      </c>
      <c r="C34" s="942">
        <v>0</v>
      </c>
      <c r="D34" s="942">
        <v>0</v>
      </c>
      <c r="E34" s="942">
        <v>0</v>
      </c>
      <c r="F34" s="942">
        <v>0</v>
      </c>
      <c r="G34" s="942">
        <v>0</v>
      </c>
      <c r="H34" s="942">
        <v>0</v>
      </c>
      <c r="I34" s="942">
        <v>0</v>
      </c>
      <c r="J34" s="942">
        <v>0</v>
      </c>
      <c r="K34" s="942">
        <v>0</v>
      </c>
      <c r="L34" s="942">
        <v>0</v>
      </c>
      <c r="M34" s="942">
        <v>0</v>
      </c>
      <c r="N34" s="942">
        <v>0</v>
      </c>
      <c r="O34" s="942">
        <v>0</v>
      </c>
      <c r="P34" s="942">
        <v>0</v>
      </c>
      <c r="Q34" s="942">
        <v>0</v>
      </c>
      <c r="R34" s="942">
        <v>0</v>
      </c>
      <c r="S34" s="942">
        <v>0</v>
      </c>
      <c r="T34" s="942">
        <v>0</v>
      </c>
      <c r="U34" s="942">
        <v>0</v>
      </c>
      <c r="V34" s="942">
        <v>0</v>
      </c>
      <c r="W34" s="942">
        <v>0</v>
      </c>
      <c r="X34" s="942">
        <v>0</v>
      </c>
      <c r="Y34" s="942">
        <v>9200</v>
      </c>
      <c r="Z34" s="942">
        <v>9200</v>
      </c>
      <c r="AA34" s="942">
        <v>9200</v>
      </c>
      <c r="AB34" s="942">
        <v>0</v>
      </c>
      <c r="AC34" s="942">
        <v>0</v>
      </c>
      <c r="AD34" s="942">
        <v>0</v>
      </c>
      <c r="AE34" s="942">
        <v>0</v>
      </c>
      <c r="AF34" s="942">
        <v>0</v>
      </c>
      <c r="AG34" s="942">
        <v>0</v>
      </c>
      <c r="AH34" s="929">
        <f t="shared" si="0"/>
        <v>1673</v>
      </c>
      <c r="AI34" s="929">
        <v>1673</v>
      </c>
      <c r="AJ34" s="929">
        <v>0</v>
      </c>
      <c r="AK34" s="929">
        <v>0</v>
      </c>
      <c r="AL34" s="929">
        <v>0</v>
      </c>
      <c r="AM34" s="929">
        <v>0</v>
      </c>
      <c r="AN34" s="929">
        <v>0</v>
      </c>
      <c r="AO34" s="929">
        <v>0</v>
      </c>
      <c r="AP34" s="929">
        <f t="shared" si="1"/>
        <v>1836</v>
      </c>
      <c r="AQ34" s="929">
        <v>1836</v>
      </c>
      <c r="AR34" s="929">
        <v>0</v>
      </c>
      <c r="AS34" s="929">
        <v>0</v>
      </c>
      <c r="AT34" s="929">
        <v>0</v>
      </c>
      <c r="AU34" s="929">
        <v>0</v>
      </c>
      <c r="AV34" s="929">
        <v>0</v>
      </c>
      <c r="AW34" s="929">
        <v>0</v>
      </c>
      <c r="AX34" s="929">
        <f t="shared" si="2"/>
        <v>4041</v>
      </c>
      <c r="AY34" s="929">
        <v>4041</v>
      </c>
      <c r="AZ34" s="929">
        <v>0</v>
      </c>
      <c r="BA34" s="929">
        <v>0</v>
      </c>
      <c r="BB34" s="929">
        <v>0</v>
      </c>
      <c r="BC34" s="929">
        <v>0</v>
      </c>
      <c r="BD34" s="929">
        <v>0</v>
      </c>
      <c r="BE34" s="929">
        <v>0</v>
      </c>
      <c r="BF34" s="929">
        <f t="shared" si="3"/>
        <v>1650</v>
      </c>
      <c r="BG34" s="929">
        <v>1650</v>
      </c>
      <c r="BH34" s="929">
        <v>0</v>
      </c>
      <c r="BI34" s="929">
        <v>0</v>
      </c>
      <c r="BJ34" s="929">
        <v>0</v>
      </c>
      <c r="BK34" s="929">
        <v>0</v>
      </c>
      <c r="BL34" s="929">
        <v>0</v>
      </c>
    </row>
    <row r="35" spans="1:64" x14ac:dyDescent="0.2">
      <c r="A35" s="941">
        <v>4003</v>
      </c>
      <c r="B35" s="942">
        <v>0</v>
      </c>
      <c r="C35" s="942">
        <v>0</v>
      </c>
      <c r="D35" s="942">
        <v>0</v>
      </c>
      <c r="E35" s="942">
        <v>0</v>
      </c>
      <c r="F35" s="942">
        <v>0</v>
      </c>
      <c r="G35" s="942">
        <v>0</v>
      </c>
      <c r="H35" s="942">
        <v>0</v>
      </c>
      <c r="I35" s="942">
        <v>0</v>
      </c>
      <c r="J35" s="942">
        <v>0</v>
      </c>
      <c r="K35" s="942">
        <v>0</v>
      </c>
      <c r="L35" s="942">
        <v>0</v>
      </c>
      <c r="M35" s="942">
        <v>0</v>
      </c>
      <c r="N35" s="942">
        <v>0</v>
      </c>
      <c r="O35" s="942">
        <v>0</v>
      </c>
      <c r="P35" s="942">
        <v>0</v>
      </c>
      <c r="Q35" s="942">
        <v>0</v>
      </c>
      <c r="R35" s="942">
        <v>0</v>
      </c>
      <c r="S35" s="942">
        <v>0</v>
      </c>
      <c r="T35" s="942">
        <v>0</v>
      </c>
      <c r="U35" s="942">
        <v>0</v>
      </c>
      <c r="V35" s="942">
        <v>0</v>
      </c>
      <c r="W35" s="942">
        <v>0</v>
      </c>
      <c r="X35" s="942">
        <v>0</v>
      </c>
      <c r="Y35" s="942">
        <v>208231</v>
      </c>
      <c r="Z35" s="942">
        <v>214531</v>
      </c>
      <c r="AA35" s="942">
        <v>5191</v>
      </c>
      <c r="AB35" s="942">
        <v>56000</v>
      </c>
      <c r="AC35" s="942">
        <v>20000</v>
      </c>
      <c r="AD35" s="942">
        <v>100000</v>
      </c>
      <c r="AE35" s="942">
        <v>33340</v>
      </c>
      <c r="AF35" s="942">
        <v>0</v>
      </c>
      <c r="AG35" s="942">
        <v>0</v>
      </c>
      <c r="AH35" s="929">
        <f t="shared" si="0"/>
        <v>18700</v>
      </c>
      <c r="AI35" s="929">
        <v>1000</v>
      </c>
      <c r="AJ35" s="929">
        <v>7500</v>
      </c>
      <c r="AK35" s="929">
        <v>3000</v>
      </c>
      <c r="AL35" s="929">
        <v>0</v>
      </c>
      <c r="AM35" s="929">
        <v>7200</v>
      </c>
      <c r="AN35" s="929">
        <v>0</v>
      </c>
      <c r="AO35" s="929">
        <v>0</v>
      </c>
      <c r="AP35" s="929">
        <f t="shared" si="1"/>
        <v>78040</v>
      </c>
      <c r="AQ35" s="929">
        <v>1000</v>
      </c>
      <c r="AR35" s="929">
        <v>18500</v>
      </c>
      <c r="AS35" s="929">
        <v>7000</v>
      </c>
      <c r="AT35" s="929">
        <v>40000</v>
      </c>
      <c r="AU35" s="929">
        <v>11540</v>
      </c>
      <c r="AV35" s="929">
        <v>0</v>
      </c>
      <c r="AW35" s="929">
        <v>0</v>
      </c>
      <c r="AX35" s="929">
        <f t="shared" si="2"/>
        <v>79391</v>
      </c>
      <c r="AY35" s="929">
        <v>2191</v>
      </c>
      <c r="AZ35" s="929">
        <v>18500</v>
      </c>
      <c r="BA35" s="929">
        <v>7000</v>
      </c>
      <c r="BB35" s="929">
        <v>40000</v>
      </c>
      <c r="BC35" s="929">
        <v>11700</v>
      </c>
      <c r="BD35" s="929">
        <v>0</v>
      </c>
      <c r="BE35" s="929">
        <v>0</v>
      </c>
      <c r="BF35" s="929">
        <f t="shared" si="3"/>
        <v>38400</v>
      </c>
      <c r="BG35" s="929">
        <v>1000</v>
      </c>
      <c r="BH35" s="929">
        <v>11500</v>
      </c>
      <c r="BI35" s="929">
        <v>3000</v>
      </c>
      <c r="BJ35" s="929">
        <v>20000</v>
      </c>
      <c r="BK35" s="929">
        <v>2900</v>
      </c>
      <c r="BL35" s="929">
        <v>0</v>
      </c>
    </row>
    <row r="36" spans="1:64" x14ac:dyDescent="0.2">
      <c r="A36" s="941">
        <v>4101</v>
      </c>
      <c r="B36" s="942">
        <v>0</v>
      </c>
      <c r="C36" s="942">
        <v>0</v>
      </c>
      <c r="D36" s="942">
        <v>0</v>
      </c>
      <c r="E36" s="942">
        <v>0</v>
      </c>
      <c r="F36" s="942">
        <v>0</v>
      </c>
      <c r="G36" s="942">
        <v>0</v>
      </c>
      <c r="H36" s="942">
        <v>0</v>
      </c>
      <c r="I36" s="942">
        <v>0</v>
      </c>
      <c r="J36" s="942">
        <v>0</v>
      </c>
      <c r="K36" s="942">
        <v>0</v>
      </c>
      <c r="L36" s="942">
        <v>0</v>
      </c>
      <c r="M36" s="942">
        <v>0</v>
      </c>
      <c r="N36" s="942">
        <v>0</v>
      </c>
      <c r="O36" s="942">
        <v>0</v>
      </c>
      <c r="P36" s="942">
        <v>0</v>
      </c>
      <c r="Q36" s="942">
        <v>0</v>
      </c>
      <c r="R36" s="942">
        <v>0</v>
      </c>
      <c r="S36" s="942">
        <v>0</v>
      </c>
      <c r="T36" s="942">
        <v>0</v>
      </c>
      <c r="U36" s="942">
        <v>0</v>
      </c>
      <c r="V36" s="942">
        <v>0</v>
      </c>
      <c r="W36" s="942">
        <v>0</v>
      </c>
      <c r="X36" s="942">
        <v>0</v>
      </c>
      <c r="Y36" s="942">
        <v>24000</v>
      </c>
      <c r="Z36" s="942">
        <v>24000</v>
      </c>
      <c r="AA36" s="942">
        <v>10000</v>
      </c>
      <c r="AB36" s="942">
        <v>0</v>
      </c>
      <c r="AC36" s="942">
        <v>3000</v>
      </c>
      <c r="AD36" s="942">
        <v>5000</v>
      </c>
      <c r="AE36" s="942">
        <v>3000</v>
      </c>
      <c r="AF36" s="942">
        <v>3000</v>
      </c>
      <c r="AG36" s="942">
        <v>0</v>
      </c>
      <c r="AH36" s="929">
        <f t="shared" si="0"/>
        <v>754.56666700000005</v>
      </c>
      <c r="AI36" s="929">
        <v>754.56666700000005</v>
      </c>
      <c r="AJ36" s="929">
        <v>0</v>
      </c>
      <c r="AK36" s="929">
        <v>0</v>
      </c>
      <c r="AL36" s="929">
        <v>0</v>
      </c>
      <c r="AM36" s="929">
        <v>0</v>
      </c>
      <c r="AN36" s="929">
        <v>0</v>
      </c>
      <c r="AO36" s="929">
        <v>0</v>
      </c>
      <c r="AP36" s="929">
        <f t="shared" si="1"/>
        <v>4955.1450000000004</v>
      </c>
      <c r="AQ36" s="929">
        <v>3105.145</v>
      </c>
      <c r="AR36" s="929">
        <v>0</v>
      </c>
      <c r="AS36" s="929">
        <v>1500</v>
      </c>
      <c r="AT36" s="929">
        <v>0</v>
      </c>
      <c r="AU36" s="929">
        <v>0</v>
      </c>
      <c r="AV36" s="929">
        <v>350</v>
      </c>
      <c r="AW36" s="929">
        <v>0</v>
      </c>
      <c r="AX36" s="929">
        <f t="shared" si="2"/>
        <v>11450.145</v>
      </c>
      <c r="AY36" s="929">
        <v>3100.145</v>
      </c>
      <c r="AZ36" s="929">
        <v>0</v>
      </c>
      <c r="BA36" s="929">
        <v>0</v>
      </c>
      <c r="BB36" s="929">
        <v>5000</v>
      </c>
      <c r="BC36" s="929">
        <v>3000</v>
      </c>
      <c r="BD36" s="929">
        <v>350</v>
      </c>
      <c r="BE36" s="929">
        <v>0</v>
      </c>
      <c r="BF36" s="929">
        <f t="shared" si="3"/>
        <v>6840.143333</v>
      </c>
      <c r="BG36" s="929">
        <v>3040.143333</v>
      </c>
      <c r="BH36" s="929">
        <v>0</v>
      </c>
      <c r="BI36" s="929">
        <v>1500</v>
      </c>
      <c r="BJ36" s="929">
        <v>0</v>
      </c>
      <c r="BK36" s="929">
        <v>0</v>
      </c>
      <c r="BL36" s="929">
        <v>2300</v>
      </c>
    </row>
    <row r="37" spans="1:64" x14ac:dyDescent="0.2">
      <c r="A37" s="941">
        <v>4102</v>
      </c>
      <c r="B37" s="942">
        <v>0</v>
      </c>
      <c r="C37" s="942">
        <v>0</v>
      </c>
      <c r="D37" s="942">
        <v>0</v>
      </c>
      <c r="E37" s="942">
        <v>0</v>
      </c>
      <c r="F37" s="942">
        <v>0</v>
      </c>
      <c r="G37" s="942">
        <v>0</v>
      </c>
      <c r="H37" s="942">
        <v>0</v>
      </c>
      <c r="I37" s="942">
        <v>0</v>
      </c>
      <c r="J37" s="942">
        <v>0</v>
      </c>
      <c r="K37" s="942">
        <v>0</v>
      </c>
      <c r="L37" s="942">
        <v>0</v>
      </c>
      <c r="M37" s="942">
        <v>0</v>
      </c>
      <c r="N37" s="942">
        <v>0</v>
      </c>
      <c r="O37" s="942">
        <v>0</v>
      </c>
      <c r="P37" s="942">
        <v>0</v>
      </c>
      <c r="Q37" s="942">
        <v>0</v>
      </c>
      <c r="R37" s="942">
        <v>0</v>
      </c>
      <c r="S37" s="942">
        <v>0</v>
      </c>
      <c r="T37" s="942">
        <v>0</v>
      </c>
      <c r="U37" s="942">
        <v>0</v>
      </c>
      <c r="V37" s="942">
        <v>0</v>
      </c>
      <c r="W37" s="942">
        <v>0</v>
      </c>
      <c r="X37" s="942">
        <v>0</v>
      </c>
      <c r="Y37" s="942">
        <v>23356.495000000003</v>
      </c>
      <c r="Z37" s="942">
        <v>23356.495000000003</v>
      </c>
      <c r="AA37" s="942">
        <v>18556.495000000003</v>
      </c>
      <c r="AB37" s="942">
        <v>0</v>
      </c>
      <c r="AC37" s="942">
        <v>1000</v>
      </c>
      <c r="AD37" s="942">
        <v>2000</v>
      </c>
      <c r="AE37" s="942">
        <v>0</v>
      </c>
      <c r="AF37" s="942">
        <v>1800</v>
      </c>
      <c r="AG37" s="942">
        <v>0</v>
      </c>
      <c r="AH37" s="929">
        <f t="shared" si="0"/>
        <v>663.495</v>
      </c>
      <c r="AI37" s="929">
        <v>663.495</v>
      </c>
      <c r="AJ37" s="929">
        <v>0</v>
      </c>
      <c r="AK37" s="929">
        <v>0</v>
      </c>
      <c r="AL37" s="929">
        <v>0</v>
      </c>
      <c r="AM37" s="929">
        <v>0</v>
      </c>
      <c r="AN37" s="929">
        <v>0</v>
      </c>
      <c r="AO37" s="929">
        <v>0</v>
      </c>
      <c r="AP37" s="929">
        <f t="shared" si="1"/>
        <v>6317</v>
      </c>
      <c r="AQ37" s="929">
        <v>5316</v>
      </c>
      <c r="AR37" s="929">
        <v>0</v>
      </c>
      <c r="AS37" s="929">
        <v>334</v>
      </c>
      <c r="AT37" s="929">
        <v>667</v>
      </c>
      <c r="AU37" s="929">
        <v>0</v>
      </c>
      <c r="AV37" s="929">
        <v>0</v>
      </c>
      <c r="AW37" s="929">
        <v>0</v>
      </c>
      <c r="AX37" s="929">
        <f t="shared" si="2"/>
        <v>8253</v>
      </c>
      <c r="AY37" s="929">
        <v>6353</v>
      </c>
      <c r="AZ37" s="929">
        <v>0</v>
      </c>
      <c r="BA37" s="929">
        <v>333</v>
      </c>
      <c r="BB37" s="929">
        <v>667</v>
      </c>
      <c r="BC37" s="929">
        <v>0</v>
      </c>
      <c r="BD37" s="929">
        <v>900</v>
      </c>
      <c r="BE37" s="929">
        <v>0</v>
      </c>
      <c r="BF37" s="929">
        <f t="shared" si="3"/>
        <v>8123</v>
      </c>
      <c r="BG37" s="929">
        <v>6224</v>
      </c>
      <c r="BH37" s="929">
        <v>0</v>
      </c>
      <c r="BI37" s="929">
        <v>333</v>
      </c>
      <c r="BJ37" s="929">
        <v>666</v>
      </c>
      <c r="BK37" s="929">
        <v>0</v>
      </c>
      <c r="BL37" s="929">
        <v>900</v>
      </c>
    </row>
    <row r="38" spans="1:64" x14ac:dyDescent="0.2">
      <c r="A38" s="941">
        <v>4103</v>
      </c>
      <c r="B38" s="942">
        <v>0</v>
      </c>
      <c r="C38" s="942">
        <v>0</v>
      </c>
      <c r="D38" s="942">
        <v>0</v>
      </c>
      <c r="E38" s="942">
        <v>0</v>
      </c>
      <c r="F38" s="942">
        <v>0</v>
      </c>
      <c r="G38" s="942">
        <v>0</v>
      </c>
      <c r="H38" s="942">
        <v>0</v>
      </c>
      <c r="I38" s="942">
        <v>0</v>
      </c>
      <c r="J38" s="942">
        <v>0</v>
      </c>
      <c r="K38" s="942">
        <v>0</v>
      </c>
      <c r="L38" s="942">
        <v>0</v>
      </c>
      <c r="M38" s="942">
        <v>0</v>
      </c>
      <c r="N38" s="942">
        <v>0</v>
      </c>
      <c r="O38" s="942">
        <v>0</v>
      </c>
      <c r="P38" s="942">
        <v>0</v>
      </c>
      <c r="Q38" s="942">
        <v>0</v>
      </c>
      <c r="R38" s="942">
        <v>0</v>
      </c>
      <c r="S38" s="942">
        <v>0</v>
      </c>
      <c r="T38" s="942">
        <v>0</v>
      </c>
      <c r="U38" s="942">
        <v>0</v>
      </c>
      <c r="V38" s="942">
        <v>0</v>
      </c>
      <c r="W38" s="942">
        <v>0</v>
      </c>
      <c r="X38" s="942">
        <v>0</v>
      </c>
      <c r="Y38" s="942">
        <v>11055.437</v>
      </c>
      <c r="Z38" s="942">
        <v>11055.437</v>
      </c>
      <c r="AA38" s="942">
        <v>10830.437</v>
      </c>
      <c r="AB38" s="942">
        <v>0</v>
      </c>
      <c r="AC38" s="942">
        <v>0</v>
      </c>
      <c r="AD38" s="942">
        <v>0</v>
      </c>
      <c r="AE38" s="942">
        <v>0</v>
      </c>
      <c r="AF38" s="942">
        <v>200</v>
      </c>
      <c r="AG38" s="942">
        <v>0</v>
      </c>
      <c r="AH38" s="929">
        <f t="shared" si="0"/>
        <v>1791.4370000000001</v>
      </c>
      <c r="AI38" s="929">
        <v>1791.4370000000001</v>
      </c>
      <c r="AJ38" s="929">
        <v>0</v>
      </c>
      <c r="AK38" s="929">
        <v>0</v>
      </c>
      <c r="AL38" s="929">
        <v>0</v>
      </c>
      <c r="AM38" s="929">
        <v>0</v>
      </c>
      <c r="AN38" s="929">
        <v>0</v>
      </c>
      <c r="AO38" s="929">
        <v>0</v>
      </c>
      <c r="AP38" s="929">
        <f t="shared" si="1"/>
        <v>4342.8</v>
      </c>
      <c r="AQ38" s="929">
        <v>4342.8</v>
      </c>
      <c r="AR38" s="929">
        <v>0</v>
      </c>
      <c r="AS38" s="929">
        <v>0</v>
      </c>
      <c r="AT38" s="929">
        <v>0</v>
      </c>
      <c r="AU38" s="929">
        <v>0</v>
      </c>
      <c r="AV38" s="929">
        <v>0</v>
      </c>
      <c r="AW38" s="929">
        <v>0</v>
      </c>
      <c r="AX38" s="929">
        <f t="shared" si="2"/>
        <v>2621.8</v>
      </c>
      <c r="AY38" s="929">
        <v>2521.8000000000002</v>
      </c>
      <c r="AZ38" s="929">
        <v>0</v>
      </c>
      <c r="BA38" s="929">
        <v>0</v>
      </c>
      <c r="BB38" s="929">
        <v>0</v>
      </c>
      <c r="BC38" s="929">
        <v>0</v>
      </c>
      <c r="BD38" s="929">
        <v>100</v>
      </c>
      <c r="BE38" s="929">
        <v>0</v>
      </c>
      <c r="BF38" s="929">
        <f t="shared" si="3"/>
        <v>2274.4</v>
      </c>
      <c r="BG38" s="929">
        <v>2174.4</v>
      </c>
      <c r="BH38" s="929">
        <v>0</v>
      </c>
      <c r="BI38" s="929">
        <v>0</v>
      </c>
      <c r="BJ38" s="929">
        <v>0</v>
      </c>
      <c r="BK38" s="929">
        <v>0</v>
      </c>
      <c r="BL38" s="929">
        <v>100</v>
      </c>
    </row>
    <row r="39" spans="1:64" x14ac:dyDescent="0.2">
      <c r="A39" s="941">
        <v>4104</v>
      </c>
      <c r="B39" s="942">
        <v>0</v>
      </c>
      <c r="C39" s="942">
        <v>0</v>
      </c>
      <c r="D39" s="942">
        <v>0</v>
      </c>
      <c r="E39" s="942">
        <v>0</v>
      </c>
      <c r="F39" s="942">
        <v>0</v>
      </c>
      <c r="G39" s="942">
        <v>0</v>
      </c>
      <c r="H39" s="942">
        <v>0</v>
      </c>
      <c r="I39" s="942">
        <v>0</v>
      </c>
      <c r="J39" s="942">
        <v>0</v>
      </c>
      <c r="K39" s="942">
        <v>0</v>
      </c>
      <c r="L39" s="942">
        <v>0</v>
      </c>
      <c r="M39" s="942">
        <v>0</v>
      </c>
      <c r="N39" s="942">
        <v>0</v>
      </c>
      <c r="O39" s="942">
        <v>0</v>
      </c>
      <c r="P39" s="942">
        <v>0</v>
      </c>
      <c r="Q39" s="942">
        <v>0</v>
      </c>
      <c r="R39" s="942">
        <v>0</v>
      </c>
      <c r="S39" s="942">
        <v>0</v>
      </c>
      <c r="T39" s="942">
        <v>0</v>
      </c>
      <c r="U39" s="942">
        <v>0</v>
      </c>
      <c r="V39" s="942">
        <v>0</v>
      </c>
      <c r="W39" s="942">
        <v>0</v>
      </c>
      <c r="X39" s="942">
        <v>0</v>
      </c>
      <c r="Y39" s="942">
        <v>39310.910000000018</v>
      </c>
      <c r="Z39" s="942">
        <v>39310.910000000018</v>
      </c>
      <c r="AA39" s="942">
        <v>39310.910000000018</v>
      </c>
      <c r="AB39" s="942">
        <v>0</v>
      </c>
      <c r="AC39" s="942">
        <v>0</v>
      </c>
      <c r="AD39" s="942">
        <v>0</v>
      </c>
      <c r="AE39" s="942">
        <v>0</v>
      </c>
      <c r="AF39" s="942">
        <v>0</v>
      </c>
      <c r="AG39" s="942">
        <v>0</v>
      </c>
      <c r="AH39" s="929">
        <f t="shared" si="0"/>
        <v>9437.890999999996</v>
      </c>
      <c r="AI39" s="929">
        <v>9437.890999999996</v>
      </c>
      <c r="AJ39" s="929">
        <v>0</v>
      </c>
      <c r="AK39" s="929">
        <v>0</v>
      </c>
      <c r="AL39" s="929">
        <v>0</v>
      </c>
      <c r="AM39" s="929">
        <v>0</v>
      </c>
      <c r="AN39" s="929">
        <v>0</v>
      </c>
      <c r="AO39" s="929">
        <v>0</v>
      </c>
      <c r="AP39" s="929">
        <f t="shared" si="1"/>
        <v>9815.3690000000006</v>
      </c>
      <c r="AQ39" s="929">
        <v>9815.3690000000006</v>
      </c>
      <c r="AR39" s="929">
        <v>0</v>
      </c>
      <c r="AS39" s="929">
        <v>0</v>
      </c>
      <c r="AT39" s="929">
        <v>0</v>
      </c>
      <c r="AU39" s="929">
        <v>0</v>
      </c>
      <c r="AV39" s="929">
        <v>0</v>
      </c>
      <c r="AW39" s="929">
        <v>0</v>
      </c>
      <c r="AX39" s="929">
        <f t="shared" si="2"/>
        <v>9618.5</v>
      </c>
      <c r="AY39" s="929">
        <v>9618.5</v>
      </c>
      <c r="AZ39" s="929">
        <v>0</v>
      </c>
      <c r="BA39" s="929">
        <v>0</v>
      </c>
      <c r="BB39" s="929">
        <v>0</v>
      </c>
      <c r="BC39" s="929">
        <v>0</v>
      </c>
      <c r="BD39" s="929">
        <v>0</v>
      </c>
      <c r="BE39" s="929">
        <v>0</v>
      </c>
      <c r="BF39" s="929">
        <f t="shared" si="3"/>
        <v>10439.15</v>
      </c>
      <c r="BG39" s="929">
        <v>10439.15</v>
      </c>
      <c r="BH39" s="929">
        <v>0</v>
      </c>
      <c r="BI39" s="929">
        <v>0</v>
      </c>
      <c r="BJ39" s="929">
        <v>0</v>
      </c>
      <c r="BK39" s="929">
        <v>0</v>
      </c>
      <c r="BL39" s="929">
        <v>0</v>
      </c>
    </row>
    <row r="40" spans="1:64" x14ac:dyDescent="0.2">
      <c r="A40" s="941">
        <v>4301</v>
      </c>
      <c r="B40" s="942">
        <v>0</v>
      </c>
      <c r="C40" s="942">
        <v>0</v>
      </c>
      <c r="D40" s="942">
        <v>0</v>
      </c>
      <c r="E40" s="942">
        <v>0</v>
      </c>
      <c r="F40" s="942">
        <v>0</v>
      </c>
      <c r="G40" s="942">
        <v>0</v>
      </c>
      <c r="H40" s="942">
        <v>0</v>
      </c>
      <c r="I40" s="942">
        <v>0</v>
      </c>
      <c r="J40" s="942">
        <v>0</v>
      </c>
      <c r="K40" s="942">
        <v>0</v>
      </c>
      <c r="L40" s="942">
        <v>0</v>
      </c>
      <c r="M40" s="942">
        <v>0</v>
      </c>
      <c r="N40" s="942">
        <v>0</v>
      </c>
      <c r="O40" s="942">
        <v>0</v>
      </c>
      <c r="P40" s="942">
        <v>0</v>
      </c>
      <c r="Q40" s="942">
        <v>0</v>
      </c>
      <c r="R40" s="942">
        <v>0</v>
      </c>
      <c r="S40" s="942">
        <v>0</v>
      </c>
      <c r="T40" s="942">
        <v>0</v>
      </c>
      <c r="U40" s="942">
        <v>0</v>
      </c>
      <c r="V40" s="942">
        <v>0</v>
      </c>
      <c r="W40" s="942">
        <v>0</v>
      </c>
      <c r="X40" s="942">
        <v>0</v>
      </c>
      <c r="Y40" s="942">
        <v>58908</v>
      </c>
      <c r="Z40" s="942">
        <v>58908</v>
      </c>
      <c r="AA40" s="942">
        <v>58908</v>
      </c>
      <c r="AB40" s="942">
        <v>0</v>
      </c>
      <c r="AC40" s="942">
        <v>0</v>
      </c>
      <c r="AD40" s="942">
        <v>0</v>
      </c>
      <c r="AE40" s="942">
        <v>0</v>
      </c>
      <c r="AF40" s="942">
        <v>0</v>
      </c>
      <c r="AG40" s="942">
        <v>0</v>
      </c>
      <c r="AH40" s="929">
        <f t="shared" si="0"/>
        <v>10772</v>
      </c>
      <c r="AI40" s="929">
        <v>10772</v>
      </c>
      <c r="AJ40" s="929">
        <v>0</v>
      </c>
      <c r="AK40" s="929">
        <v>0</v>
      </c>
      <c r="AL40" s="929">
        <v>0</v>
      </c>
      <c r="AM40" s="929">
        <v>0</v>
      </c>
      <c r="AN40" s="929">
        <v>0</v>
      </c>
      <c r="AO40" s="929">
        <v>0</v>
      </c>
      <c r="AP40" s="929">
        <f t="shared" si="1"/>
        <v>15200</v>
      </c>
      <c r="AQ40" s="929">
        <v>15200</v>
      </c>
      <c r="AR40" s="929">
        <v>0</v>
      </c>
      <c r="AS40" s="929">
        <v>0</v>
      </c>
      <c r="AT40" s="929">
        <v>0</v>
      </c>
      <c r="AU40" s="929">
        <v>0</v>
      </c>
      <c r="AV40" s="929">
        <v>0</v>
      </c>
      <c r="AW40" s="929">
        <v>0</v>
      </c>
      <c r="AX40" s="929">
        <f t="shared" si="2"/>
        <v>15575</v>
      </c>
      <c r="AY40" s="929">
        <v>15575</v>
      </c>
      <c r="AZ40" s="929">
        <v>0</v>
      </c>
      <c r="BA40" s="929">
        <v>0</v>
      </c>
      <c r="BB40" s="929">
        <v>0</v>
      </c>
      <c r="BC40" s="929">
        <v>0</v>
      </c>
      <c r="BD40" s="929">
        <v>0</v>
      </c>
      <c r="BE40" s="929">
        <v>0</v>
      </c>
      <c r="BF40" s="929">
        <f t="shared" si="3"/>
        <v>17361</v>
      </c>
      <c r="BG40" s="929">
        <v>17361</v>
      </c>
      <c r="BH40" s="929">
        <v>0</v>
      </c>
      <c r="BI40" s="929">
        <v>0</v>
      </c>
      <c r="BJ40" s="929">
        <v>0</v>
      </c>
      <c r="BK40" s="929">
        <v>0</v>
      </c>
      <c r="BL40" s="929">
        <v>0</v>
      </c>
    </row>
    <row r="41" spans="1:64" x14ac:dyDescent="0.2">
      <c r="A41" s="941">
        <v>4302</v>
      </c>
      <c r="B41" s="942">
        <v>0</v>
      </c>
      <c r="C41" s="942">
        <v>0</v>
      </c>
      <c r="D41" s="942">
        <v>0</v>
      </c>
      <c r="E41" s="942">
        <v>0</v>
      </c>
      <c r="F41" s="942">
        <v>0</v>
      </c>
      <c r="G41" s="942">
        <v>0</v>
      </c>
      <c r="H41" s="942">
        <v>0</v>
      </c>
      <c r="I41" s="942">
        <v>0</v>
      </c>
      <c r="J41" s="942">
        <v>0</v>
      </c>
      <c r="K41" s="942">
        <v>0</v>
      </c>
      <c r="L41" s="942">
        <v>0</v>
      </c>
      <c r="M41" s="942">
        <v>0</v>
      </c>
      <c r="N41" s="942">
        <v>0</v>
      </c>
      <c r="O41" s="942">
        <v>0</v>
      </c>
      <c r="P41" s="942">
        <v>0</v>
      </c>
      <c r="Q41" s="942">
        <v>0</v>
      </c>
      <c r="R41" s="942">
        <v>0</v>
      </c>
      <c r="S41" s="942">
        <v>0</v>
      </c>
      <c r="T41" s="942">
        <v>0</v>
      </c>
      <c r="U41" s="942">
        <v>0</v>
      </c>
      <c r="V41" s="942">
        <v>0</v>
      </c>
      <c r="W41" s="942">
        <v>0</v>
      </c>
      <c r="X41" s="942">
        <v>0</v>
      </c>
      <c r="Y41" s="942">
        <v>39101</v>
      </c>
      <c r="Z41" s="942">
        <v>39101</v>
      </c>
      <c r="AA41" s="942">
        <v>39101</v>
      </c>
      <c r="AB41" s="942">
        <v>0</v>
      </c>
      <c r="AC41" s="942">
        <v>0</v>
      </c>
      <c r="AD41" s="942">
        <v>0</v>
      </c>
      <c r="AE41" s="942">
        <v>0</v>
      </c>
      <c r="AF41" s="942">
        <v>0</v>
      </c>
      <c r="AG41" s="942">
        <v>0</v>
      </c>
      <c r="AH41" s="929">
        <f t="shared" si="0"/>
        <v>6186</v>
      </c>
      <c r="AI41" s="929">
        <v>6186</v>
      </c>
      <c r="AJ41" s="929">
        <v>0</v>
      </c>
      <c r="AK41" s="929">
        <v>0</v>
      </c>
      <c r="AL41" s="929">
        <v>0</v>
      </c>
      <c r="AM41" s="929">
        <v>0</v>
      </c>
      <c r="AN41" s="929">
        <v>0</v>
      </c>
      <c r="AO41" s="929">
        <v>0</v>
      </c>
      <c r="AP41" s="929">
        <f t="shared" si="1"/>
        <v>7927</v>
      </c>
      <c r="AQ41" s="929">
        <v>7927</v>
      </c>
      <c r="AR41" s="929">
        <v>0</v>
      </c>
      <c r="AS41" s="929">
        <v>0</v>
      </c>
      <c r="AT41" s="929">
        <v>0</v>
      </c>
      <c r="AU41" s="929">
        <v>0</v>
      </c>
      <c r="AV41" s="929">
        <v>0</v>
      </c>
      <c r="AW41" s="929">
        <v>0</v>
      </c>
      <c r="AX41" s="929">
        <f t="shared" si="2"/>
        <v>8817</v>
      </c>
      <c r="AY41" s="929">
        <v>8817</v>
      </c>
      <c r="AZ41" s="929">
        <v>0</v>
      </c>
      <c r="BA41" s="929">
        <v>0</v>
      </c>
      <c r="BB41" s="929">
        <v>0</v>
      </c>
      <c r="BC41" s="929">
        <v>0</v>
      </c>
      <c r="BD41" s="929">
        <v>0</v>
      </c>
      <c r="BE41" s="929">
        <v>0</v>
      </c>
      <c r="BF41" s="929">
        <f t="shared" si="3"/>
        <v>16171</v>
      </c>
      <c r="BG41" s="929">
        <v>16171</v>
      </c>
      <c r="BH41" s="929">
        <v>0</v>
      </c>
      <c r="BI41" s="929">
        <v>0</v>
      </c>
      <c r="BJ41" s="929">
        <v>0</v>
      </c>
      <c r="BK41" s="929">
        <v>0</v>
      </c>
      <c r="BL41" s="929">
        <v>0</v>
      </c>
    </row>
    <row r="42" spans="1:64" x14ac:dyDescent="0.2">
      <c r="A42" s="941">
        <v>4501</v>
      </c>
      <c r="B42" s="942">
        <v>0</v>
      </c>
      <c r="C42" s="942">
        <v>0</v>
      </c>
      <c r="D42" s="942">
        <v>0</v>
      </c>
      <c r="E42" s="942">
        <v>0</v>
      </c>
      <c r="F42" s="942">
        <v>0</v>
      </c>
      <c r="G42" s="942">
        <v>0</v>
      </c>
      <c r="H42" s="942">
        <v>0</v>
      </c>
      <c r="I42" s="942">
        <v>0</v>
      </c>
      <c r="J42" s="942">
        <v>0</v>
      </c>
      <c r="K42" s="942">
        <v>0</v>
      </c>
      <c r="L42" s="942">
        <v>0</v>
      </c>
      <c r="M42" s="942">
        <v>0</v>
      </c>
      <c r="N42" s="942">
        <v>0</v>
      </c>
      <c r="O42" s="942">
        <v>0</v>
      </c>
      <c r="P42" s="942">
        <v>0</v>
      </c>
      <c r="Q42" s="942">
        <v>0</v>
      </c>
      <c r="R42" s="942">
        <v>0</v>
      </c>
      <c r="S42" s="942">
        <v>0</v>
      </c>
      <c r="T42" s="942">
        <v>0</v>
      </c>
      <c r="U42" s="942">
        <v>0</v>
      </c>
      <c r="V42" s="942">
        <v>0</v>
      </c>
      <c r="W42" s="942">
        <v>0</v>
      </c>
      <c r="X42" s="942">
        <v>0</v>
      </c>
      <c r="Y42" s="942">
        <v>159384.51739438003</v>
      </c>
      <c r="Z42" s="942">
        <v>159384.51739438003</v>
      </c>
      <c r="AA42" s="942">
        <v>59021.452694379994</v>
      </c>
      <c r="AB42" s="942">
        <v>0</v>
      </c>
      <c r="AC42" s="942">
        <v>30000</v>
      </c>
      <c r="AD42" s="942">
        <v>0</v>
      </c>
      <c r="AE42" s="942">
        <v>54999.979999999996</v>
      </c>
      <c r="AF42" s="942">
        <v>0</v>
      </c>
      <c r="AG42" s="942">
        <v>0</v>
      </c>
      <c r="AH42" s="929">
        <f t="shared" si="0"/>
        <v>15849.887994420002</v>
      </c>
      <c r="AI42" s="929">
        <v>15849.887994420002</v>
      </c>
      <c r="AJ42" s="929">
        <v>0</v>
      </c>
      <c r="AK42" s="929">
        <v>0</v>
      </c>
      <c r="AL42" s="929">
        <v>0</v>
      </c>
      <c r="AM42" s="929">
        <v>0</v>
      </c>
      <c r="AN42" s="929">
        <v>0</v>
      </c>
      <c r="AO42" s="929">
        <v>0</v>
      </c>
      <c r="AP42" s="929">
        <f t="shared" si="1"/>
        <v>60337.848233320001</v>
      </c>
      <c r="AQ42" s="929">
        <v>20337.878233319996</v>
      </c>
      <c r="AR42" s="929">
        <v>0</v>
      </c>
      <c r="AS42" s="929">
        <v>13333.32</v>
      </c>
      <c r="AT42" s="929">
        <v>0</v>
      </c>
      <c r="AU42" s="929">
        <v>26666.65</v>
      </c>
      <c r="AV42" s="929">
        <v>0</v>
      </c>
      <c r="AW42" s="929">
        <v>0</v>
      </c>
      <c r="AX42" s="929">
        <f t="shared" si="2"/>
        <v>33570.868233319998</v>
      </c>
      <c r="AY42" s="929">
        <v>11070.89823332</v>
      </c>
      <c r="AZ42" s="929">
        <v>0</v>
      </c>
      <c r="BA42" s="929">
        <v>8333.32</v>
      </c>
      <c r="BB42" s="929">
        <v>0</v>
      </c>
      <c r="BC42" s="929">
        <v>14166.65</v>
      </c>
      <c r="BD42" s="929">
        <v>0</v>
      </c>
      <c r="BE42" s="929">
        <v>0</v>
      </c>
      <c r="BF42" s="929">
        <f t="shared" si="3"/>
        <v>34262.828233320004</v>
      </c>
      <c r="BG42" s="929">
        <v>11762.78823332</v>
      </c>
      <c r="BH42" s="929">
        <v>0</v>
      </c>
      <c r="BI42" s="929">
        <v>8333.36</v>
      </c>
      <c r="BJ42" s="929">
        <v>0</v>
      </c>
      <c r="BK42" s="929">
        <v>14166.68</v>
      </c>
      <c r="BL42" s="929">
        <v>0</v>
      </c>
    </row>
    <row r="43" spans="1:64" x14ac:dyDescent="0.2">
      <c r="A43" s="941">
        <v>4502</v>
      </c>
      <c r="B43" s="942">
        <v>0</v>
      </c>
      <c r="C43" s="942">
        <v>0</v>
      </c>
      <c r="D43" s="942">
        <v>0</v>
      </c>
      <c r="E43" s="942">
        <v>0</v>
      </c>
      <c r="F43" s="942">
        <v>0</v>
      </c>
      <c r="G43" s="942">
        <v>0</v>
      </c>
      <c r="H43" s="942">
        <v>0</v>
      </c>
      <c r="I43" s="942">
        <v>0</v>
      </c>
      <c r="J43" s="942">
        <v>0</v>
      </c>
      <c r="K43" s="942">
        <v>0</v>
      </c>
      <c r="L43" s="942">
        <v>0</v>
      </c>
      <c r="M43" s="942">
        <v>0</v>
      </c>
      <c r="N43" s="942">
        <v>0</v>
      </c>
      <c r="O43" s="942">
        <v>0</v>
      </c>
      <c r="P43" s="942">
        <v>0</v>
      </c>
      <c r="Q43" s="942">
        <v>0</v>
      </c>
      <c r="R43" s="942">
        <v>0</v>
      </c>
      <c r="S43" s="942">
        <v>0</v>
      </c>
      <c r="T43" s="942">
        <v>0</v>
      </c>
      <c r="U43" s="942">
        <v>0</v>
      </c>
      <c r="V43" s="942">
        <v>0</v>
      </c>
      <c r="W43" s="942">
        <v>0</v>
      </c>
      <c r="X43" s="942">
        <v>0</v>
      </c>
      <c r="Y43" s="942">
        <v>27899.07599999999</v>
      </c>
      <c r="Z43" s="942">
        <v>27899.07599999999</v>
      </c>
      <c r="AA43" s="942">
        <v>23899.07599999999</v>
      </c>
      <c r="AB43" s="942">
        <v>0</v>
      </c>
      <c r="AC43" s="942">
        <v>0</v>
      </c>
      <c r="AD43" s="942">
        <v>0</v>
      </c>
      <c r="AE43" s="942">
        <v>2400</v>
      </c>
      <c r="AF43" s="942">
        <v>1600</v>
      </c>
      <c r="AG43" s="942">
        <v>0</v>
      </c>
      <c r="AH43" s="929">
        <f t="shared" si="0"/>
        <v>4997.8869999999997</v>
      </c>
      <c r="AI43" s="929">
        <v>4922.8869999999997</v>
      </c>
      <c r="AJ43" s="929">
        <v>0</v>
      </c>
      <c r="AK43" s="929">
        <v>0</v>
      </c>
      <c r="AL43" s="929">
        <v>0</v>
      </c>
      <c r="AM43" s="929">
        <v>0</v>
      </c>
      <c r="AN43" s="929">
        <v>75</v>
      </c>
      <c r="AO43" s="929">
        <v>0</v>
      </c>
      <c r="AP43" s="929">
        <f t="shared" si="1"/>
        <v>8391.5</v>
      </c>
      <c r="AQ43" s="929">
        <v>6516.5</v>
      </c>
      <c r="AR43" s="929">
        <v>0</v>
      </c>
      <c r="AS43" s="929">
        <v>0</v>
      </c>
      <c r="AT43" s="929">
        <v>0</v>
      </c>
      <c r="AU43" s="929">
        <v>1190</v>
      </c>
      <c r="AV43" s="929">
        <v>685</v>
      </c>
      <c r="AW43" s="929">
        <v>0</v>
      </c>
      <c r="AX43" s="929">
        <f t="shared" si="2"/>
        <v>8215.3250000000007</v>
      </c>
      <c r="AY43" s="929">
        <v>6425.3249999999998</v>
      </c>
      <c r="AZ43" s="929">
        <v>0</v>
      </c>
      <c r="BA43" s="929">
        <v>0</v>
      </c>
      <c r="BB43" s="929">
        <v>0</v>
      </c>
      <c r="BC43" s="929">
        <v>1105</v>
      </c>
      <c r="BD43" s="929">
        <v>685</v>
      </c>
      <c r="BE43" s="929">
        <v>0</v>
      </c>
      <c r="BF43" s="929">
        <f t="shared" si="3"/>
        <v>6294.3640000000014</v>
      </c>
      <c r="BG43" s="929">
        <v>6034.3640000000014</v>
      </c>
      <c r="BH43" s="929">
        <v>0</v>
      </c>
      <c r="BI43" s="929">
        <v>0</v>
      </c>
      <c r="BJ43" s="929">
        <v>0</v>
      </c>
      <c r="BK43" s="929">
        <v>105</v>
      </c>
      <c r="BL43" s="929">
        <v>155</v>
      </c>
    </row>
    <row r="44" spans="1:64" x14ac:dyDescent="0.2">
      <c r="A44" s="941">
        <v>4503</v>
      </c>
      <c r="B44" s="942">
        <v>0</v>
      </c>
      <c r="C44" s="942">
        <v>0</v>
      </c>
      <c r="D44" s="942">
        <v>0</v>
      </c>
      <c r="E44" s="942">
        <v>0</v>
      </c>
      <c r="F44" s="942">
        <v>0</v>
      </c>
      <c r="G44" s="942">
        <v>0</v>
      </c>
      <c r="H44" s="942">
        <v>0</v>
      </c>
      <c r="I44" s="942">
        <v>0</v>
      </c>
      <c r="J44" s="942">
        <v>0</v>
      </c>
      <c r="K44" s="942">
        <v>0</v>
      </c>
      <c r="L44" s="942">
        <v>0</v>
      </c>
      <c r="M44" s="942">
        <v>0</v>
      </c>
      <c r="N44" s="942">
        <v>0</v>
      </c>
      <c r="O44" s="942">
        <v>0</v>
      </c>
      <c r="P44" s="942">
        <v>0</v>
      </c>
      <c r="Q44" s="942">
        <v>0</v>
      </c>
      <c r="R44" s="942">
        <v>0</v>
      </c>
      <c r="S44" s="942">
        <v>0</v>
      </c>
      <c r="T44" s="942">
        <v>0</v>
      </c>
      <c r="U44" s="942">
        <v>0</v>
      </c>
      <c r="V44" s="942">
        <v>0</v>
      </c>
      <c r="W44" s="942">
        <v>0</v>
      </c>
      <c r="X44" s="942">
        <v>0</v>
      </c>
      <c r="Y44" s="942">
        <v>287590</v>
      </c>
      <c r="Z44" s="942">
        <v>287590</v>
      </c>
      <c r="AA44" s="942">
        <v>159490</v>
      </c>
      <c r="AB44" s="942">
        <v>0</v>
      </c>
      <c r="AC44" s="942">
        <v>20000</v>
      </c>
      <c r="AD44" s="942">
        <v>0</v>
      </c>
      <c r="AE44" s="942">
        <v>105100</v>
      </c>
      <c r="AF44" s="942">
        <v>3000</v>
      </c>
      <c r="AG44" s="942">
        <v>0</v>
      </c>
      <c r="AH44" s="929">
        <f t="shared" si="0"/>
        <v>48405</v>
      </c>
      <c r="AI44" s="929">
        <v>25655</v>
      </c>
      <c r="AJ44" s="929">
        <v>0</v>
      </c>
      <c r="AK44" s="929">
        <v>0</v>
      </c>
      <c r="AL44" s="929">
        <v>0</v>
      </c>
      <c r="AM44" s="929">
        <v>22750</v>
      </c>
      <c r="AN44" s="929">
        <v>0</v>
      </c>
      <c r="AO44" s="929">
        <v>0</v>
      </c>
      <c r="AP44" s="929">
        <f t="shared" si="1"/>
        <v>86315</v>
      </c>
      <c r="AQ44" s="929">
        <v>44964</v>
      </c>
      <c r="AR44" s="929">
        <v>0</v>
      </c>
      <c r="AS44" s="929">
        <v>15334</v>
      </c>
      <c r="AT44" s="929">
        <v>0</v>
      </c>
      <c r="AU44" s="929">
        <v>25017</v>
      </c>
      <c r="AV44" s="929">
        <v>1000</v>
      </c>
      <c r="AW44" s="929">
        <v>0</v>
      </c>
      <c r="AX44" s="929">
        <f t="shared" si="2"/>
        <v>87993</v>
      </c>
      <c r="AY44" s="929">
        <v>52744</v>
      </c>
      <c r="AZ44" s="929">
        <v>0</v>
      </c>
      <c r="BA44" s="929">
        <v>4666</v>
      </c>
      <c r="BB44" s="929">
        <v>0</v>
      </c>
      <c r="BC44" s="929">
        <v>29583</v>
      </c>
      <c r="BD44" s="929">
        <v>1000</v>
      </c>
      <c r="BE44" s="929">
        <v>0</v>
      </c>
      <c r="BF44" s="929">
        <f t="shared" si="3"/>
        <v>64877</v>
      </c>
      <c r="BG44" s="929">
        <v>36127</v>
      </c>
      <c r="BH44" s="929">
        <v>0</v>
      </c>
      <c r="BI44" s="929">
        <v>0</v>
      </c>
      <c r="BJ44" s="929">
        <v>0</v>
      </c>
      <c r="BK44" s="929">
        <v>27750</v>
      </c>
      <c r="BL44" s="929">
        <v>1000</v>
      </c>
    </row>
    <row r="45" spans="1:64" x14ac:dyDescent="0.2">
      <c r="A45" s="941">
        <v>4599</v>
      </c>
      <c r="B45" s="942">
        <v>0</v>
      </c>
      <c r="C45" s="942">
        <v>0</v>
      </c>
      <c r="D45" s="942">
        <v>0</v>
      </c>
      <c r="E45" s="942">
        <v>0</v>
      </c>
      <c r="F45" s="942">
        <v>0</v>
      </c>
      <c r="G45" s="942">
        <v>0</v>
      </c>
      <c r="H45" s="942">
        <v>0</v>
      </c>
      <c r="I45" s="942">
        <v>0</v>
      </c>
      <c r="J45" s="942">
        <v>0</v>
      </c>
      <c r="K45" s="942">
        <v>0</v>
      </c>
      <c r="L45" s="942">
        <v>0</v>
      </c>
      <c r="M45" s="942">
        <v>0</v>
      </c>
      <c r="N45" s="942">
        <v>0</v>
      </c>
      <c r="O45" s="942">
        <v>0</v>
      </c>
      <c r="P45" s="942">
        <v>0</v>
      </c>
      <c r="Q45" s="942">
        <v>0</v>
      </c>
      <c r="R45" s="942">
        <v>0</v>
      </c>
      <c r="S45" s="942">
        <v>0</v>
      </c>
      <c r="T45" s="942">
        <v>0</v>
      </c>
      <c r="U45" s="942">
        <v>0</v>
      </c>
      <c r="V45" s="942">
        <v>0</v>
      </c>
      <c r="W45" s="942">
        <v>0</v>
      </c>
      <c r="X45" s="942">
        <v>0</v>
      </c>
      <c r="Y45" s="942">
        <v>144924.46332799998</v>
      </c>
      <c r="Z45" s="942">
        <v>144924.46332799998</v>
      </c>
      <c r="AA45" s="942">
        <v>144924.46332799998</v>
      </c>
      <c r="AB45" s="942">
        <v>0</v>
      </c>
      <c r="AC45" s="942">
        <v>0</v>
      </c>
      <c r="AD45" s="942">
        <v>0</v>
      </c>
      <c r="AE45" s="942">
        <v>0</v>
      </c>
      <c r="AF45" s="942">
        <v>0</v>
      </c>
      <c r="AG45" s="942">
        <v>0</v>
      </c>
      <c r="AH45" s="929">
        <f t="shared" si="0"/>
        <v>28796.800501000002</v>
      </c>
      <c r="AI45" s="929">
        <v>28796.800501000002</v>
      </c>
      <c r="AJ45" s="929">
        <v>0</v>
      </c>
      <c r="AK45" s="929">
        <v>0</v>
      </c>
      <c r="AL45" s="929">
        <v>0</v>
      </c>
      <c r="AM45" s="929">
        <v>0</v>
      </c>
      <c r="AN45" s="929">
        <v>0</v>
      </c>
      <c r="AO45" s="929">
        <v>0</v>
      </c>
      <c r="AP45" s="929">
        <f t="shared" si="1"/>
        <v>45874.433882000005</v>
      </c>
      <c r="AQ45" s="929">
        <v>45874.433882000005</v>
      </c>
      <c r="AR45" s="929">
        <v>0</v>
      </c>
      <c r="AS45" s="929">
        <v>0</v>
      </c>
      <c r="AT45" s="929">
        <v>0</v>
      </c>
      <c r="AU45" s="929">
        <v>0</v>
      </c>
      <c r="AV45" s="929">
        <v>0</v>
      </c>
      <c r="AW45" s="929">
        <v>0</v>
      </c>
      <c r="AX45" s="929">
        <f t="shared" si="2"/>
        <v>37764.348887000007</v>
      </c>
      <c r="AY45" s="929">
        <v>37764.348887000007</v>
      </c>
      <c r="AZ45" s="929">
        <v>0</v>
      </c>
      <c r="BA45" s="929">
        <v>0</v>
      </c>
      <c r="BB45" s="929">
        <v>0</v>
      </c>
      <c r="BC45" s="929">
        <v>0</v>
      </c>
      <c r="BD45" s="929">
        <v>0</v>
      </c>
      <c r="BE45" s="929">
        <v>0</v>
      </c>
      <c r="BF45" s="929">
        <f t="shared" si="3"/>
        <v>32488.880057999999</v>
      </c>
      <c r="BG45" s="929">
        <v>32488.880057999999</v>
      </c>
      <c r="BH45" s="929">
        <v>0</v>
      </c>
      <c r="BI45" s="929">
        <v>0</v>
      </c>
      <c r="BJ45" s="929">
        <v>0</v>
      </c>
      <c r="BK45" s="929">
        <v>0</v>
      </c>
      <c r="BL45" s="929">
        <v>0</v>
      </c>
    </row>
    <row r="46" spans="1:64" x14ac:dyDescent="0.2">
      <c r="A46" s="944"/>
      <c r="B46" s="944"/>
      <c r="C46" s="944"/>
      <c r="H46" s="945"/>
      <c r="I46" s="945"/>
      <c r="J46" s="945"/>
      <c r="K46" s="945"/>
      <c r="L46" s="946"/>
      <c r="M46" s="945"/>
      <c r="N46" s="946"/>
      <c r="O46" s="945"/>
      <c r="Q46" s="945"/>
      <c r="T46" s="945"/>
      <c r="Y46" s="945"/>
      <c r="Z46" s="945"/>
      <c r="AA46" s="945"/>
      <c r="AB46" s="945"/>
      <c r="AC46" s="945"/>
      <c r="AD46" s="945"/>
      <c r="AE46" s="945"/>
      <c r="AF46" s="945"/>
      <c r="AG46" s="945"/>
      <c r="AH46" s="945"/>
      <c r="AI46" s="945"/>
      <c r="AJ46" s="945"/>
      <c r="AK46" s="945"/>
      <c r="AL46" s="945"/>
      <c r="AM46" s="945"/>
      <c r="AN46" s="945"/>
      <c r="AO46" s="945"/>
      <c r="AP46" s="945"/>
      <c r="AQ46" s="945"/>
      <c r="AR46" s="945"/>
      <c r="AS46" s="945"/>
      <c r="AT46" s="945"/>
      <c r="AU46" s="945"/>
      <c r="AV46" s="945"/>
      <c r="AW46" s="945"/>
      <c r="AX46" s="945"/>
      <c r="AY46" s="945"/>
      <c r="AZ46" s="945"/>
      <c r="BA46" s="945"/>
      <c r="BB46" s="945"/>
      <c r="BC46" s="945"/>
      <c r="BD46" s="945"/>
      <c r="BE46" s="945"/>
      <c r="BF46" s="945"/>
      <c r="BG46" s="945"/>
      <c r="BH46" s="945"/>
      <c r="BI46" s="945"/>
      <c r="BJ46" s="945"/>
      <c r="BK46" s="945"/>
      <c r="BL46" s="945"/>
    </row>
    <row r="50" spans="1:65" x14ac:dyDescent="0.2">
      <c r="A50" s="944"/>
      <c r="B50" s="944"/>
      <c r="C50" s="944"/>
      <c r="H50" s="945"/>
      <c r="I50" s="945"/>
      <c r="N50" s="946"/>
      <c r="Q50" s="945"/>
      <c r="T50" s="945"/>
      <c r="Y50" s="945"/>
      <c r="Z50" s="945"/>
      <c r="AA50" s="945"/>
      <c r="AB50" s="945"/>
      <c r="AC50" s="945"/>
      <c r="AD50" s="945"/>
      <c r="AE50" s="945"/>
      <c r="AF50" s="945"/>
      <c r="AG50" s="945"/>
      <c r="AH50" s="945"/>
      <c r="AI50" s="945"/>
      <c r="AJ50" s="945"/>
      <c r="AK50" s="945"/>
      <c r="AL50" s="945"/>
      <c r="AM50" s="945"/>
      <c r="AN50" s="945"/>
      <c r="AO50" s="945"/>
      <c r="AP50" s="945"/>
      <c r="AQ50" s="945"/>
      <c r="AR50" s="945"/>
      <c r="AS50" s="945"/>
      <c r="AT50" s="945"/>
      <c r="AU50" s="945"/>
      <c r="AV50" s="945"/>
      <c r="AW50" s="945"/>
      <c r="AX50" s="945"/>
      <c r="AY50" s="945"/>
      <c r="AZ50" s="945"/>
      <c r="BA50" s="945"/>
      <c r="BB50" s="945"/>
      <c r="BC50" s="945"/>
      <c r="BD50" s="945"/>
      <c r="BE50" s="945"/>
      <c r="BF50" s="945"/>
      <c r="BG50" s="945"/>
      <c r="BH50" s="945"/>
      <c r="BI50" s="945"/>
      <c r="BJ50" s="945"/>
      <c r="BK50" s="945"/>
      <c r="BL50" s="945"/>
    </row>
    <row r="57" spans="1:65" x14ac:dyDescent="0.2">
      <c r="Y57" s="945"/>
      <c r="Z57" s="945"/>
      <c r="AA57" s="945"/>
      <c r="AB57" s="945"/>
      <c r="AC57" s="945"/>
      <c r="AD57" s="945"/>
      <c r="AE57" s="945"/>
      <c r="AF57" s="945"/>
      <c r="AG57" s="945"/>
      <c r="AH57" s="945"/>
      <c r="AI57" s="945"/>
      <c r="AJ57" s="945"/>
      <c r="AK57" s="945"/>
      <c r="AL57" s="945"/>
      <c r="AM57" s="945"/>
      <c r="AN57" s="945"/>
      <c r="AO57" s="945"/>
      <c r="AP57" s="945"/>
      <c r="AQ57" s="945"/>
      <c r="AR57" s="945"/>
      <c r="AS57" s="945"/>
      <c r="AT57" s="945"/>
      <c r="AU57" s="945"/>
      <c r="AV57" s="945"/>
      <c r="AW57" s="945"/>
      <c r="AX57" s="945"/>
      <c r="AY57" s="945"/>
      <c r="AZ57" s="945"/>
      <c r="BA57" s="945"/>
      <c r="BB57" s="945"/>
      <c r="BC57" s="945"/>
      <c r="BD57" s="945"/>
      <c r="BE57" s="945"/>
      <c r="BF57" s="945"/>
      <c r="BG57" s="945"/>
      <c r="BH57" s="945"/>
      <c r="BI57" s="945"/>
      <c r="BJ57" s="945"/>
      <c r="BK57" s="945"/>
      <c r="BL57" s="945"/>
      <c r="BM57" s="947"/>
    </row>
    <row r="65" spans="25:64" x14ac:dyDescent="0.2">
      <c r="Y65" s="948"/>
      <c r="Z65" s="948"/>
      <c r="AA65" s="948"/>
      <c r="AB65" s="948"/>
      <c r="AC65" s="948"/>
      <c r="AD65" s="948"/>
      <c r="AE65" s="948"/>
      <c r="AF65" s="948"/>
      <c r="AG65" s="948"/>
      <c r="AH65" s="948"/>
      <c r="AI65" s="948"/>
      <c r="AJ65" s="948"/>
      <c r="AK65" s="948"/>
      <c r="AL65" s="948"/>
      <c r="AM65" s="948"/>
      <c r="AN65" s="948"/>
      <c r="AO65" s="948"/>
      <c r="AP65" s="948"/>
      <c r="AQ65" s="948"/>
      <c r="AR65" s="948"/>
      <c r="AS65" s="948"/>
      <c r="AT65" s="948"/>
      <c r="AU65" s="948"/>
      <c r="AV65" s="948"/>
      <c r="AW65" s="948"/>
      <c r="AX65" s="948"/>
      <c r="AY65" s="948"/>
      <c r="AZ65" s="948"/>
      <c r="BA65" s="948"/>
      <c r="BB65" s="948"/>
      <c r="BC65" s="948"/>
      <c r="BD65" s="948"/>
      <c r="BE65" s="948"/>
      <c r="BF65" s="948"/>
      <c r="BG65" s="948"/>
      <c r="BH65" s="948"/>
      <c r="BI65" s="948"/>
      <c r="BJ65" s="948"/>
      <c r="BK65" s="948"/>
      <c r="BL65" s="948"/>
    </row>
  </sheetData>
  <mergeCells count="52">
    <mergeCell ref="Q2:Q3"/>
    <mergeCell ref="R2:R3"/>
    <mergeCell ref="T2:T3"/>
    <mergeCell ref="U2:U3"/>
    <mergeCell ref="O2:O3"/>
    <mergeCell ref="P2:P3"/>
    <mergeCell ref="T1:X1"/>
    <mergeCell ref="Y1:AF1"/>
    <mergeCell ref="AX1:BD1"/>
    <mergeCell ref="BF1:BL1"/>
    <mergeCell ref="AX2:AX3"/>
    <mergeCell ref="AP1:AV1"/>
    <mergeCell ref="AV2:AV3"/>
    <mergeCell ref="AH1:AN1"/>
    <mergeCell ref="AH2:AH3"/>
    <mergeCell ref="AI2:AL2"/>
    <mergeCell ref="AE2:AE3"/>
    <mergeCell ref="AF2:AF3"/>
    <mergeCell ref="AU2:AU3"/>
    <mergeCell ref="V2:V3"/>
    <mergeCell ref="AM2:AM3"/>
    <mergeCell ref="AN2:AN3"/>
    <mergeCell ref="N2:N3"/>
    <mergeCell ref="B1:D1"/>
    <mergeCell ref="E1:E3"/>
    <mergeCell ref="F1:I1"/>
    <mergeCell ref="J1:K1"/>
    <mergeCell ref="L1:M1"/>
    <mergeCell ref="N1:O1"/>
    <mergeCell ref="C2:D2"/>
    <mergeCell ref="F2:F3"/>
    <mergeCell ref="G2:G3"/>
    <mergeCell ref="H2:H3"/>
    <mergeCell ref="I2:I3"/>
    <mergeCell ref="J2:J3"/>
    <mergeCell ref="K2:K3"/>
    <mergeCell ref="L2:L3"/>
    <mergeCell ref="M2:M3"/>
    <mergeCell ref="AP2:AP3"/>
    <mergeCell ref="AQ2:AT2"/>
    <mergeCell ref="W2:W3"/>
    <mergeCell ref="X2:X3"/>
    <mergeCell ref="Y2:Y3"/>
    <mergeCell ref="Z2:Z3"/>
    <mergeCell ref="AA2:AD2"/>
    <mergeCell ref="BK2:BK3"/>
    <mergeCell ref="BL2:BL3"/>
    <mergeCell ref="AY2:BB2"/>
    <mergeCell ref="BC2:BC3"/>
    <mergeCell ref="BD2:BD3"/>
    <mergeCell ref="BF2:BF3"/>
    <mergeCell ref="BG2:BJ2"/>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45C49-31B5-4897-A8CA-4CB33310EF88}">
  <sheetPr>
    <tabColor rgb="FFFF0000"/>
  </sheetPr>
  <dimension ref="A1:BL31"/>
  <sheetViews>
    <sheetView tabSelected="1" view="pageBreakPreview" zoomScale="60" zoomScaleNormal="80" workbookViewId="0">
      <pane xSplit="9" ySplit="6" topLeftCell="J14" activePane="bottomRight" state="frozen"/>
      <selection activeCell="P4" sqref="P4:T5"/>
      <selection pane="topRight" activeCell="P4" sqref="P4:T5"/>
      <selection pane="bottomLeft" activeCell="P4" sqref="P4:T5"/>
      <selection pane="bottomRight" activeCell="F32" sqref="F32"/>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11.855468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7.42578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177" customWidth="1"/>
    <col min="21" max="21" width="15.140625" style="8" customWidth="1"/>
    <col min="22" max="26" width="15.140625" style="7" customWidth="1"/>
    <col min="27" max="32" width="15.140625" style="3" customWidth="1"/>
    <col min="33" max="33" width="13.28515625" style="3" customWidth="1"/>
    <col min="34" max="34" width="13.28515625" style="4" customWidth="1"/>
    <col min="35" max="38" width="13.28515625" style="5" customWidth="1"/>
    <col min="39" max="41" width="13.28515625" style="2" customWidth="1"/>
    <col min="42" max="42" width="13.28515625" style="4" customWidth="1"/>
    <col min="43" max="45" width="13.28515625" style="5" customWidth="1"/>
    <col min="46" max="49" width="13.28515625" style="2" customWidth="1"/>
    <col min="50" max="50" width="13.28515625" style="4" customWidth="1"/>
    <col min="51" max="54" width="13.28515625" style="5" customWidth="1"/>
    <col min="55" max="57" width="13.28515625" style="2" customWidth="1"/>
    <col min="58" max="58" width="13.28515625" style="4" customWidth="1"/>
    <col min="59" max="62" width="13.28515625" style="5" customWidth="1"/>
    <col min="63" max="65" width="13.28515625" style="2" customWidth="1"/>
    <col min="66" max="101" width="12.7109375" style="2" customWidth="1"/>
    <col min="102"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2527</v>
      </c>
      <c r="G2" s="392"/>
      <c r="H2" s="186"/>
      <c r="I2" s="256"/>
      <c r="J2" s="256"/>
      <c r="K2" s="256"/>
      <c r="M2" s="258"/>
      <c r="O2" s="250" t="str">
        <f>+F2</f>
        <v>SECRETARÍA DE DESARROLLO ECONÓMICO Y PRODUCTIVIDAD</v>
      </c>
      <c r="Q2" s="167"/>
      <c r="R2" s="257"/>
      <c r="S2" s="257"/>
      <c r="T2" s="257"/>
      <c r="U2" s="257"/>
      <c r="V2" s="257"/>
      <c r="X2" s="166" t="str">
        <f>+F2</f>
        <v>SECRETARÍA DE DESARROLLO ECONÓMICO Y PRODUCTIVIDAD</v>
      </c>
      <c r="Y2" s="257"/>
      <c r="Z2" s="257"/>
      <c r="AA2" s="257"/>
      <c r="AB2" s="257"/>
      <c r="AE2" s="166"/>
      <c r="AF2" s="166"/>
      <c r="AG2" s="257"/>
      <c r="AH2" s="257"/>
      <c r="AI2" s="257"/>
      <c r="AK2" s="257"/>
      <c r="AL2" s="166" t="str">
        <f>+X2</f>
        <v>SECRETARÍA DE DESARROLLO ECONÓMICO Y PRODUCTIVIDAD</v>
      </c>
      <c r="AM2" s="257"/>
      <c r="AN2" s="257"/>
      <c r="AO2" s="257"/>
      <c r="AP2" s="257"/>
      <c r="AQ2" s="257"/>
      <c r="AR2" s="257"/>
      <c r="AT2" s="166"/>
      <c r="AU2" s="166"/>
      <c r="AV2" s="166"/>
      <c r="AW2" s="257"/>
      <c r="AX2" s="257"/>
      <c r="AY2" s="257"/>
      <c r="AZ2" s="166"/>
      <c r="BA2" s="257"/>
      <c r="BB2" s="166" t="str">
        <f>+AL2</f>
        <v>SECRETARÍA DE DESARROLLO ECONÓMICO Y PRODUCTIVIDAD</v>
      </c>
      <c r="BC2" s="257"/>
      <c r="BD2" s="257"/>
      <c r="BE2" s="257"/>
      <c r="BF2" s="257"/>
      <c r="BG2" s="257"/>
      <c r="BH2" s="257"/>
      <c r="BJ2" s="166"/>
      <c r="BK2" s="166"/>
      <c r="BL2" s="166"/>
    </row>
    <row r="3" spans="1:64" ht="30" customHeight="1" thickBot="1" x14ac:dyDescent="0.3">
      <c r="A3" s="164" t="s">
        <v>2857</v>
      </c>
      <c r="B3" s="966" t="s">
        <v>2850</v>
      </c>
      <c r="C3" s="967"/>
      <c r="D3" s="968"/>
      <c r="E3" s="1100"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1101"/>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1102"/>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54" customFormat="1" ht="15" customHeight="1" x14ac:dyDescent="0.25">
      <c r="C6" s="455">
        <v>9</v>
      </c>
      <c r="D6" s="455">
        <v>50</v>
      </c>
      <c r="E6" s="455">
        <v>6.5</v>
      </c>
      <c r="F6" s="455">
        <v>9</v>
      </c>
      <c r="G6" s="455">
        <v>25</v>
      </c>
      <c r="H6" s="455">
        <v>9</v>
      </c>
      <c r="I6" s="455">
        <v>9</v>
      </c>
      <c r="J6" s="455">
        <v>9</v>
      </c>
      <c r="K6" s="455">
        <v>20</v>
      </c>
      <c r="L6" s="455">
        <v>9</v>
      </c>
      <c r="M6" s="455">
        <v>40</v>
      </c>
      <c r="N6" s="455">
        <v>15</v>
      </c>
      <c r="O6" s="455">
        <v>160</v>
      </c>
      <c r="P6" s="455">
        <v>25</v>
      </c>
      <c r="Q6" s="455">
        <v>9</v>
      </c>
      <c r="R6" s="455">
        <v>13</v>
      </c>
      <c r="S6" s="456">
        <v>1</v>
      </c>
      <c r="T6" s="455">
        <v>14.4</v>
      </c>
      <c r="U6" s="455">
        <v>14.4</v>
      </c>
      <c r="V6" s="455">
        <v>14.4</v>
      </c>
      <c r="W6" s="455">
        <v>14.4</v>
      </c>
      <c r="X6" s="455">
        <v>14.4</v>
      </c>
      <c r="Y6" s="455">
        <v>14.4</v>
      </c>
      <c r="Z6" s="455">
        <v>14.4</v>
      </c>
      <c r="AA6" s="455">
        <v>14.4</v>
      </c>
      <c r="AB6" s="455">
        <v>14.4</v>
      </c>
      <c r="AC6" s="455">
        <v>14.4</v>
      </c>
      <c r="AD6" s="455">
        <v>14.4</v>
      </c>
      <c r="AE6" s="455">
        <v>14.4</v>
      </c>
      <c r="AF6" s="455">
        <v>14.4</v>
      </c>
      <c r="AG6" s="455">
        <v>12.5</v>
      </c>
      <c r="AH6" s="455">
        <v>12.5</v>
      </c>
      <c r="AI6" s="455">
        <v>12.5</v>
      </c>
      <c r="AJ6" s="455">
        <v>12.5</v>
      </c>
      <c r="AK6" s="455">
        <v>12.5</v>
      </c>
      <c r="AL6" s="455">
        <v>12.5</v>
      </c>
      <c r="AM6" s="455">
        <v>12.5</v>
      </c>
      <c r="AN6" s="455">
        <v>12.5</v>
      </c>
      <c r="AO6" s="455">
        <v>12.5</v>
      </c>
      <c r="AP6" s="455">
        <v>12.5</v>
      </c>
      <c r="AQ6" s="455">
        <v>12.5</v>
      </c>
      <c r="AR6" s="455">
        <v>12.5</v>
      </c>
      <c r="AS6" s="455">
        <v>12.5</v>
      </c>
      <c r="AT6" s="455">
        <v>12.5</v>
      </c>
      <c r="AU6" s="455">
        <v>12.5</v>
      </c>
      <c r="AV6" s="455">
        <v>12.5</v>
      </c>
      <c r="AW6" s="455">
        <v>12.5</v>
      </c>
      <c r="AX6" s="455">
        <v>12.5</v>
      </c>
      <c r="AY6" s="455">
        <v>12.5</v>
      </c>
      <c r="AZ6" s="455">
        <v>12.5</v>
      </c>
      <c r="BA6" s="455">
        <v>12.5</v>
      </c>
      <c r="BB6" s="455">
        <v>12.5</v>
      </c>
      <c r="BC6" s="455">
        <v>12.5</v>
      </c>
      <c r="BD6" s="455">
        <v>12.5</v>
      </c>
      <c r="BE6" s="455">
        <v>12.5</v>
      </c>
      <c r="BF6" s="455">
        <v>12.5</v>
      </c>
      <c r="BG6" s="455">
        <v>12.5</v>
      </c>
      <c r="BH6" s="455">
        <v>12.5</v>
      </c>
      <c r="BI6" s="455">
        <v>12.5</v>
      </c>
      <c r="BJ6" s="455">
        <v>12.5</v>
      </c>
      <c r="BK6" s="455">
        <v>12.5</v>
      </c>
      <c r="BL6" s="455">
        <v>12.5</v>
      </c>
    </row>
    <row r="7" spans="1:64" s="559" customFormat="1" ht="40.5" customHeight="1" x14ac:dyDescent="0.25">
      <c r="A7" s="194" t="s">
        <v>107</v>
      </c>
      <c r="B7" s="534" t="s">
        <v>247</v>
      </c>
      <c r="C7" s="535"/>
      <c r="D7" s="535"/>
      <c r="E7" s="535"/>
      <c r="F7" s="535"/>
      <c r="G7" s="560"/>
      <c r="H7" s="536"/>
      <c r="I7" s="536"/>
      <c r="J7" s="561"/>
      <c r="K7" s="561"/>
      <c r="L7" s="535"/>
      <c r="M7" s="535"/>
      <c r="N7" s="535"/>
      <c r="O7" s="562"/>
      <c r="P7" s="679"/>
      <c r="Q7" s="679"/>
      <c r="R7" s="679"/>
      <c r="S7" s="537"/>
      <c r="T7" s="538"/>
      <c r="U7" s="680"/>
      <c r="V7" s="680"/>
      <c r="W7" s="680"/>
      <c r="X7" s="680"/>
      <c r="Y7" s="556">
        <f>Z7</f>
        <v>152168.72999999998</v>
      </c>
      <c r="Z7" s="539">
        <f t="shared" ref="Z7:AF7" si="0">+Z8+Z14+Z19+Z28</f>
        <v>152168.72999999998</v>
      </c>
      <c r="AA7" s="539">
        <f t="shared" si="0"/>
        <v>24168.73</v>
      </c>
      <c r="AB7" s="539">
        <f t="shared" si="0"/>
        <v>0</v>
      </c>
      <c r="AC7" s="539">
        <f t="shared" si="0"/>
        <v>37500</v>
      </c>
      <c r="AD7" s="539">
        <f t="shared" si="0"/>
        <v>0</v>
      </c>
      <c r="AE7" s="539">
        <f t="shared" si="0"/>
        <v>16000</v>
      </c>
      <c r="AF7" s="539">
        <f t="shared" si="0"/>
        <v>74500</v>
      </c>
      <c r="AG7" s="540"/>
      <c r="AH7" s="539">
        <f t="shared" ref="AH7:AN7" si="1">+AH8+AH14+AH19+AH28</f>
        <v>19565.73</v>
      </c>
      <c r="AI7" s="539">
        <f t="shared" si="1"/>
        <v>10690.73</v>
      </c>
      <c r="AJ7" s="539">
        <f t="shared" si="1"/>
        <v>0</v>
      </c>
      <c r="AK7" s="539">
        <f t="shared" si="1"/>
        <v>8875</v>
      </c>
      <c r="AL7" s="539">
        <f t="shared" si="1"/>
        <v>0</v>
      </c>
      <c r="AM7" s="539">
        <f t="shared" si="1"/>
        <v>0</v>
      </c>
      <c r="AN7" s="539">
        <f t="shared" si="1"/>
        <v>0</v>
      </c>
      <c r="AO7" s="540"/>
      <c r="AP7" s="539">
        <f t="shared" ref="AP7:AV7" si="2">+AP8+AP14+AP19+AP28</f>
        <v>31019</v>
      </c>
      <c r="AQ7" s="539">
        <f t="shared" si="2"/>
        <v>5584</v>
      </c>
      <c r="AR7" s="539">
        <f t="shared" si="2"/>
        <v>0</v>
      </c>
      <c r="AS7" s="539">
        <f t="shared" si="2"/>
        <v>12435</v>
      </c>
      <c r="AT7" s="539">
        <f t="shared" si="2"/>
        <v>0</v>
      </c>
      <c r="AU7" s="539">
        <f t="shared" si="2"/>
        <v>0</v>
      </c>
      <c r="AV7" s="539">
        <f t="shared" si="2"/>
        <v>13000</v>
      </c>
      <c r="AW7" s="540"/>
      <c r="AX7" s="539">
        <f t="shared" ref="AX7:BD7" si="3">+AX8+AX14+AX19+AX28</f>
        <v>92424</v>
      </c>
      <c r="AY7" s="539">
        <f t="shared" si="3"/>
        <v>7464</v>
      </c>
      <c r="AZ7" s="539">
        <f t="shared" si="3"/>
        <v>0</v>
      </c>
      <c r="BA7" s="539">
        <f t="shared" si="3"/>
        <v>10960</v>
      </c>
      <c r="BB7" s="539">
        <f t="shared" si="3"/>
        <v>0</v>
      </c>
      <c r="BC7" s="539">
        <f t="shared" si="3"/>
        <v>16000</v>
      </c>
      <c r="BD7" s="539">
        <f t="shared" si="3"/>
        <v>58000</v>
      </c>
      <c r="BE7" s="540"/>
      <c r="BF7" s="539">
        <f t="shared" ref="BF7:BL7" si="4">+BF8+BF14+BF19+BF28</f>
        <v>9160</v>
      </c>
      <c r="BG7" s="539">
        <f t="shared" si="4"/>
        <v>430</v>
      </c>
      <c r="BH7" s="539">
        <f t="shared" si="4"/>
        <v>0</v>
      </c>
      <c r="BI7" s="539">
        <f t="shared" si="4"/>
        <v>5230</v>
      </c>
      <c r="BJ7" s="539">
        <f t="shared" si="4"/>
        <v>0</v>
      </c>
      <c r="BK7" s="539">
        <f t="shared" si="4"/>
        <v>0</v>
      </c>
      <c r="BL7" s="539">
        <f t="shared" si="4"/>
        <v>3500</v>
      </c>
    </row>
    <row r="8" spans="1:64" s="559" customFormat="1" ht="40.5" customHeight="1" x14ac:dyDescent="0.25">
      <c r="A8" s="681"/>
      <c r="B8" s="554" t="s">
        <v>133</v>
      </c>
      <c r="C8" s="547" t="s">
        <v>248</v>
      </c>
      <c r="D8" s="380"/>
      <c r="E8" s="380"/>
      <c r="F8" s="380"/>
      <c r="G8" s="398"/>
      <c r="H8" s="182"/>
      <c r="I8" s="182"/>
      <c r="J8" s="682"/>
      <c r="K8" s="682"/>
      <c r="L8" s="380"/>
      <c r="M8" s="683"/>
      <c r="N8" s="684"/>
      <c r="O8" s="183"/>
      <c r="P8" s="183"/>
      <c r="Q8" s="183"/>
      <c r="R8" s="183"/>
      <c r="S8" s="685"/>
      <c r="T8" s="510"/>
      <c r="U8" s="686"/>
      <c r="V8" s="686"/>
      <c r="W8" s="686"/>
      <c r="X8" s="686"/>
      <c r="Y8" s="687">
        <v>4700</v>
      </c>
      <c r="Z8" s="551">
        <f t="shared" ref="Z8:AF23" si="5">+AH8+AP8+AX8+BF8</f>
        <v>4700</v>
      </c>
      <c r="AA8" s="551">
        <f t="shared" si="5"/>
        <v>600</v>
      </c>
      <c r="AB8" s="551">
        <f t="shared" si="5"/>
        <v>0</v>
      </c>
      <c r="AC8" s="551">
        <f t="shared" si="5"/>
        <v>4100</v>
      </c>
      <c r="AD8" s="551">
        <f t="shared" si="5"/>
        <v>0</v>
      </c>
      <c r="AE8" s="551">
        <f t="shared" si="5"/>
        <v>0</v>
      </c>
      <c r="AF8" s="551">
        <f t="shared" si="5"/>
        <v>0</v>
      </c>
      <c r="AG8" s="552"/>
      <c r="AH8" s="553">
        <f t="shared" ref="AH8:AN8" si="6">SUM(AH9:AH13)</f>
        <v>500</v>
      </c>
      <c r="AI8" s="553">
        <f t="shared" si="6"/>
        <v>500</v>
      </c>
      <c r="AJ8" s="553">
        <f t="shared" si="6"/>
        <v>0</v>
      </c>
      <c r="AK8" s="553">
        <f t="shared" si="6"/>
        <v>0</v>
      </c>
      <c r="AL8" s="553">
        <f t="shared" si="6"/>
        <v>0</v>
      </c>
      <c r="AM8" s="553">
        <f t="shared" si="6"/>
        <v>0</v>
      </c>
      <c r="AN8" s="553">
        <f t="shared" si="6"/>
        <v>0</v>
      </c>
      <c r="AO8" s="552"/>
      <c r="AP8" s="553">
        <f t="shared" ref="AP8:AV8" si="7">SUM(AP9:AP13)</f>
        <v>1935</v>
      </c>
      <c r="AQ8" s="553">
        <f t="shared" si="7"/>
        <v>0</v>
      </c>
      <c r="AR8" s="553">
        <f t="shared" si="7"/>
        <v>0</v>
      </c>
      <c r="AS8" s="553">
        <f t="shared" si="7"/>
        <v>1935</v>
      </c>
      <c r="AT8" s="553">
        <f t="shared" si="7"/>
        <v>0</v>
      </c>
      <c r="AU8" s="553">
        <f t="shared" si="7"/>
        <v>0</v>
      </c>
      <c r="AV8" s="553">
        <f t="shared" si="7"/>
        <v>0</v>
      </c>
      <c r="AW8" s="552"/>
      <c r="AX8" s="553">
        <f t="shared" ref="AX8:BD8" si="8">SUM(AX9:AX13)</f>
        <v>1220</v>
      </c>
      <c r="AY8" s="553">
        <f t="shared" si="8"/>
        <v>100</v>
      </c>
      <c r="AZ8" s="553">
        <f t="shared" si="8"/>
        <v>0</v>
      </c>
      <c r="BA8" s="553">
        <f t="shared" si="8"/>
        <v>1120</v>
      </c>
      <c r="BB8" s="553">
        <f t="shared" si="8"/>
        <v>0</v>
      </c>
      <c r="BC8" s="553">
        <f t="shared" si="8"/>
        <v>0</v>
      </c>
      <c r="BD8" s="553">
        <f t="shared" si="8"/>
        <v>0</v>
      </c>
      <c r="BE8" s="552"/>
      <c r="BF8" s="553">
        <f t="shared" ref="BF8:BL8" si="9">SUM(BF9:BF13)</f>
        <v>1045</v>
      </c>
      <c r="BG8" s="553">
        <f t="shared" si="9"/>
        <v>0</v>
      </c>
      <c r="BH8" s="553">
        <f t="shared" si="9"/>
        <v>0</v>
      </c>
      <c r="BI8" s="553">
        <f t="shared" si="9"/>
        <v>1045</v>
      </c>
      <c r="BJ8" s="553">
        <f t="shared" si="9"/>
        <v>0</v>
      </c>
      <c r="BK8" s="553">
        <f t="shared" si="9"/>
        <v>0</v>
      </c>
      <c r="BL8" s="553">
        <f t="shared" si="9"/>
        <v>0</v>
      </c>
    </row>
    <row r="9" spans="1:64" s="287" customFormat="1" ht="40.5" customHeight="1" x14ac:dyDescent="0.25">
      <c r="A9" s="288"/>
      <c r="B9" s="288"/>
      <c r="C9" s="328" t="s">
        <v>108</v>
      </c>
      <c r="D9" s="322" t="s">
        <v>234</v>
      </c>
      <c r="E9" s="31">
        <v>1</v>
      </c>
      <c r="F9" s="356">
        <v>350202200</v>
      </c>
      <c r="G9" s="370" t="s">
        <v>3034</v>
      </c>
      <c r="H9" s="491">
        <v>2</v>
      </c>
      <c r="I9" s="357" t="s">
        <v>3035</v>
      </c>
      <c r="J9" s="28">
        <v>35</v>
      </c>
      <c r="K9" s="28" t="s">
        <v>3036</v>
      </c>
      <c r="L9" s="28">
        <v>3502</v>
      </c>
      <c r="M9" s="28" t="s">
        <v>3037</v>
      </c>
      <c r="N9" s="356">
        <v>2024004540074</v>
      </c>
      <c r="O9" s="28" t="s">
        <v>3038</v>
      </c>
      <c r="P9" s="327" t="s">
        <v>238</v>
      </c>
      <c r="Q9" s="268">
        <v>2</v>
      </c>
      <c r="R9" s="326" t="s">
        <v>2955</v>
      </c>
      <c r="S9" s="31"/>
      <c r="T9" s="184">
        <v>2</v>
      </c>
      <c r="U9" s="295">
        <v>1</v>
      </c>
      <c r="V9" s="295"/>
      <c r="W9" s="295">
        <v>1</v>
      </c>
      <c r="X9" s="295"/>
      <c r="Y9" s="354">
        <v>940</v>
      </c>
      <c r="Z9" s="296">
        <f t="shared" si="5"/>
        <v>940</v>
      </c>
      <c r="AA9" s="296">
        <f t="shared" si="5"/>
        <v>100</v>
      </c>
      <c r="AB9" s="296">
        <f t="shared" si="5"/>
        <v>0</v>
      </c>
      <c r="AC9" s="296">
        <f t="shared" si="5"/>
        <v>840</v>
      </c>
      <c r="AD9" s="296">
        <f t="shared" si="5"/>
        <v>0</v>
      </c>
      <c r="AE9" s="296">
        <f t="shared" si="5"/>
        <v>0</v>
      </c>
      <c r="AF9" s="296">
        <f t="shared" si="5"/>
        <v>0</v>
      </c>
      <c r="AG9" s="297">
        <f>+U9</f>
        <v>1</v>
      </c>
      <c r="AH9" s="296">
        <f t="shared" ref="AH9:AH13" si="10">SUM(AI9:AN9)</f>
        <v>100</v>
      </c>
      <c r="AI9" s="298">
        <v>100</v>
      </c>
      <c r="AJ9" s="298"/>
      <c r="AK9" s="298"/>
      <c r="AL9" s="298"/>
      <c r="AM9" s="298"/>
      <c r="AN9" s="298"/>
      <c r="AO9" s="297">
        <f>+V9</f>
        <v>0</v>
      </c>
      <c r="AP9" s="296">
        <f t="shared" ref="AP9:AP13" si="11">SUM(AQ9:AV9)</f>
        <v>0</v>
      </c>
      <c r="AQ9" s="298"/>
      <c r="AR9" s="298"/>
      <c r="AS9" s="298"/>
      <c r="AT9" s="298"/>
      <c r="AU9" s="298"/>
      <c r="AV9" s="298"/>
      <c r="AW9" s="297">
        <f>+W9</f>
        <v>1</v>
      </c>
      <c r="AX9" s="296">
        <f t="shared" ref="AX9:AX13" si="12">SUM(AY9:BD9)</f>
        <v>840</v>
      </c>
      <c r="AY9" s="298"/>
      <c r="AZ9" s="298"/>
      <c r="BA9" s="298">
        <v>840</v>
      </c>
      <c r="BB9" s="298"/>
      <c r="BC9" s="298"/>
      <c r="BD9" s="298"/>
      <c r="BE9" s="297">
        <f>+X9</f>
        <v>0</v>
      </c>
      <c r="BF9" s="296">
        <f t="shared" ref="BF9:BF13" si="13">SUM(BG9:BL9)</f>
        <v>0</v>
      </c>
      <c r="BG9" s="298"/>
      <c r="BH9" s="298"/>
      <c r="BI9" s="298"/>
      <c r="BJ9" s="298"/>
      <c r="BK9" s="298"/>
      <c r="BL9" s="298"/>
    </row>
    <row r="10" spans="1:64" s="287" customFormat="1" ht="40.5" customHeight="1" x14ac:dyDescent="0.25">
      <c r="A10" s="288"/>
      <c r="B10" s="288"/>
      <c r="C10" s="328" t="s">
        <v>109</v>
      </c>
      <c r="D10" s="322" t="s">
        <v>235</v>
      </c>
      <c r="E10" s="31">
        <v>2</v>
      </c>
      <c r="F10" s="356">
        <v>350202200</v>
      </c>
      <c r="G10" s="370" t="s">
        <v>3034</v>
      </c>
      <c r="H10" s="491">
        <v>6</v>
      </c>
      <c r="I10" s="357" t="s">
        <v>3035</v>
      </c>
      <c r="J10" s="28">
        <v>35</v>
      </c>
      <c r="K10" s="28" t="s">
        <v>3036</v>
      </c>
      <c r="L10" s="28">
        <v>3502</v>
      </c>
      <c r="M10" s="28" t="s">
        <v>3037</v>
      </c>
      <c r="N10" s="356">
        <v>2024004540074</v>
      </c>
      <c r="O10" s="28" t="s">
        <v>3038</v>
      </c>
      <c r="P10" s="327" t="s">
        <v>239</v>
      </c>
      <c r="Q10" s="268">
        <v>6</v>
      </c>
      <c r="R10" s="326" t="s">
        <v>2955</v>
      </c>
      <c r="S10" s="31"/>
      <c r="T10" s="184">
        <v>6</v>
      </c>
      <c r="U10" s="295">
        <v>1</v>
      </c>
      <c r="V10" s="295">
        <v>2</v>
      </c>
      <c r="W10" s="295">
        <v>1</v>
      </c>
      <c r="X10" s="295">
        <v>2</v>
      </c>
      <c r="Y10" s="354">
        <v>940</v>
      </c>
      <c r="Z10" s="296">
        <f t="shared" si="5"/>
        <v>940</v>
      </c>
      <c r="AA10" s="296">
        <f t="shared" si="5"/>
        <v>200</v>
      </c>
      <c r="AB10" s="296">
        <f t="shared" si="5"/>
        <v>0</v>
      </c>
      <c r="AC10" s="296">
        <f t="shared" si="5"/>
        <v>740</v>
      </c>
      <c r="AD10" s="296">
        <f t="shared" si="5"/>
        <v>0</v>
      </c>
      <c r="AE10" s="296">
        <f t="shared" si="5"/>
        <v>0</v>
      </c>
      <c r="AF10" s="296">
        <f t="shared" si="5"/>
        <v>0</v>
      </c>
      <c r="AG10" s="297">
        <f t="shared" ref="AG10:AG13" si="14">+U10</f>
        <v>1</v>
      </c>
      <c r="AH10" s="296">
        <f t="shared" si="10"/>
        <v>100</v>
      </c>
      <c r="AI10" s="298">
        <v>100</v>
      </c>
      <c r="AJ10" s="298"/>
      <c r="AK10" s="298"/>
      <c r="AL10" s="298"/>
      <c r="AM10" s="298"/>
      <c r="AN10" s="298"/>
      <c r="AO10" s="297">
        <f>+V10</f>
        <v>2</v>
      </c>
      <c r="AP10" s="296">
        <f t="shared" si="11"/>
        <v>370</v>
      </c>
      <c r="AQ10" s="298"/>
      <c r="AR10" s="298"/>
      <c r="AS10" s="298">
        <v>370</v>
      </c>
      <c r="AT10" s="298"/>
      <c r="AU10" s="298"/>
      <c r="AV10" s="298"/>
      <c r="AW10" s="297">
        <f t="shared" ref="AW10:AW13" si="15">+W10</f>
        <v>1</v>
      </c>
      <c r="AX10" s="296">
        <f t="shared" si="12"/>
        <v>100</v>
      </c>
      <c r="AY10" s="298">
        <v>100</v>
      </c>
      <c r="AZ10" s="298"/>
      <c r="BA10" s="298"/>
      <c r="BB10" s="298"/>
      <c r="BC10" s="298"/>
      <c r="BD10" s="298"/>
      <c r="BE10" s="297">
        <f t="shared" ref="BE10:BE13" si="16">+X10</f>
        <v>2</v>
      </c>
      <c r="BF10" s="296">
        <f t="shared" si="13"/>
        <v>370</v>
      </c>
      <c r="BG10" s="298"/>
      <c r="BH10" s="298"/>
      <c r="BI10" s="298">
        <v>370</v>
      </c>
      <c r="BJ10" s="298"/>
      <c r="BK10" s="298"/>
      <c r="BL10" s="298"/>
    </row>
    <row r="11" spans="1:64" s="287" customFormat="1" ht="40.5" customHeight="1" x14ac:dyDescent="0.25">
      <c r="A11" s="288"/>
      <c r="B11" s="288"/>
      <c r="C11" s="328" t="s">
        <v>110</v>
      </c>
      <c r="D11" s="322" t="s">
        <v>236</v>
      </c>
      <c r="E11" s="31">
        <v>3</v>
      </c>
      <c r="F11" s="356">
        <v>350200200</v>
      </c>
      <c r="G11" s="359" t="s">
        <v>416</v>
      </c>
      <c r="H11" s="491">
        <v>1</v>
      </c>
      <c r="I11" s="357" t="s">
        <v>3035</v>
      </c>
      <c r="J11" s="28">
        <v>35</v>
      </c>
      <c r="K11" s="28" t="s">
        <v>3036</v>
      </c>
      <c r="L11" s="28">
        <v>3502</v>
      </c>
      <c r="M11" s="28" t="s">
        <v>3037</v>
      </c>
      <c r="N11" s="356">
        <v>2024004540074</v>
      </c>
      <c r="O11" s="28" t="s">
        <v>3038</v>
      </c>
      <c r="P11" s="327" t="s">
        <v>240</v>
      </c>
      <c r="Q11" s="268">
        <v>1</v>
      </c>
      <c r="R11" s="326" t="s">
        <v>2955</v>
      </c>
      <c r="S11" s="31"/>
      <c r="T11" s="184">
        <v>1</v>
      </c>
      <c r="U11" s="295"/>
      <c r="V11" s="295">
        <v>1</v>
      </c>
      <c r="W11" s="295"/>
      <c r="X11" s="295"/>
      <c r="Y11" s="354">
        <v>940</v>
      </c>
      <c r="Z11" s="296">
        <f t="shared" si="5"/>
        <v>940</v>
      </c>
      <c r="AA11" s="296">
        <f t="shared" si="5"/>
        <v>50</v>
      </c>
      <c r="AB11" s="296">
        <f t="shared" si="5"/>
        <v>0</v>
      </c>
      <c r="AC11" s="296">
        <f t="shared" si="5"/>
        <v>890</v>
      </c>
      <c r="AD11" s="296">
        <f t="shared" si="5"/>
        <v>0</v>
      </c>
      <c r="AE11" s="296">
        <f t="shared" si="5"/>
        <v>0</v>
      </c>
      <c r="AF11" s="296">
        <f t="shared" si="5"/>
        <v>0</v>
      </c>
      <c r="AG11" s="297">
        <f t="shared" si="14"/>
        <v>0</v>
      </c>
      <c r="AH11" s="296">
        <f t="shared" si="10"/>
        <v>50</v>
      </c>
      <c r="AI11" s="298">
        <v>50</v>
      </c>
      <c r="AJ11" s="298"/>
      <c r="AK11" s="298"/>
      <c r="AL11" s="298"/>
      <c r="AM11" s="298"/>
      <c r="AN11" s="298"/>
      <c r="AO11" s="297">
        <f>+V11</f>
        <v>1</v>
      </c>
      <c r="AP11" s="296">
        <f t="shared" si="11"/>
        <v>890</v>
      </c>
      <c r="AQ11" s="298"/>
      <c r="AR11" s="298"/>
      <c r="AS11" s="298">
        <v>890</v>
      </c>
      <c r="AT11" s="298"/>
      <c r="AU11" s="298"/>
      <c r="AV11" s="298"/>
      <c r="AW11" s="297">
        <f t="shared" si="15"/>
        <v>0</v>
      </c>
      <c r="AX11" s="296">
        <f t="shared" si="12"/>
        <v>0</v>
      </c>
      <c r="AY11" s="298"/>
      <c r="AZ11" s="298"/>
      <c r="BA11" s="298"/>
      <c r="BB11" s="298"/>
      <c r="BC11" s="298"/>
      <c r="BD11" s="298"/>
      <c r="BE11" s="297">
        <f t="shared" si="16"/>
        <v>0</v>
      </c>
      <c r="BF11" s="296">
        <f t="shared" si="13"/>
        <v>0</v>
      </c>
      <c r="BG11" s="298"/>
      <c r="BH11" s="298"/>
      <c r="BI11" s="298"/>
      <c r="BJ11" s="298"/>
      <c r="BK11" s="298"/>
      <c r="BL11" s="298"/>
    </row>
    <row r="12" spans="1:64" s="287" customFormat="1" ht="40.5" customHeight="1" x14ac:dyDescent="0.25">
      <c r="A12" s="288"/>
      <c r="B12" s="288"/>
      <c r="C12" s="328" t="s">
        <v>134</v>
      </c>
      <c r="D12" s="322" t="s">
        <v>237</v>
      </c>
      <c r="E12" s="31">
        <v>4</v>
      </c>
      <c r="F12" s="356">
        <v>350202200</v>
      </c>
      <c r="G12" s="370" t="s">
        <v>3034</v>
      </c>
      <c r="H12" s="491">
        <v>2</v>
      </c>
      <c r="I12" s="357" t="s">
        <v>3035</v>
      </c>
      <c r="J12" s="28">
        <v>35</v>
      </c>
      <c r="K12" s="28" t="s">
        <v>3036</v>
      </c>
      <c r="L12" s="28">
        <v>3502</v>
      </c>
      <c r="M12" s="28" t="s">
        <v>3037</v>
      </c>
      <c r="N12" s="356">
        <v>2024004540074</v>
      </c>
      <c r="O12" s="28" t="s">
        <v>3038</v>
      </c>
      <c r="P12" s="327" t="s">
        <v>241</v>
      </c>
      <c r="Q12" s="268">
        <v>2</v>
      </c>
      <c r="R12" s="326" t="s">
        <v>2955</v>
      </c>
      <c r="S12" s="31"/>
      <c r="T12" s="184">
        <v>2</v>
      </c>
      <c r="U12" s="295"/>
      <c r="V12" s="295">
        <v>1</v>
      </c>
      <c r="W12" s="295"/>
      <c r="X12" s="295">
        <v>1</v>
      </c>
      <c r="Y12" s="354">
        <v>940</v>
      </c>
      <c r="Z12" s="296">
        <f t="shared" si="5"/>
        <v>940</v>
      </c>
      <c r="AA12" s="296">
        <f t="shared" si="5"/>
        <v>150</v>
      </c>
      <c r="AB12" s="296">
        <f t="shared" si="5"/>
        <v>0</v>
      </c>
      <c r="AC12" s="296">
        <f t="shared" si="5"/>
        <v>790</v>
      </c>
      <c r="AD12" s="296">
        <f t="shared" si="5"/>
        <v>0</v>
      </c>
      <c r="AE12" s="296">
        <f t="shared" si="5"/>
        <v>0</v>
      </c>
      <c r="AF12" s="296">
        <f t="shared" si="5"/>
        <v>0</v>
      </c>
      <c r="AG12" s="297">
        <f t="shared" si="14"/>
        <v>0</v>
      </c>
      <c r="AH12" s="296">
        <f t="shared" si="10"/>
        <v>150</v>
      </c>
      <c r="AI12" s="298">
        <v>150</v>
      </c>
      <c r="AJ12" s="298"/>
      <c r="AK12" s="298"/>
      <c r="AL12" s="298"/>
      <c r="AM12" s="298"/>
      <c r="AN12" s="298"/>
      <c r="AO12" s="297">
        <f>+V12</f>
        <v>1</v>
      </c>
      <c r="AP12" s="296">
        <f t="shared" si="11"/>
        <v>395</v>
      </c>
      <c r="AQ12" s="298"/>
      <c r="AR12" s="298"/>
      <c r="AS12" s="298">
        <v>395</v>
      </c>
      <c r="AT12" s="298"/>
      <c r="AU12" s="298"/>
      <c r="AV12" s="298"/>
      <c r="AW12" s="297">
        <f t="shared" si="15"/>
        <v>0</v>
      </c>
      <c r="AX12" s="296">
        <f t="shared" si="12"/>
        <v>0</v>
      </c>
      <c r="AY12" s="298"/>
      <c r="AZ12" s="298"/>
      <c r="BA12" s="298"/>
      <c r="BB12" s="298"/>
      <c r="BC12" s="298"/>
      <c r="BD12" s="298"/>
      <c r="BE12" s="297">
        <f t="shared" si="16"/>
        <v>1</v>
      </c>
      <c r="BF12" s="296">
        <f t="shared" si="13"/>
        <v>395</v>
      </c>
      <c r="BG12" s="298"/>
      <c r="BH12" s="298"/>
      <c r="BI12" s="298">
        <v>395</v>
      </c>
      <c r="BJ12" s="298"/>
      <c r="BK12" s="298"/>
      <c r="BL12" s="298"/>
    </row>
    <row r="13" spans="1:64" s="287" customFormat="1" ht="40.5" customHeight="1" x14ac:dyDescent="0.25">
      <c r="A13" s="288"/>
      <c r="B13" s="288"/>
      <c r="C13" s="328" t="s">
        <v>249</v>
      </c>
      <c r="D13" s="322" t="s">
        <v>271</v>
      </c>
      <c r="E13" s="31">
        <v>5</v>
      </c>
      <c r="F13" s="28">
        <v>350200700</v>
      </c>
      <c r="G13" s="359" t="s">
        <v>242</v>
      </c>
      <c r="H13" s="491">
        <v>3</v>
      </c>
      <c r="I13" s="357" t="s">
        <v>3035</v>
      </c>
      <c r="J13" s="28">
        <v>35</v>
      </c>
      <c r="K13" s="28" t="s">
        <v>3036</v>
      </c>
      <c r="L13" s="28">
        <v>3502</v>
      </c>
      <c r="M13" s="28" t="s">
        <v>3037</v>
      </c>
      <c r="N13" s="356">
        <v>2024004540074</v>
      </c>
      <c r="O13" s="28" t="s">
        <v>3038</v>
      </c>
      <c r="P13" s="327" t="s">
        <v>242</v>
      </c>
      <c r="Q13" s="268">
        <v>3</v>
      </c>
      <c r="R13" s="326" t="s">
        <v>2955</v>
      </c>
      <c r="S13" s="31"/>
      <c r="T13" s="184">
        <v>3</v>
      </c>
      <c r="U13" s="295"/>
      <c r="V13" s="295">
        <v>1</v>
      </c>
      <c r="W13" s="295">
        <v>1</v>
      </c>
      <c r="X13" s="295">
        <v>1</v>
      </c>
      <c r="Y13" s="354">
        <v>940</v>
      </c>
      <c r="Z13" s="296">
        <f t="shared" si="5"/>
        <v>940</v>
      </c>
      <c r="AA13" s="296">
        <f t="shared" si="5"/>
        <v>100</v>
      </c>
      <c r="AB13" s="296">
        <f t="shared" si="5"/>
        <v>0</v>
      </c>
      <c r="AC13" s="296">
        <f t="shared" si="5"/>
        <v>840</v>
      </c>
      <c r="AD13" s="296">
        <f t="shared" si="5"/>
        <v>0</v>
      </c>
      <c r="AE13" s="296">
        <f t="shared" si="5"/>
        <v>0</v>
      </c>
      <c r="AF13" s="296">
        <f t="shared" si="5"/>
        <v>0</v>
      </c>
      <c r="AG13" s="297">
        <f t="shared" si="14"/>
        <v>0</v>
      </c>
      <c r="AH13" s="296">
        <f t="shared" si="10"/>
        <v>100</v>
      </c>
      <c r="AI13" s="298">
        <v>100</v>
      </c>
      <c r="AJ13" s="298"/>
      <c r="AK13" s="298"/>
      <c r="AL13" s="298"/>
      <c r="AM13" s="298"/>
      <c r="AN13" s="298"/>
      <c r="AO13" s="297">
        <f>+V13</f>
        <v>1</v>
      </c>
      <c r="AP13" s="296">
        <f t="shared" si="11"/>
        <v>280</v>
      </c>
      <c r="AQ13" s="298"/>
      <c r="AR13" s="298"/>
      <c r="AS13" s="298">
        <v>280</v>
      </c>
      <c r="AT13" s="298"/>
      <c r="AU13" s="298"/>
      <c r="AV13" s="298"/>
      <c r="AW13" s="297">
        <f t="shared" si="15"/>
        <v>1</v>
      </c>
      <c r="AX13" s="296">
        <f t="shared" si="12"/>
        <v>280</v>
      </c>
      <c r="AY13" s="298"/>
      <c r="AZ13" s="298"/>
      <c r="BA13" s="298">
        <v>280</v>
      </c>
      <c r="BB13" s="298"/>
      <c r="BC13" s="298"/>
      <c r="BD13" s="298"/>
      <c r="BE13" s="297">
        <f t="shared" si="16"/>
        <v>1</v>
      </c>
      <c r="BF13" s="296">
        <f t="shared" si="13"/>
        <v>280</v>
      </c>
      <c r="BG13" s="298"/>
      <c r="BH13" s="298"/>
      <c r="BI13" s="298">
        <v>280</v>
      </c>
      <c r="BJ13" s="298"/>
      <c r="BK13" s="298"/>
      <c r="BL13" s="298"/>
    </row>
    <row r="14" spans="1:64" s="559" customFormat="1" ht="40.5" customHeight="1" x14ac:dyDescent="0.25">
      <c r="A14" s="681"/>
      <c r="B14" s="201" t="s">
        <v>111</v>
      </c>
      <c r="C14" s="547" t="s">
        <v>272</v>
      </c>
      <c r="D14" s="380"/>
      <c r="E14" s="380"/>
      <c r="F14" s="380"/>
      <c r="G14" s="398"/>
      <c r="H14" s="182"/>
      <c r="I14" s="182"/>
      <c r="J14" s="682"/>
      <c r="K14" s="682"/>
      <c r="L14" s="380"/>
      <c r="M14" s="683"/>
      <c r="N14" s="684"/>
      <c r="O14" s="183"/>
      <c r="P14" s="183"/>
      <c r="Q14" s="183"/>
      <c r="R14" s="685"/>
      <c r="S14" s="685"/>
      <c r="T14" s="172"/>
      <c r="U14" s="686"/>
      <c r="V14" s="686"/>
      <c r="W14" s="686"/>
      <c r="X14" s="686"/>
      <c r="Y14" s="687">
        <v>20219</v>
      </c>
      <c r="Z14" s="551">
        <f t="shared" si="5"/>
        <v>20219</v>
      </c>
      <c r="AA14" s="551">
        <f t="shared" si="5"/>
        <v>3519</v>
      </c>
      <c r="AB14" s="551">
        <f t="shared" si="5"/>
        <v>0</v>
      </c>
      <c r="AC14" s="551">
        <f t="shared" si="5"/>
        <v>16700</v>
      </c>
      <c r="AD14" s="551">
        <f t="shared" si="5"/>
        <v>0</v>
      </c>
      <c r="AE14" s="551">
        <f t="shared" si="5"/>
        <v>0</v>
      </c>
      <c r="AF14" s="551">
        <f t="shared" si="5"/>
        <v>0</v>
      </c>
      <c r="AG14" s="688"/>
      <c r="AH14" s="553">
        <f>SUM(AH15:AH18)</f>
        <v>9975</v>
      </c>
      <c r="AI14" s="553">
        <f t="shared" ref="AI14:AN14" si="17">SUM(AI15:AI18)</f>
        <v>1100</v>
      </c>
      <c r="AJ14" s="553">
        <f t="shared" si="17"/>
        <v>0</v>
      </c>
      <c r="AK14" s="553">
        <f t="shared" si="17"/>
        <v>8875</v>
      </c>
      <c r="AL14" s="553">
        <f t="shared" si="17"/>
        <v>0</v>
      </c>
      <c r="AM14" s="553">
        <f t="shared" si="17"/>
        <v>0</v>
      </c>
      <c r="AN14" s="553">
        <f t="shared" si="17"/>
        <v>0</v>
      </c>
      <c r="AO14" s="688"/>
      <c r="AP14" s="553">
        <f>SUM(AP15:AP18)</f>
        <v>4985</v>
      </c>
      <c r="AQ14" s="553">
        <f t="shared" ref="AQ14:AV14" si="18">SUM(AQ15:AQ18)</f>
        <v>1485</v>
      </c>
      <c r="AR14" s="553">
        <f t="shared" si="18"/>
        <v>0</v>
      </c>
      <c r="AS14" s="553">
        <f t="shared" si="18"/>
        <v>3500</v>
      </c>
      <c r="AT14" s="553">
        <f t="shared" si="18"/>
        <v>0</v>
      </c>
      <c r="AU14" s="553">
        <f t="shared" si="18"/>
        <v>0</v>
      </c>
      <c r="AV14" s="553">
        <f t="shared" si="18"/>
        <v>0</v>
      </c>
      <c r="AW14" s="688"/>
      <c r="AX14" s="553">
        <f>SUM(AX15:AX18)</f>
        <v>3774</v>
      </c>
      <c r="AY14" s="553">
        <f t="shared" ref="AY14:BD14" si="19">SUM(AY15:AY18)</f>
        <v>934</v>
      </c>
      <c r="AZ14" s="553">
        <f t="shared" si="19"/>
        <v>0</v>
      </c>
      <c r="BA14" s="553">
        <f t="shared" si="19"/>
        <v>2840</v>
      </c>
      <c r="BB14" s="553">
        <f t="shared" si="19"/>
        <v>0</v>
      </c>
      <c r="BC14" s="553">
        <f t="shared" si="19"/>
        <v>0</v>
      </c>
      <c r="BD14" s="553">
        <f t="shared" si="19"/>
        <v>0</v>
      </c>
      <c r="BE14" s="688"/>
      <c r="BF14" s="553">
        <f>SUM(BF15:BF18)</f>
        <v>1485</v>
      </c>
      <c r="BG14" s="553">
        <f t="shared" ref="BG14:BL14" si="20">SUM(BG15:BG18)</f>
        <v>0</v>
      </c>
      <c r="BH14" s="553">
        <f t="shared" si="20"/>
        <v>0</v>
      </c>
      <c r="BI14" s="553">
        <f t="shared" si="20"/>
        <v>1485</v>
      </c>
      <c r="BJ14" s="553">
        <f t="shared" si="20"/>
        <v>0</v>
      </c>
      <c r="BK14" s="553">
        <f t="shared" si="20"/>
        <v>0</v>
      </c>
      <c r="BL14" s="553">
        <f t="shared" si="20"/>
        <v>0</v>
      </c>
    </row>
    <row r="15" spans="1:64" s="287" customFormat="1" ht="40.5" customHeight="1" x14ac:dyDescent="0.25">
      <c r="A15" s="288"/>
      <c r="B15" s="358"/>
      <c r="C15" s="328" t="s">
        <v>112</v>
      </c>
      <c r="D15" s="322" t="s">
        <v>273</v>
      </c>
      <c r="E15" s="31">
        <v>6</v>
      </c>
      <c r="F15" s="28">
        <v>350200300</v>
      </c>
      <c r="G15" s="28" t="s">
        <v>250</v>
      </c>
      <c r="H15" s="357">
        <v>200</v>
      </c>
      <c r="I15" s="357" t="s">
        <v>3035</v>
      </c>
      <c r="J15" s="28">
        <v>35</v>
      </c>
      <c r="K15" s="28" t="s">
        <v>3036</v>
      </c>
      <c r="L15" s="28">
        <v>3502</v>
      </c>
      <c r="M15" s="28" t="s">
        <v>3037</v>
      </c>
      <c r="N15" s="356">
        <v>2024004540074</v>
      </c>
      <c r="O15" s="28" t="s">
        <v>3038</v>
      </c>
      <c r="P15" s="327" t="s">
        <v>250</v>
      </c>
      <c r="Q15" s="268">
        <v>200</v>
      </c>
      <c r="R15" s="326" t="s">
        <v>2955</v>
      </c>
      <c r="S15" s="31"/>
      <c r="T15" s="184">
        <v>200</v>
      </c>
      <c r="U15" s="295">
        <v>50</v>
      </c>
      <c r="V15" s="295">
        <v>50</v>
      </c>
      <c r="W15" s="295">
        <v>50</v>
      </c>
      <c r="X15" s="295">
        <v>50</v>
      </c>
      <c r="Y15" s="354">
        <v>5055</v>
      </c>
      <c r="Z15" s="296">
        <f t="shared" si="5"/>
        <v>5055</v>
      </c>
      <c r="AA15" s="296">
        <f t="shared" si="5"/>
        <v>2085</v>
      </c>
      <c r="AB15" s="296">
        <f t="shared" si="5"/>
        <v>0</v>
      </c>
      <c r="AC15" s="296">
        <f t="shared" si="5"/>
        <v>2970</v>
      </c>
      <c r="AD15" s="296">
        <f t="shared" si="5"/>
        <v>0</v>
      </c>
      <c r="AE15" s="296">
        <f t="shared" si="5"/>
        <v>0</v>
      </c>
      <c r="AF15" s="296">
        <f t="shared" si="5"/>
        <v>0</v>
      </c>
      <c r="AG15" s="297">
        <f t="shared" ref="AG15:AG18" si="21">+U15</f>
        <v>50</v>
      </c>
      <c r="AH15" s="296">
        <f t="shared" ref="AH15:AH18" si="22">SUM(AI15:AN15)</f>
        <v>600</v>
      </c>
      <c r="AI15" s="298">
        <v>600</v>
      </c>
      <c r="AJ15" s="298"/>
      <c r="AK15" s="298"/>
      <c r="AL15" s="298"/>
      <c r="AM15" s="298"/>
      <c r="AN15" s="298"/>
      <c r="AO15" s="297">
        <f t="shared" ref="AO15:AO18" si="23">+V15</f>
        <v>50</v>
      </c>
      <c r="AP15" s="296">
        <f t="shared" ref="AP15:AP18" si="24">SUM(AQ15:AV15)</f>
        <v>1485</v>
      </c>
      <c r="AQ15" s="298">
        <v>1485</v>
      </c>
      <c r="AR15" s="298"/>
      <c r="AS15" s="298"/>
      <c r="AT15" s="298"/>
      <c r="AU15" s="298"/>
      <c r="AV15" s="298"/>
      <c r="AW15" s="297">
        <f t="shared" ref="AW15:AW18" si="25">+W15</f>
        <v>50</v>
      </c>
      <c r="AX15" s="296">
        <f t="shared" ref="AX15:AX18" si="26">SUM(AY15:BD15)</f>
        <v>1485</v>
      </c>
      <c r="AY15" s="298"/>
      <c r="AZ15" s="298"/>
      <c r="BA15" s="298">
        <v>1485</v>
      </c>
      <c r="BB15" s="298"/>
      <c r="BC15" s="298"/>
      <c r="BD15" s="298"/>
      <c r="BE15" s="297">
        <f t="shared" ref="BE15:BE18" si="27">+X15</f>
        <v>50</v>
      </c>
      <c r="BF15" s="296">
        <f t="shared" ref="BF15:BF18" si="28">SUM(BG15:BL15)</f>
        <v>1485</v>
      </c>
      <c r="BG15" s="298"/>
      <c r="BH15" s="298"/>
      <c r="BI15" s="298">
        <v>1485</v>
      </c>
      <c r="BJ15" s="298"/>
      <c r="BK15" s="298"/>
      <c r="BL15" s="298"/>
    </row>
    <row r="16" spans="1:64" s="287" customFormat="1" ht="40.5" customHeight="1" x14ac:dyDescent="0.25">
      <c r="A16" s="288"/>
      <c r="B16" s="358"/>
      <c r="C16" s="328" t="s">
        <v>113</v>
      </c>
      <c r="D16" s="322" t="s">
        <v>251</v>
      </c>
      <c r="E16" s="31">
        <v>7</v>
      </c>
      <c r="F16" s="28">
        <v>350200400</v>
      </c>
      <c r="G16" s="28" t="s">
        <v>252</v>
      </c>
      <c r="H16" s="357">
        <v>100</v>
      </c>
      <c r="I16" s="357" t="s">
        <v>3035</v>
      </c>
      <c r="J16" s="28">
        <v>35</v>
      </c>
      <c r="K16" s="28" t="s">
        <v>3036</v>
      </c>
      <c r="L16" s="28">
        <v>3502</v>
      </c>
      <c r="M16" s="28" t="s">
        <v>3037</v>
      </c>
      <c r="N16" s="356">
        <v>2024004540074</v>
      </c>
      <c r="O16" s="28" t="s">
        <v>3038</v>
      </c>
      <c r="P16" s="327" t="s">
        <v>252</v>
      </c>
      <c r="Q16" s="268">
        <v>100</v>
      </c>
      <c r="R16" s="326" t="s">
        <v>2955</v>
      </c>
      <c r="S16" s="31"/>
      <c r="T16" s="184">
        <v>100</v>
      </c>
      <c r="U16" s="295">
        <v>25</v>
      </c>
      <c r="V16" s="295">
        <v>50</v>
      </c>
      <c r="W16" s="295">
        <v>25</v>
      </c>
      <c r="X16" s="295"/>
      <c r="Y16" s="354">
        <v>5054</v>
      </c>
      <c r="Z16" s="296">
        <f t="shared" si="5"/>
        <v>5054</v>
      </c>
      <c r="AA16" s="296">
        <f t="shared" si="5"/>
        <v>1184</v>
      </c>
      <c r="AB16" s="296">
        <f t="shared" si="5"/>
        <v>0</v>
      </c>
      <c r="AC16" s="296">
        <f t="shared" si="5"/>
        <v>3870</v>
      </c>
      <c r="AD16" s="296">
        <f t="shared" si="5"/>
        <v>0</v>
      </c>
      <c r="AE16" s="296">
        <f t="shared" si="5"/>
        <v>0</v>
      </c>
      <c r="AF16" s="296">
        <f t="shared" si="5"/>
        <v>0</v>
      </c>
      <c r="AG16" s="297">
        <f t="shared" si="21"/>
        <v>25</v>
      </c>
      <c r="AH16" s="296">
        <f t="shared" si="22"/>
        <v>4120</v>
      </c>
      <c r="AI16" s="298">
        <v>250</v>
      </c>
      <c r="AJ16" s="298"/>
      <c r="AK16" s="298">
        <v>3870</v>
      </c>
      <c r="AL16" s="298"/>
      <c r="AM16" s="298"/>
      <c r="AN16" s="298"/>
      <c r="AO16" s="297">
        <f t="shared" si="23"/>
        <v>50</v>
      </c>
      <c r="AP16" s="296">
        <f t="shared" si="24"/>
        <v>0</v>
      </c>
      <c r="AQ16" s="298"/>
      <c r="AR16" s="298"/>
      <c r="AS16" s="298"/>
      <c r="AT16" s="298"/>
      <c r="AU16" s="298"/>
      <c r="AV16" s="298"/>
      <c r="AW16" s="297">
        <f t="shared" si="25"/>
        <v>25</v>
      </c>
      <c r="AX16" s="296">
        <f t="shared" si="26"/>
        <v>934</v>
      </c>
      <c r="AY16" s="298">
        <v>934</v>
      </c>
      <c r="AZ16" s="298"/>
      <c r="BA16" s="298"/>
      <c r="BB16" s="298"/>
      <c r="BC16" s="298"/>
      <c r="BD16" s="298"/>
      <c r="BE16" s="297">
        <f t="shared" si="27"/>
        <v>0</v>
      </c>
      <c r="BF16" s="296">
        <f t="shared" si="28"/>
        <v>0</v>
      </c>
      <c r="BG16" s="298"/>
      <c r="BH16" s="298"/>
      <c r="BI16" s="298"/>
      <c r="BJ16" s="298"/>
      <c r="BK16" s="298"/>
      <c r="BL16" s="298"/>
    </row>
    <row r="17" spans="1:64" s="287" customFormat="1" ht="40.5" customHeight="1" x14ac:dyDescent="0.25">
      <c r="A17" s="288"/>
      <c r="B17" s="358"/>
      <c r="C17" s="328" t="s">
        <v>114</v>
      </c>
      <c r="D17" s="322" t="s">
        <v>253</v>
      </c>
      <c r="E17" s="31">
        <v>8</v>
      </c>
      <c r="F17" s="28">
        <v>350200900</v>
      </c>
      <c r="G17" s="28" t="s">
        <v>3039</v>
      </c>
      <c r="H17" s="357">
        <v>200</v>
      </c>
      <c r="I17" s="357" t="s">
        <v>3035</v>
      </c>
      <c r="J17" s="28">
        <v>35</v>
      </c>
      <c r="K17" s="28" t="s">
        <v>3036</v>
      </c>
      <c r="L17" s="28">
        <v>3502</v>
      </c>
      <c r="M17" s="28" t="s">
        <v>3037</v>
      </c>
      <c r="N17" s="356">
        <v>2024004540074</v>
      </c>
      <c r="O17" s="28" t="s">
        <v>3038</v>
      </c>
      <c r="P17" s="327" t="s">
        <v>254</v>
      </c>
      <c r="Q17" s="268">
        <v>200</v>
      </c>
      <c r="R17" s="326" t="s">
        <v>2955</v>
      </c>
      <c r="S17" s="31"/>
      <c r="T17" s="184">
        <v>200</v>
      </c>
      <c r="U17" s="295">
        <v>25</v>
      </c>
      <c r="V17" s="295">
        <v>100</v>
      </c>
      <c r="W17" s="295">
        <v>75</v>
      </c>
      <c r="X17" s="295"/>
      <c r="Y17" s="354">
        <v>5055</v>
      </c>
      <c r="Z17" s="296">
        <f t="shared" si="5"/>
        <v>5055</v>
      </c>
      <c r="AA17" s="296">
        <f t="shared" si="5"/>
        <v>200</v>
      </c>
      <c r="AB17" s="296">
        <f t="shared" si="5"/>
        <v>0</v>
      </c>
      <c r="AC17" s="296">
        <f t="shared" si="5"/>
        <v>4855</v>
      </c>
      <c r="AD17" s="296">
        <f t="shared" si="5"/>
        <v>0</v>
      </c>
      <c r="AE17" s="296">
        <f t="shared" si="5"/>
        <v>0</v>
      </c>
      <c r="AF17" s="296">
        <f t="shared" si="5"/>
        <v>0</v>
      </c>
      <c r="AG17" s="297">
        <f t="shared" si="21"/>
        <v>25</v>
      </c>
      <c r="AH17" s="296">
        <f t="shared" si="22"/>
        <v>200</v>
      </c>
      <c r="AI17" s="298">
        <v>200</v>
      </c>
      <c r="AJ17" s="298"/>
      <c r="AK17" s="298"/>
      <c r="AL17" s="298"/>
      <c r="AM17" s="298"/>
      <c r="AN17" s="298"/>
      <c r="AO17" s="297">
        <f t="shared" si="23"/>
        <v>100</v>
      </c>
      <c r="AP17" s="296">
        <f t="shared" si="24"/>
        <v>3500</v>
      </c>
      <c r="AQ17" s="298"/>
      <c r="AR17" s="298"/>
      <c r="AS17" s="298">
        <v>3500</v>
      </c>
      <c r="AT17" s="298"/>
      <c r="AU17" s="298"/>
      <c r="AV17" s="298"/>
      <c r="AW17" s="297">
        <f t="shared" si="25"/>
        <v>75</v>
      </c>
      <c r="AX17" s="296">
        <f t="shared" si="26"/>
        <v>1355</v>
      </c>
      <c r="AY17" s="298"/>
      <c r="AZ17" s="298"/>
      <c r="BA17" s="298">
        <v>1355</v>
      </c>
      <c r="BB17" s="298"/>
      <c r="BC17" s="298"/>
      <c r="BD17" s="298"/>
      <c r="BE17" s="297">
        <f t="shared" si="27"/>
        <v>0</v>
      </c>
      <c r="BF17" s="296">
        <f t="shared" si="28"/>
        <v>0</v>
      </c>
      <c r="BG17" s="298"/>
      <c r="BH17" s="298"/>
      <c r="BI17" s="298"/>
      <c r="BJ17" s="298"/>
      <c r="BK17" s="298"/>
      <c r="BL17" s="298"/>
    </row>
    <row r="18" spans="1:64" s="287" customFormat="1" ht="40.5" customHeight="1" x14ac:dyDescent="0.25">
      <c r="A18" s="288"/>
      <c r="B18" s="358"/>
      <c r="C18" s="328" t="s">
        <v>115</v>
      </c>
      <c r="D18" s="322" t="s">
        <v>255</v>
      </c>
      <c r="E18" s="31">
        <v>9</v>
      </c>
      <c r="F18" s="28">
        <v>350200300</v>
      </c>
      <c r="G18" s="28" t="s">
        <v>250</v>
      </c>
      <c r="H18" s="357">
        <v>1</v>
      </c>
      <c r="I18" s="357" t="s">
        <v>3035</v>
      </c>
      <c r="J18" s="28">
        <v>35</v>
      </c>
      <c r="K18" s="28" t="s">
        <v>3036</v>
      </c>
      <c r="L18" s="28">
        <v>3502</v>
      </c>
      <c r="M18" s="28" t="s">
        <v>3037</v>
      </c>
      <c r="N18" s="356">
        <v>2024004540074</v>
      </c>
      <c r="O18" s="28" t="s">
        <v>3038</v>
      </c>
      <c r="P18" s="327" t="s">
        <v>250</v>
      </c>
      <c r="Q18" s="268">
        <v>1</v>
      </c>
      <c r="R18" s="326" t="s">
        <v>2955</v>
      </c>
      <c r="S18" s="31"/>
      <c r="T18" s="184">
        <v>1</v>
      </c>
      <c r="U18" s="295">
        <v>1</v>
      </c>
      <c r="V18" s="295"/>
      <c r="W18" s="295"/>
      <c r="X18" s="295"/>
      <c r="Y18" s="354">
        <v>5055</v>
      </c>
      <c r="Z18" s="296">
        <f t="shared" si="5"/>
        <v>5055</v>
      </c>
      <c r="AA18" s="296">
        <f t="shared" si="5"/>
        <v>50</v>
      </c>
      <c r="AB18" s="296">
        <f t="shared" si="5"/>
        <v>0</v>
      </c>
      <c r="AC18" s="296">
        <f t="shared" si="5"/>
        <v>5005</v>
      </c>
      <c r="AD18" s="296">
        <f t="shared" si="5"/>
        <v>0</v>
      </c>
      <c r="AE18" s="296">
        <f t="shared" si="5"/>
        <v>0</v>
      </c>
      <c r="AF18" s="296">
        <f t="shared" si="5"/>
        <v>0</v>
      </c>
      <c r="AG18" s="297">
        <f t="shared" si="21"/>
        <v>1</v>
      </c>
      <c r="AH18" s="296">
        <f t="shared" si="22"/>
        <v>5055</v>
      </c>
      <c r="AI18" s="298">
        <v>50</v>
      </c>
      <c r="AJ18" s="298"/>
      <c r="AK18" s="298">
        <v>5005</v>
      </c>
      <c r="AL18" s="298"/>
      <c r="AM18" s="298"/>
      <c r="AN18" s="298"/>
      <c r="AO18" s="297">
        <f t="shared" si="23"/>
        <v>0</v>
      </c>
      <c r="AP18" s="296">
        <f t="shared" si="24"/>
        <v>0</v>
      </c>
      <c r="AQ18" s="298"/>
      <c r="AR18" s="298"/>
      <c r="AS18" s="298"/>
      <c r="AT18" s="298"/>
      <c r="AU18" s="298"/>
      <c r="AV18" s="298"/>
      <c r="AW18" s="297">
        <f t="shared" si="25"/>
        <v>0</v>
      </c>
      <c r="AX18" s="296">
        <f t="shared" si="26"/>
        <v>0</v>
      </c>
      <c r="AY18" s="298"/>
      <c r="AZ18" s="298"/>
      <c r="BA18" s="298"/>
      <c r="BB18" s="298"/>
      <c r="BC18" s="298"/>
      <c r="BD18" s="298"/>
      <c r="BE18" s="297">
        <f t="shared" si="27"/>
        <v>0</v>
      </c>
      <c r="BF18" s="296">
        <f t="shared" si="28"/>
        <v>0</v>
      </c>
      <c r="BG18" s="298"/>
      <c r="BH18" s="298"/>
      <c r="BI18" s="298"/>
      <c r="BJ18" s="298"/>
      <c r="BK18" s="298"/>
      <c r="BL18" s="298"/>
    </row>
    <row r="19" spans="1:64" s="559" customFormat="1" ht="40.5" customHeight="1" x14ac:dyDescent="0.25">
      <c r="A19" s="681"/>
      <c r="B19" s="201" t="s">
        <v>116</v>
      </c>
      <c r="C19" s="547" t="s">
        <v>274</v>
      </c>
      <c r="D19" s="380"/>
      <c r="E19" s="380"/>
      <c r="F19" s="380"/>
      <c r="G19" s="398"/>
      <c r="H19" s="182"/>
      <c r="I19" s="182"/>
      <c r="J19" s="682"/>
      <c r="K19" s="682"/>
      <c r="L19" s="380"/>
      <c r="M19" s="683"/>
      <c r="N19" s="684"/>
      <c r="O19" s="183"/>
      <c r="P19" s="183"/>
      <c r="Q19" s="183"/>
      <c r="R19" s="685"/>
      <c r="S19" s="685"/>
      <c r="T19" s="172"/>
      <c r="U19" s="689"/>
      <c r="V19" s="686"/>
      <c r="W19" s="686"/>
      <c r="X19" s="686"/>
      <c r="Y19" s="687">
        <v>84699.73</v>
      </c>
      <c r="Z19" s="551">
        <f t="shared" si="5"/>
        <v>84699.73</v>
      </c>
      <c r="AA19" s="551">
        <f t="shared" si="5"/>
        <v>18699.73</v>
      </c>
      <c r="AB19" s="551">
        <f t="shared" si="5"/>
        <v>0</v>
      </c>
      <c r="AC19" s="551">
        <f t="shared" si="5"/>
        <v>0</v>
      </c>
      <c r="AD19" s="551">
        <f t="shared" si="5"/>
        <v>0</v>
      </c>
      <c r="AE19" s="551">
        <f t="shared" si="5"/>
        <v>16000</v>
      </c>
      <c r="AF19" s="551">
        <f t="shared" si="5"/>
        <v>50000</v>
      </c>
      <c r="AG19" s="688"/>
      <c r="AH19" s="553">
        <f>SUM(AH20:AH27)</f>
        <v>7740.73</v>
      </c>
      <c r="AI19" s="553">
        <f t="shared" ref="AI19:AN19" si="29">SUM(AI20:AI27)</f>
        <v>7740.73</v>
      </c>
      <c r="AJ19" s="553">
        <f t="shared" si="29"/>
        <v>0</v>
      </c>
      <c r="AK19" s="553">
        <f t="shared" si="29"/>
        <v>0</v>
      </c>
      <c r="AL19" s="553">
        <f t="shared" si="29"/>
        <v>0</v>
      </c>
      <c r="AM19" s="553">
        <f t="shared" si="29"/>
        <v>0</v>
      </c>
      <c r="AN19" s="553">
        <f t="shared" si="29"/>
        <v>0</v>
      </c>
      <c r="AO19" s="688"/>
      <c r="AP19" s="553">
        <f>SUM(AP20:AP27)</f>
        <v>4099</v>
      </c>
      <c r="AQ19" s="553">
        <f t="shared" ref="AQ19:AV19" si="30">SUM(AQ20:AQ27)</f>
        <v>4099</v>
      </c>
      <c r="AR19" s="553">
        <f t="shared" si="30"/>
        <v>0</v>
      </c>
      <c r="AS19" s="553">
        <f t="shared" si="30"/>
        <v>0</v>
      </c>
      <c r="AT19" s="553">
        <f t="shared" si="30"/>
        <v>0</v>
      </c>
      <c r="AU19" s="553">
        <f t="shared" si="30"/>
        <v>0</v>
      </c>
      <c r="AV19" s="553">
        <f t="shared" si="30"/>
        <v>0</v>
      </c>
      <c r="AW19" s="688"/>
      <c r="AX19" s="553">
        <f>SUM(AX20:AX27)</f>
        <v>72430</v>
      </c>
      <c r="AY19" s="553">
        <f t="shared" ref="AY19:BD19" si="31">SUM(AY20:AY27)</f>
        <v>6430</v>
      </c>
      <c r="AZ19" s="553">
        <f t="shared" si="31"/>
        <v>0</v>
      </c>
      <c r="BA19" s="553">
        <f t="shared" si="31"/>
        <v>0</v>
      </c>
      <c r="BB19" s="553">
        <f t="shared" si="31"/>
        <v>0</v>
      </c>
      <c r="BC19" s="553">
        <f t="shared" si="31"/>
        <v>16000</v>
      </c>
      <c r="BD19" s="553">
        <f t="shared" si="31"/>
        <v>50000</v>
      </c>
      <c r="BE19" s="688"/>
      <c r="BF19" s="553">
        <f>SUM(BF20:BF27)</f>
        <v>430</v>
      </c>
      <c r="BG19" s="553">
        <f t="shared" ref="BG19:BL19" si="32">SUM(BG20:BG27)</f>
        <v>430</v>
      </c>
      <c r="BH19" s="553">
        <f t="shared" si="32"/>
        <v>0</v>
      </c>
      <c r="BI19" s="553">
        <f t="shared" si="32"/>
        <v>0</v>
      </c>
      <c r="BJ19" s="553">
        <f t="shared" si="32"/>
        <v>0</v>
      </c>
      <c r="BK19" s="553">
        <f t="shared" si="32"/>
        <v>0</v>
      </c>
      <c r="BL19" s="553">
        <f t="shared" si="32"/>
        <v>0</v>
      </c>
    </row>
    <row r="20" spans="1:64" s="287" customFormat="1" ht="40.5" customHeight="1" x14ac:dyDescent="0.25">
      <c r="A20" s="293"/>
      <c r="B20" s="278"/>
      <c r="C20" s="328" t="s">
        <v>117</v>
      </c>
      <c r="D20" s="322" t="s">
        <v>256</v>
      </c>
      <c r="E20" s="31">
        <v>10</v>
      </c>
      <c r="F20" s="28">
        <v>350200600</v>
      </c>
      <c r="G20" s="28" t="s">
        <v>3040</v>
      </c>
      <c r="H20" s="357">
        <v>1</v>
      </c>
      <c r="I20" s="357" t="s">
        <v>3035</v>
      </c>
      <c r="J20" s="28">
        <v>35</v>
      </c>
      <c r="K20" s="28" t="s">
        <v>3036</v>
      </c>
      <c r="L20" s="28">
        <v>3502</v>
      </c>
      <c r="M20" s="28" t="s">
        <v>3037</v>
      </c>
      <c r="N20" s="356">
        <v>2024004540074</v>
      </c>
      <c r="O20" s="28" t="s">
        <v>3038</v>
      </c>
      <c r="P20" s="327" t="s">
        <v>257</v>
      </c>
      <c r="Q20" s="268">
        <v>1</v>
      </c>
      <c r="R20" s="326" t="s">
        <v>2955</v>
      </c>
      <c r="S20" s="31"/>
      <c r="T20" s="184">
        <v>1</v>
      </c>
      <c r="U20" s="295">
        <v>1</v>
      </c>
      <c r="V20" s="295"/>
      <c r="W20" s="295"/>
      <c r="X20" s="295"/>
      <c r="Y20" s="354">
        <v>120</v>
      </c>
      <c r="Z20" s="296">
        <f t="shared" si="5"/>
        <v>120</v>
      </c>
      <c r="AA20" s="296">
        <f t="shared" si="5"/>
        <v>120</v>
      </c>
      <c r="AB20" s="296">
        <f t="shared" si="5"/>
        <v>0</v>
      </c>
      <c r="AC20" s="296">
        <f t="shared" si="5"/>
        <v>0</v>
      </c>
      <c r="AD20" s="296">
        <f t="shared" si="5"/>
        <v>0</v>
      </c>
      <c r="AE20" s="296">
        <f t="shared" si="5"/>
        <v>0</v>
      </c>
      <c r="AF20" s="296">
        <f t="shared" si="5"/>
        <v>0</v>
      </c>
      <c r="AG20" s="297">
        <f t="shared" ref="AG20:AG27" si="33">+U20</f>
        <v>1</v>
      </c>
      <c r="AH20" s="296">
        <f t="shared" ref="AH20:AH27" si="34">SUM(AI20:AN20)</f>
        <v>30</v>
      </c>
      <c r="AI20" s="298">
        <v>30</v>
      </c>
      <c r="AJ20" s="298"/>
      <c r="AK20" s="298"/>
      <c r="AL20" s="298"/>
      <c r="AM20" s="298"/>
      <c r="AN20" s="298"/>
      <c r="AO20" s="297">
        <f t="shared" ref="AO20:AO27" si="35">+V20</f>
        <v>0</v>
      </c>
      <c r="AP20" s="296">
        <f t="shared" ref="AP20:AP27" si="36">SUM(AQ20:AV20)</f>
        <v>30</v>
      </c>
      <c r="AQ20" s="298">
        <v>30</v>
      </c>
      <c r="AR20" s="298"/>
      <c r="AS20" s="298"/>
      <c r="AT20" s="298"/>
      <c r="AU20" s="298"/>
      <c r="AV20" s="298"/>
      <c r="AW20" s="297">
        <f t="shared" ref="AW20:AW27" si="37">+W20</f>
        <v>0</v>
      </c>
      <c r="AX20" s="296">
        <f t="shared" ref="AX20:AX27" si="38">SUM(AY20:BD20)</f>
        <v>30</v>
      </c>
      <c r="AY20" s="298">
        <v>30</v>
      </c>
      <c r="AZ20" s="298"/>
      <c r="BA20" s="298"/>
      <c r="BB20" s="298"/>
      <c r="BC20" s="298"/>
      <c r="BD20" s="298"/>
      <c r="BE20" s="297">
        <f t="shared" ref="BE20:BE27" si="39">+X20</f>
        <v>0</v>
      </c>
      <c r="BF20" s="296">
        <f t="shared" ref="BF20:BF27" si="40">SUM(BG20:BL20)</f>
        <v>30</v>
      </c>
      <c r="BG20" s="298">
        <v>30</v>
      </c>
      <c r="BH20" s="298"/>
      <c r="BI20" s="298"/>
      <c r="BJ20" s="298"/>
      <c r="BK20" s="298"/>
      <c r="BL20" s="298"/>
    </row>
    <row r="21" spans="1:64" s="287" customFormat="1" ht="40.5" customHeight="1" x14ac:dyDescent="0.25">
      <c r="A21" s="293"/>
      <c r="B21" s="278"/>
      <c r="C21" s="328" t="s">
        <v>118</v>
      </c>
      <c r="D21" s="322" t="s">
        <v>258</v>
      </c>
      <c r="E21" s="31">
        <v>11</v>
      </c>
      <c r="F21" s="356">
        <v>350200200</v>
      </c>
      <c r="G21" s="359" t="s">
        <v>416</v>
      </c>
      <c r="H21" s="357">
        <v>1</v>
      </c>
      <c r="I21" s="357" t="s">
        <v>3035</v>
      </c>
      <c r="J21" s="28">
        <v>35</v>
      </c>
      <c r="K21" s="28" t="s">
        <v>3036</v>
      </c>
      <c r="L21" s="28">
        <v>3502</v>
      </c>
      <c r="M21" s="28" t="s">
        <v>3037</v>
      </c>
      <c r="N21" s="356">
        <v>2024004540074</v>
      </c>
      <c r="O21" s="28" t="s">
        <v>3038</v>
      </c>
      <c r="P21" s="327" t="s">
        <v>259</v>
      </c>
      <c r="Q21" s="268">
        <v>1</v>
      </c>
      <c r="R21" s="326" t="s">
        <v>2955</v>
      </c>
      <c r="S21" s="31"/>
      <c r="T21" s="184">
        <v>1</v>
      </c>
      <c r="U21" s="295"/>
      <c r="V21" s="295">
        <v>1</v>
      </c>
      <c r="W21" s="295"/>
      <c r="X21" s="295"/>
      <c r="Y21" s="354">
        <v>311</v>
      </c>
      <c r="Z21" s="296">
        <f t="shared" si="5"/>
        <v>311</v>
      </c>
      <c r="AA21" s="296">
        <f t="shared" si="5"/>
        <v>311</v>
      </c>
      <c r="AB21" s="296">
        <f t="shared" si="5"/>
        <v>0</v>
      </c>
      <c r="AC21" s="296">
        <f t="shared" si="5"/>
        <v>0</v>
      </c>
      <c r="AD21" s="296">
        <f t="shared" si="5"/>
        <v>0</v>
      </c>
      <c r="AE21" s="296">
        <f t="shared" si="5"/>
        <v>0</v>
      </c>
      <c r="AF21" s="296">
        <f t="shared" si="5"/>
        <v>0</v>
      </c>
      <c r="AG21" s="297">
        <f t="shared" si="33"/>
        <v>0</v>
      </c>
      <c r="AH21" s="296">
        <f t="shared" si="34"/>
        <v>11</v>
      </c>
      <c r="AI21" s="298">
        <v>11</v>
      </c>
      <c r="AJ21" s="298"/>
      <c r="AK21" s="298"/>
      <c r="AL21" s="298"/>
      <c r="AM21" s="298"/>
      <c r="AN21" s="298"/>
      <c r="AO21" s="297">
        <f t="shared" si="35"/>
        <v>1</v>
      </c>
      <c r="AP21" s="296">
        <f t="shared" si="36"/>
        <v>300</v>
      </c>
      <c r="AQ21" s="298">
        <v>300</v>
      </c>
      <c r="AR21" s="298"/>
      <c r="AS21" s="298"/>
      <c r="AT21" s="298"/>
      <c r="AU21" s="298"/>
      <c r="AV21" s="298"/>
      <c r="AW21" s="297">
        <f t="shared" si="37"/>
        <v>0</v>
      </c>
      <c r="AX21" s="296">
        <f t="shared" si="38"/>
        <v>0</v>
      </c>
      <c r="AY21" s="298"/>
      <c r="AZ21" s="298"/>
      <c r="BA21" s="298"/>
      <c r="BB21" s="298"/>
      <c r="BC21" s="298"/>
      <c r="BD21" s="298"/>
      <c r="BE21" s="297">
        <f t="shared" si="39"/>
        <v>0</v>
      </c>
      <c r="BF21" s="296">
        <f t="shared" si="40"/>
        <v>0</v>
      </c>
      <c r="BG21" s="298"/>
      <c r="BH21" s="298"/>
      <c r="BI21" s="298"/>
      <c r="BJ21" s="298"/>
      <c r="BK21" s="298"/>
      <c r="BL21" s="298"/>
    </row>
    <row r="22" spans="1:64" s="287" customFormat="1" ht="40.5" customHeight="1" x14ac:dyDescent="0.25">
      <c r="A22" s="293"/>
      <c r="B22" s="278"/>
      <c r="C22" s="328" t="s">
        <v>119</v>
      </c>
      <c r="D22" s="322" t="s">
        <v>260</v>
      </c>
      <c r="E22" s="31">
        <v>12</v>
      </c>
      <c r="F22" s="28">
        <v>350201900</v>
      </c>
      <c r="G22" s="28" t="s">
        <v>1777</v>
      </c>
      <c r="H22" s="357">
        <v>1</v>
      </c>
      <c r="I22" s="357" t="s">
        <v>3035</v>
      </c>
      <c r="J22" s="28">
        <v>35</v>
      </c>
      <c r="K22" s="28" t="s">
        <v>3036</v>
      </c>
      <c r="L22" s="28">
        <v>3502</v>
      </c>
      <c r="M22" s="28" t="s">
        <v>3037</v>
      </c>
      <c r="N22" s="356">
        <v>2024004540074</v>
      </c>
      <c r="O22" s="28" t="s">
        <v>3038</v>
      </c>
      <c r="P22" s="327" t="s">
        <v>261</v>
      </c>
      <c r="Q22" s="268">
        <v>1</v>
      </c>
      <c r="R22" s="326" t="s">
        <v>2955</v>
      </c>
      <c r="S22" s="31"/>
      <c r="T22" s="184">
        <v>1</v>
      </c>
      <c r="U22" s="295">
        <v>1</v>
      </c>
      <c r="V22" s="295"/>
      <c r="W22" s="295"/>
      <c r="X22" s="295"/>
      <c r="Y22" s="354">
        <v>388.73</v>
      </c>
      <c r="Z22" s="296">
        <f t="shared" si="5"/>
        <v>388.73</v>
      </c>
      <c r="AA22" s="296">
        <f t="shared" si="5"/>
        <v>388.73</v>
      </c>
      <c r="AB22" s="296">
        <f t="shared" si="5"/>
        <v>0</v>
      </c>
      <c r="AC22" s="296">
        <f t="shared" si="5"/>
        <v>0</v>
      </c>
      <c r="AD22" s="296">
        <f t="shared" si="5"/>
        <v>0</v>
      </c>
      <c r="AE22" s="296">
        <f t="shared" si="5"/>
        <v>0</v>
      </c>
      <c r="AF22" s="296">
        <f t="shared" si="5"/>
        <v>0</v>
      </c>
      <c r="AG22" s="297">
        <f t="shared" si="33"/>
        <v>1</v>
      </c>
      <c r="AH22" s="296">
        <f t="shared" si="34"/>
        <v>88.73</v>
      </c>
      <c r="AI22" s="360">
        <v>88.73</v>
      </c>
      <c r="AJ22" s="298"/>
      <c r="AK22" s="298"/>
      <c r="AL22" s="298"/>
      <c r="AM22" s="298"/>
      <c r="AN22" s="298"/>
      <c r="AO22" s="297">
        <f t="shared" si="35"/>
        <v>0</v>
      </c>
      <c r="AP22" s="296">
        <f t="shared" si="36"/>
        <v>100</v>
      </c>
      <c r="AQ22" s="298">
        <v>100</v>
      </c>
      <c r="AR22" s="298"/>
      <c r="AS22" s="298"/>
      <c r="AT22" s="298"/>
      <c r="AU22" s="298"/>
      <c r="AV22" s="298"/>
      <c r="AW22" s="297">
        <f t="shared" si="37"/>
        <v>0</v>
      </c>
      <c r="AX22" s="296">
        <f t="shared" si="38"/>
        <v>100</v>
      </c>
      <c r="AY22" s="298">
        <v>100</v>
      </c>
      <c r="AZ22" s="298"/>
      <c r="BA22" s="298"/>
      <c r="BB22" s="298"/>
      <c r="BC22" s="298"/>
      <c r="BD22" s="298"/>
      <c r="BE22" s="297">
        <f t="shared" si="39"/>
        <v>0</v>
      </c>
      <c r="BF22" s="296">
        <f t="shared" si="40"/>
        <v>100</v>
      </c>
      <c r="BG22" s="298">
        <v>100</v>
      </c>
      <c r="BH22" s="298"/>
      <c r="BI22" s="298"/>
      <c r="BJ22" s="298"/>
      <c r="BK22" s="298"/>
      <c r="BL22" s="298"/>
    </row>
    <row r="23" spans="1:64" s="287" customFormat="1" ht="40.5" customHeight="1" x14ac:dyDescent="0.25">
      <c r="A23" s="293"/>
      <c r="B23" s="278"/>
      <c r="C23" s="328" t="s">
        <v>120</v>
      </c>
      <c r="D23" s="322" t="s">
        <v>262</v>
      </c>
      <c r="E23" s="31">
        <v>13</v>
      </c>
      <c r="F23" s="28">
        <v>360201900</v>
      </c>
      <c r="G23" s="28" t="s">
        <v>958</v>
      </c>
      <c r="H23" s="357">
        <v>1</v>
      </c>
      <c r="I23" s="357" t="s">
        <v>3035</v>
      </c>
      <c r="J23" s="28">
        <v>36</v>
      </c>
      <c r="K23" s="28" t="s">
        <v>3041</v>
      </c>
      <c r="L23" s="28">
        <v>3602</v>
      </c>
      <c r="M23" s="28" t="s">
        <v>3042</v>
      </c>
      <c r="N23" s="356">
        <v>2024004540038</v>
      </c>
      <c r="O23" s="28" t="s">
        <v>3043</v>
      </c>
      <c r="P23" s="327" t="s">
        <v>263</v>
      </c>
      <c r="Q23" s="268">
        <v>1</v>
      </c>
      <c r="R23" s="326" t="s">
        <v>2955</v>
      </c>
      <c r="S23" s="31"/>
      <c r="T23" s="184">
        <v>1</v>
      </c>
      <c r="U23" s="295"/>
      <c r="V23" s="295">
        <v>1</v>
      </c>
      <c r="W23" s="295"/>
      <c r="X23" s="295"/>
      <c r="Y23" s="354">
        <v>388</v>
      </c>
      <c r="Z23" s="296">
        <f t="shared" si="5"/>
        <v>388</v>
      </c>
      <c r="AA23" s="296">
        <f t="shared" si="5"/>
        <v>388</v>
      </c>
      <c r="AB23" s="296">
        <f t="shared" si="5"/>
        <v>0</v>
      </c>
      <c r="AC23" s="296">
        <f t="shared" si="5"/>
        <v>0</v>
      </c>
      <c r="AD23" s="296">
        <f t="shared" si="5"/>
        <v>0</v>
      </c>
      <c r="AE23" s="296">
        <f t="shared" si="5"/>
        <v>0</v>
      </c>
      <c r="AF23" s="296">
        <f t="shared" si="5"/>
        <v>0</v>
      </c>
      <c r="AG23" s="297">
        <f t="shared" si="33"/>
        <v>0</v>
      </c>
      <c r="AH23" s="296">
        <f t="shared" si="34"/>
        <v>88</v>
      </c>
      <c r="AI23" s="298">
        <v>88</v>
      </c>
      <c r="AJ23" s="298"/>
      <c r="AK23" s="298"/>
      <c r="AL23" s="298"/>
      <c r="AM23" s="298"/>
      <c r="AN23" s="298"/>
      <c r="AO23" s="297">
        <f t="shared" si="35"/>
        <v>1</v>
      </c>
      <c r="AP23" s="296">
        <f t="shared" si="36"/>
        <v>300</v>
      </c>
      <c r="AQ23" s="298">
        <v>300</v>
      </c>
      <c r="AR23" s="298"/>
      <c r="AS23" s="298"/>
      <c r="AT23" s="298"/>
      <c r="AU23" s="298"/>
      <c r="AV23" s="298"/>
      <c r="AW23" s="297">
        <f t="shared" si="37"/>
        <v>0</v>
      </c>
      <c r="AX23" s="296">
        <f t="shared" si="38"/>
        <v>0</v>
      </c>
      <c r="AY23" s="298"/>
      <c r="AZ23" s="298"/>
      <c r="BA23" s="298"/>
      <c r="BB23" s="298"/>
      <c r="BC23" s="298"/>
      <c r="BD23" s="298"/>
      <c r="BE23" s="297">
        <f t="shared" si="39"/>
        <v>0</v>
      </c>
      <c r="BF23" s="296">
        <f t="shared" si="40"/>
        <v>0</v>
      </c>
      <c r="BG23" s="298"/>
      <c r="BH23" s="298"/>
      <c r="BI23" s="298"/>
      <c r="BJ23" s="298"/>
      <c r="BK23" s="298"/>
      <c r="BL23" s="298"/>
    </row>
    <row r="24" spans="1:64" s="287" customFormat="1" ht="40.5" customHeight="1" x14ac:dyDescent="0.25">
      <c r="A24" s="293"/>
      <c r="B24" s="278"/>
      <c r="C24" s="328" t="s">
        <v>121</v>
      </c>
      <c r="D24" s="322" t="s">
        <v>264</v>
      </c>
      <c r="E24" s="31">
        <v>14</v>
      </c>
      <c r="F24" s="28">
        <v>360205000</v>
      </c>
      <c r="G24" s="28" t="s">
        <v>3044</v>
      </c>
      <c r="H24" s="357">
        <v>250</v>
      </c>
      <c r="I24" s="357" t="s">
        <v>3035</v>
      </c>
      <c r="J24" s="28">
        <v>36</v>
      </c>
      <c r="K24" s="28" t="s">
        <v>3041</v>
      </c>
      <c r="L24" s="28">
        <v>3602</v>
      </c>
      <c r="M24" s="28" t="s">
        <v>3042</v>
      </c>
      <c r="N24" s="356">
        <v>2024004540038</v>
      </c>
      <c r="O24" s="28" t="s">
        <v>3043</v>
      </c>
      <c r="P24" s="327" t="s">
        <v>265</v>
      </c>
      <c r="Q24" s="268">
        <v>250</v>
      </c>
      <c r="R24" s="326" t="s">
        <v>2955</v>
      </c>
      <c r="S24" s="31"/>
      <c r="T24" s="184">
        <v>250</v>
      </c>
      <c r="U24" s="295"/>
      <c r="V24" s="295">
        <v>50</v>
      </c>
      <c r="W24" s="295">
        <v>100</v>
      </c>
      <c r="X24" s="295">
        <v>100</v>
      </c>
      <c r="Y24" s="354">
        <v>750</v>
      </c>
      <c r="Z24" s="296">
        <f t="shared" ref="Z24:AF31" si="41">+AH24+AP24+AX24+BF24</f>
        <v>750</v>
      </c>
      <c r="AA24" s="296">
        <f t="shared" si="41"/>
        <v>750</v>
      </c>
      <c r="AB24" s="296">
        <f t="shared" si="41"/>
        <v>0</v>
      </c>
      <c r="AC24" s="296">
        <f t="shared" si="41"/>
        <v>0</v>
      </c>
      <c r="AD24" s="296">
        <f t="shared" si="41"/>
        <v>0</v>
      </c>
      <c r="AE24" s="296">
        <f t="shared" si="41"/>
        <v>0</v>
      </c>
      <c r="AF24" s="296">
        <f t="shared" si="41"/>
        <v>0</v>
      </c>
      <c r="AG24" s="297">
        <f t="shared" si="33"/>
        <v>0</v>
      </c>
      <c r="AH24" s="296">
        <f t="shared" si="34"/>
        <v>250</v>
      </c>
      <c r="AI24" s="298">
        <v>250</v>
      </c>
      <c r="AJ24" s="298"/>
      <c r="AK24" s="298"/>
      <c r="AL24" s="298"/>
      <c r="AM24" s="298"/>
      <c r="AN24" s="298"/>
      <c r="AO24" s="297">
        <f t="shared" si="35"/>
        <v>50</v>
      </c>
      <c r="AP24" s="296">
        <f t="shared" si="36"/>
        <v>100</v>
      </c>
      <c r="AQ24" s="298">
        <v>100</v>
      </c>
      <c r="AR24" s="298"/>
      <c r="AS24" s="298"/>
      <c r="AT24" s="298"/>
      <c r="AU24" s="298"/>
      <c r="AV24" s="298"/>
      <c r="AW24" s="297">
        <f t="shared" si="37"/>
        <v>100</v>
      </c>
      <c r="AX24" s="296">
        <f t="shared" si="38"/>
        <v>200</v>
      </c>
      <c r="AY24" s="298">
        <v>200</v>
      </c>
      <c r="AZ24" s="298"/>
      <c r="BA24" s="298"/>
      <c r="BB24" s="298"/>
      <c r="BC24" s="298"/>
      <c r="BD24" s="298"/>
      <c r="BE24" s="297">
        <f t="shared" si="39"/>
        <v>100</v>
      </c>
      <c r="BF24" s="296">
        <f t="shared" si="40"/>
        <v>200</v>
      </c>
      <c r="BG24" s="298">
        <v>200</v>
      </c>
      <c r="BH24" s="298"/>
      <c r="BI24" s="298"/>
      <c r="BJ24" s="298"/>
      <c r="BK24" s="298"/>
      <c r="BL24" s="298"/>
    </row>
    <row r="25" spans="1:64" s="287" customFormat="1" ht="40.5" customHeight="1" x14ac:dyDescent="0.25">
      <c r="A25" s="293"/>
      <c r="B25" s="278"/>
      <c r="C25" s="328" t="s">
        <v>122</v>
      </c>
      <c r="D25" s="322" t="s">
        <v>266</v>
      </c>
      <c r="E25" s="31">
        <v>15</v>
      </c>
      <c r="F25" s="28">
        <v>360202905</v>
      </c>
      <c r="G25" s="28" t="s">
        <v>3045</v>
      </c>
      <c r="H25" s="357">
        <v>8</v>
      </c>
      <c r="I25" s="357" t="s">
        <v>3035</v>
      </c>
      <c r="J25" s="28">
        <v>36</v>
      </c>
      <c r="K25" s="28" t="s">
        <v>3041</v>
      </c>
      <c r="L25" s="28">
        <v>3602</v>
      </c>
      <c r="M25" s="28" t="s">
        <v>3042</v>
      </c>
      <c r="N25" s="356">
        <v>2024004540038</v>
      </c>
      <c r="O25" s="28" t="s">
        <v>3043</v>
      </c>
      <c r="P25" s="327" t="s">
        <v>267</v>
      </c>
      <c r="Q25" s="268">
        <v>8</v>
      </c>
      <c r="R25" s="326" t="s">
        <v>2955</v>
      </c>
      <c r="S25" s="31"/>
      <c r="T25" s="184">
        <v>8</v>
      </c>
      <c r="U25" s="295">
        <v>2</v>
      </c>
      <c r="V25" s="295">
        <v>2</v>
      </c>
      <c r="W25" s="295">
        <v>2</v>
      </c>
      <c r="X25" s="295">
        <v>2</v>
      </c>
      <c r="Y25" s="354">
        <v>390</v>
      </c>
      <c r="Z25" s="296">
        <f t="shared" si="41"/>
        <v>390</v>
      </c>
      <c r="AA25" s="296">
        <f t="shared" si="41"/>
        <v>390</v>
      </c>
      <c r="AB25" s="296">
        <f t="shared" si="41"/>
        <v>0</v>
      </c>
      <c r="AC25" s="296">
        <f t="shared" si="41"/>
        <v>0</v>
      </c>
      <c r="AD25" s="296">
        <f t="shared" si="41"/>
        <v>0</v>
      </c>
      <c r="AE25" s="296">
        <f t="shared" si="41"/>
        <v>0</v>
      </c>
      <c r="AF25" s="296">
        <f t="shared" si="41"/>
        <v>0</v>
      </c>
      <c r="AG25" s="297">
        <f t="shared" si="33"/>
        <v>2</v>
      </c>
      <c r="AH25" s="296">
        <f t="shared" si="34"/>
        <v>90</v>
      </c>
      <c r="AI25" s="298">
        <v>90</v>
      </c>
      <c r="AJ25" s="298"/>
      <c r="AK25" s="298"/>
      <c r="AL25" s="298"/>
      <c r="AM25" s="298"/>
      <c r="AN25" s="298"/>
      <c r="AO25" s="297">
        <f t="shared" si="35"/>
        <v>2</v>
      </c>
      <c r="AP25" s="296">
        <f t="shared" si="36"/>
        <v>100</v>
      </c>
      <c r="AQ25" s="298">
        <v>100</v>
      </c>
      <c r="AR25" s="298"/>
      <c r="AS25" s="298"/>
      <c r="AT25" s="298"/>
      <c r="AU25" s="298"/>
      <c r="AV25" s="298"/>
      <c r="AW25" s="297">
        <f t="shared" si="37"/>
        <v>2</v>
      </c>
      <c r="AX25" s="296">
        <f t="shared" si="38"/>
        <v>100</v>
      </c>
      <c r="AY25" s="298">
        <v>100</v>
      </c>
      <c r="AZ25" s="298"/>
      <c r="BA25" s="298"/>
      <c r="BB25" s="298"/>
      <c r="BC25" s="298"/>
      <c r="BD25" s="298"/>
      <c r="BE25" s="297">
        <f t="shared" si="39"/>
        <v>2</v>
      </c>
      <c r="BF25" s="296">
        <f t="shared" si="40"/>
        <v>100</v>
      </c>
      <c r="BG25" s="298">
        <v>100</v>
      </c>
      <c r="BH25" s="298"/>
      <c r="BI25" s="298"/>
      <c r="BJ25" s="298"/>
      <c r="BK25" s="298"/>
      <c r="BL25" s="298"/>
    </row>
    <row r="26" spans="1:64" s="287" customFormat="1" ht="40.5" customHeight="1" x14ac:dyDescent="0.25">
      <c r="A26" s="293"/>
      <c r="B26" s="278"/>
      <c r="C26" s="328" t="s">
        <v>123</v>
      </c>
      <c r="D26" s="322" t="s">
        <v>268</v>
      </c>
      <c r="E26" s="31">
        <v>16</v>
      </c>
      <c r="F26" s="28">
        <v>350205000</v>
      </c>
      <c r="G26" s="28" t="s">
        <v>3046</v>
      </c>
      <c r="H26" s="357">
        <v>1</v>
      </c>
      <c r="I26" s="357" t="s">
        <v>3035</v>
      </c>
      <c r="J26" s="28">
        <v>35</v>
      </c>
      <c r="K26" s="28" t="s">
        <v>3036</v>
      </c>
      <c r="L26" s="28">
        <v>3502</v>
      </c>
      <c r="M26" s="28" t="s">
        <v>3037</v>
      </c>
      <c r="N26" s="356">
        <v>2023000050004</v>
      </c>
      <c r="O26" s="28" t="s">
        <v>3047</v>
      </c>
      <c r="P26" s="327" t="s">
        <v>269</v>
      </c>
      <c r="Q26" s="268">
        <v>1</v>
      </c>
      <c r="R26" s="326" t="s">
        <v>2955</v>
      </c>
      <c r="S26" s="31"/>
      <c r="T26" s="184">
        <v>1</v>
      </c>
      <c r="U26" s="295"/>
      <c r="V26" s="295"/>
      <c r="W26" s="295">
        <v>1</v>
      </c>
      <c r="X26" s="295"/>
      <c r="Y26" s="354">
        <v>23133</v>
      </c>
      <c r="Z26" s="296">
        <f t="shared" si="41"/>
        <v>23133</v>
      </c>
      <c r="AA26" s="296">
        <f t="shared" si="41"/>
        <v>7133</v>
      </c>
      <c r="AB26" s="296">
        <f t="shared" si="41"/>
        <v>0</v>
      </c>
      <c r="AC26" s="296">
        <f t="shared" si="41"/>
        <v>0</v>
      </c>
      <c r="AD26" s="296">
        <f t="shared" si="41"/>
        <v>0</v>
      </c>
      <c r="AE26" s="296">
        <f t="shared" si="41"/>
        <v>16000</v>
      </c>
      <c r="AF26" s="296">
        <f t="shared" si="41"/>
        <v>0</v>
      </c>
      <c r="AG26" s="297">
        <f t="shared" si="33"/>
        <v>0</v>
      </c>
      <c r="AH26" s="296">
        <f t="shared" si="34"/>
        <v>7133</v>
      </c>
      <c r="AI26" s="298">
        <v>7133</v>
      </c>
      <c r="AJ26" s="298"/>
      <c r="AK26" s="298"/>
      <c r="AL26" s="298"/>
      <c r="AM26" s="298"/>
      <c r="AN26" s="298"/>
      <c r="AO26" s="297">
        <f t="shared" si="35"/>
        <v>0</v>
      </c>
      <c r="AP26" s="296">
        <f t="shared" si="36"/>
        <v>0</v>
      </c>
      <c r="AQ26" s="298"/>
      <c r="AR26" s="298"/>
      <c r="AS26" s="298"/>
      <c r="AT26" s="298"/>
      <c r="AU26" s="298"/>
      <c r="AV26" s="298"/>
      <c r="AW26" s="297">
        <f t="shared" si="37"/>
        <v>1</v>
      </c>
      <c r="AX26" s="296">
        <f t="shared" si="38"/>
        <v>16000</v>
      </c>
      <c r="AY26" s="298"/>
      <c r="AZ26" s="298"/>
      <c r="BA26" s="298"/>
      <c r="BB26" s="298"/>
      <c r="BC26" s="298">
        <v>16000</v>
      </c>
      <c r="BD26" s="298"/>
      <c r="BE26" s="297">
        <f t="shared" si="39"/>
        <v>0</v>
      </c>
      <c r="BF26" s="296">
        <f t="shared" si="40"/>
        <v>0</v>
      </c>
      <c r="BG26" s="298"/>
      <c r="BH26" s="298"/>
      <c r="BI26" s="298"/>
      <c r="BJ26" s="298"/>
      <c r="BK26" s="298"/>
      <c r="BL26" s="298"/>
    </row>
    <row r="27" spans="1:64" s="287" customFormat="1" ht="40.5" customHeight="1" x14ac:dyDescent="0.25">
      <c r="A27" s="293"/>
      <c r="B27" s="278"/>
      <c r="C27" s="328" t="s">
        <v>124</v>
      </c>
      <c r="D27" s="322" t="s">
        <v>270</v>
      </c>
      <c r="E27" s="31">
        <v>17</v>
      </c>
      <c r="F27" s="28">
        <v>350201903</v>
      </c>
      <c r="G27" s="28" t="s">
        <v>3048</v>
      </c>
      <c r="H27" s="357">
        <v>1</v>
      </c>
      <c r="I27" s="357" t="s">
        <v>3035</v>
      </c>
      <c r="J27" s="28">
        <v>35</v>
      </c>
      <c r="K27" s="28" t="s">
        <v>3036</v>
      </c>
      <c r="L27" s="28">
        <v>3502</v>
      </c>
      <c r="M27" s="28" t="s">
        <v>3037</v>
      </c>
      <c r="N27" s="356">
        <v>2024004540074</v>
      </c>
      <c r="O27" s="28" t="s">
        <v>3038</v>
      </c>
      <c r="P27" s="327" t="s">
        <v>240</v>
      </c>
      <c r="Q27" s="268">
        <v>1</v>
      </c>
      <c r="R27" s="326" t="s">
        <v>2955</v>
      </c>
      <c r="S27" s="31"/>
      <c r="T27" s="184">
        <v>1</v>
      </c>
      <c r="U27" s="295"/>
      <c r="V27" s="295"/>
      <c r="W27" s="295">
        <v>1</v>
      </c>
      <c r="X27" s="295"/>
      <c r="Y27" s="354">
        <v>59219</v>
      </c>
      <c r="Z27" s="296">
        <f t="shared" si="41"/>
        <v>59219</v>
      </c>
      <c r="AA27" s="296">
        <f t="shared" si="41"/>
        <v>9219</v>
      </c>
      <c r="AB27" s="296">
        <f t="shared" si="41"/>
        <v>0</v>
      </c>
      <c r="AC27" s="296">
        <f t="shared" si="41"/>
        <v>0</v>
      </c>
      <c r="AD27" s="296">
        <f t="shared" si="41"/>
        <v>0</v>
      </c>
      <c r="AE27" s="296">
        <f t="shared" si="41"/>
        <v>0</v>
      </c>
      <c r="AF27" s="296">
        <f t="shared" si="41"/>
        <v>50000</v>
      </c>
      <c r="AG27" s="297">
        <f t="shared" si="33"/>
        <v>0</v>
      </c>
      <c r="AH27" s="296">
        <f t="shared" si="34"/>
        <v>50</v>
      </c>
      <c r="AI27" s="298">
        <v>50</v>
      </c>
      <c r="AJ27" s="298"/>
      <c r="AK27" s="298"/>
      <c r="AL27" s="298"/>
      <c r="AM27" s="298"/>
      <c r="AN27" s="298"/>
      <c r="AO27" s="297">
        <f t="shared" si="35"/>
        <v>0</v>
      </c>
      <c r="AP27" s="296">
        <f t="shared" si="36"/>
        <v>3169</v>
      </c>
      <c r="AQ27" s="298">
        <v>3169</v>
      </c>
      <c r="AR27" s="298"/>
      <c r="AS27" s="298"/>
      <c r="AT27" s="298"/>
      <c r="AU27" s="298"/>
      <c r="AV27" s="298"/>
      <c r="AW27" s="297">
        <f t="shared" si="37"/>
        <v>1</v>
      </c>
      <c r="AX27" s="296">
        <f t="shared" si="38"/>
        <v>56000</v>
      </c>
      <c r="AY27" s="298">
        <v>6000</v>
      </c>
      <c r="AZ27" s="298"/>
      <c r="BA27" s="298"/>
      <c r="BB27" s="298"/>
      <c r="BC27" s="298"/>
      <c r="BD27" s="298">
        <v>50000</v>
      </c>
      <c r="BE27" s="297">
        <f t="shared" si="39"/>
        <v>0</v>
      </c>
      <c r="BF27" s="296">
        <f t="shared" si="40"/>
        <v>0</v>
      </c>
      <c r="BG27" s="298"/>
      <c r="BH27" s="298"/>
      <c r="BI27" s="298"/>
      <c r="BJ27" s="298"/>
      <c r="BK27" s="298"/>
      <c r="BL27" s="298"/>
    </row>
    <row r="28" spans="1:64" s="559" customFormat="1" ht="40.5" customHeight="1" x14ac:dyDescent="0.25">
      <c r="A28" s="464"/>
      <c r="B28" s="201" t="s">
        <v>125</v>
      </c>
      <c r="C28" s="547" t="s">
        <v>282</v>
      </c>
      <c r="D28" s="380"/>
      <c r="E28" s="380"/>
      <c r="F28" s="380"/>
      <c r="G28" s="398"/>
      <c r="H28" s="182"/>
      <c r="I28" s="182"/>
      <c r="J28" s="682"/>
      <c r="K28" s="682"/>
      <c r="L28" s="380"/>
      <c r="M28" s="683"/>
      <c r="N28" s="684"/>
      <c r="O28" s="183"/>
      <c r="P28" s="682"/>
      <c r="Q28" s="182"/>
      <c r="R28" s="685"/>
      <c r="S28" s="685"/>
      <c r="T28" s="172"/>
      <c r="U28" s="690"/>
      <c r="V28" s="686"/>
      <c r="W28" s="686"/>
      <c r="X28" s="686"/>
      <c r="Y28" s="687">
        <v>42550</v>
      </c>
      <c r="Z28" s="551">
        <f t="shared" si="41"/>
        <v>42550</v>
      </c>
      <c r="AA28" s="551">
        <f t="shared" si="41"/>
        <v>1350</v>
      </c>
      <c r="AB28" s="551">
        <f t="shared" si="41"/>
        <v>0</v>
      </c>
      <c r="AC28" s="551">
        <f t="shared" si="41"/>
        <v>16700</v>
      </c>
      <c r="AD28" s="551">
        <f t="shared" si="41"/>
        <v>0</v>
      </c>
      <c r="AE28" s="551">
        <f t="shared" si="41"/>
        <v>0</v>
      </c>
      <c r="AF28" s="551">
        <f t="shared" si="41"/>
        <v>24500</v>
      </c>
      <c r="AG28" s="688"/>
      <c r="AH28" s="553">
        <f>SUM(AH29:AH31)</f>
        <v>1350</v>
      </c>
      <c r="AI28" s="553">
        <f t="shared" ref="AI28:AN28" si="42">SUM(AI29:AI31)</f>
        <v>1350</v>
      </c>
      <c r="AJ28" s="553">
        <f t="shared" si="42"/>
        <v>0</v>
      </c>
      <c r="AK28" s="553">
        <f t="shared" si="42"/>
        <v>0</v>
      </c>
      <c r="AL28" s="553">
        <f t="shared" si="42"/>
        <v>0</v>
      </c>
      <c r="AM28" s="553">
        <f t="shared" si="42"/>
        <v>0</v>
      </c>
      <c r="AN28" s="553">
        <f t="shared" si="42"/>
        <v>0</v>
      </c>
      <c r="AO28" s="688"/>
      <c r="AP28" s="553">
        <f>SUM(AP29:AP31)</f>
        <v>20000</v>
      </c>
      <c r="AQ28" s="553">
        <f t="shared" ref="AQ28:AV28" si="43">SUM(AQ29:AQ31)</f>
        <v>0</v>
      </c>
      <c r="AR28" s="553">
        <f t="shared" si="43"/>
        <v>0</v>
      </c>
      <c r="AS28" s="553">
        <f t="shared" si="43"/>
        <v>7000</v>
      </c>
      <c r="AT28" s="553">
        <f t="shared" si="43"/>
        <v>0</v>
      </c>
      <c r="AU28" s="553">
        <f t="shared" si="43"/>
        <v>0</v>
      </c>
      <c r="AV28" s="553">
        <f t="shared" si="43"/>
        <v>13000</v>
      </c>
      <c r="AW28" s="688"/>
      <c r="AX28" s="553">
        <f>SUM(AX29:AX31)</f>
        <v>15000</v>
      </c>
      <c r="AY28" s="553">
        <f t="shared" ref="AY28:BD28" si="44">SUM(AY29:AY31)</f>
        <v>0</v>
      </c>
      <c r="AZ28" s="553">
        <f t="shared" si="44"/>
        <v>0</v>
      </c>
      <c r="BA28" s="553">
        <f t="shared" si="44"/>
        <v>7000</v>
      </c>
      <c r="BB28" s="553">
        <f t="shared" si="44"/>
        <v>0</v>
      </c>
      <c r="BC28" s="553">
        <f t="shared" si="44"/>
        <v>0</v>
      </c>
      <c r="BD28" s="553">
        <f t="shared" si="44"/>
        <v>8000</v>
      </c>
      <c r="BE28" s="688"/>
      <c r="BF28" s="553">
        <f>SUM(BF29:BF31)</f>
        <v>6200</v>
      </c>
      <c r="BG28" s="553">
        <f t="shared" ref="BG28:BL28" si="45">SUM(BG29:BG31)</f>
        <v>0</v>
      </c>
      <c r="BH28" s="553">
        <f t="shared" si="45"/>
        <v>0</v>
      </c>
      <c r="BI28" s="553">
        <f t="shared" si="45"/>
        <v>2700</v>
      </c>
      <c r="BJ28" s="553">
        <f t="shared" si="45"/>
        <v>0</v>
      </c>
      <c r="BK28" s="553">
        <f t="shared" si="45"/>
        <v>0</v>
      </c>
      <c r="BL28" s="553">
        <f t="shared" si="45"/>
        <v>3500</v>
      </c>
    </row>
    <row r="29" spans="1:64" s="287" customFormat="1" ht="40.5" customHeight="1" x14ac:dyDescent="0.25">
      <c r="A29" s="293"/>
      <c r="B29" s="278"/>
      <c r="C29" s="328" t="s">
        <v>126</v>
      </c>
      <c r="D29" s="322" t="s">
        <v>276</v>
      </c>
      <c r="E29" s="31">
        <v>18</v>
      </c>
      <c r="F29" s="28">
        <v>350200400</v>
      </c>
      <c r="G29" s="28" t="s">
        <v>252</v>
      </c>
      <c r="H29" s="357">
        <v>1000</v>
      </c>
      <c r="I29" s="357" t="s">
        <v>3035</v>
      </c>
      <c r="J29" s="28">
        <v>35</v>
      </c>
      <c r="K29" s="28" t="s">
        <v>3036</v>
      </c>
      <c r="L29" s="28">
        <v>3502</v>
      </c>
      <c r="M29" s="28" t="s">
        <v>3037</v>
      </c>
      <c r="N29" s="356">
        <v>2024004540038</v>
      </c>
      <c r="O29" s="28" t="s">
        <v>3043</v>
      </c>
      <c r="P29" s="327" t="s">
        <v>252</v>
      </c>
      <c r="Q29" s="268">
        <v>1000</v>
      </c>
      <c r="R29" s="326" t="s">
        <v>2955</v>
      </c>
      <c r="S29" s="31"/>
      <c r="T29" s="184">
        <v>1000</v>
      </c>
      <c r="U29" s="295"/>
      <c r="V29" s="295">
        <v>500</v>
      </c>
      <c r="W29" s="295">
        <v>250</v>
      </c>
      <c r="X29" s="295">
        <v>250</v>
      </c>
      <c r="Y29" s="354">
        <v>14450</v>
      </c>
      <c r="Z29" s="296">
        <f t="shared" si="41"/>
        <v>14450</v>
      </c>
      <c r="AA29" s="296">
        <f t="shared" si="41"/>
        <v>450</v>
      </c>
      <c r="AB29" s="296">
        <f t="shared" si="41"/>
        <v>0</v>
      </c>
      <c r="AC29" s="296">
        <f t="shared" si="41"/>
        <v>0</v>
      </c>
      <c r="AD29" s="296">
        <f t="shared" si="41"/>
        <v>0</v>
      </c>
      <c r="AE29" s="296">
        <f t="shared" si="41"/>
        <v>0</v>
      </c>
      <c r="AF29" s="296">
        <f t="shared" si="41"/>
        <v>14000</v>
      </c>
      <c r="AG29" s="297">
        <f t="shared" ref="AG29:AG31" si="46">+U29</f>
        <v>0</v>
      </c>
      <c r="AH29" s="296">
        <f t="shared" ref="AH29:AH31" si="47">SUM(AI29:AN29)</f>
        <v>450</v>
      </c>
      <c r="AI29" s="298">
        <v>450</v>
      </c>
      <c r="AJ29" s="298"/>
      <c r="AK29" s="298"/>
      <c r="AL29" s="298"/>
      <c r="AM29" s="298"/>
      <c r="AN29" s="298"/>
      <c r="AO29" s="297">
        <f>+V29</f>
        <v>500</v>
      </c>
      <c r="AP29" s="296">
        <f t="shared" ref="AP29:AP31" si="48">SUM(AQ29:AV29)</f>
        <v>7000</v>
      </c>
      <c r="AQ29" s="298"/>
      <c r="AR29" s="298"/>
      <c r="AS29" s="298"/>
      <c r="AT29" s="298"/>
      <c r="AU29" s="298"/>
      <c r="AV29" s="298">
        <v>7000</v>
      </c>
      <c r="AW29" s="297">
        <f t="shared" ref="AW29:AW31" si="49">+W29</f>
        <v>250</v>
      </c>
      <c r="AX29" s="296">
        <f t="shared" ref="AX29:AX31" si="50">SUM(AY29:BD29)</f>
        <v>3500</v>
      </c>
      <c r="AY29" s="298"/>
      <c r="AZ29" s="298"/>
      <c r="BA29" s="298"/>
      <c r="BB29" s="298"/>
      <c r="BC29" s="298"/>
      <c r="BD29" s="298">
        <v>3500</v>
      </c>
      <c r="BE29" s="297">
        <f t="shared" ref="BE29:BE31" si="51">+X29</f>
        <v>250</v>
      </c>
      <c r="BF29" s="296">
        <f t="shared" ref="BF29:BF31" si="52">SUM(BG29:BL29)</f>
        <v>3500</v>
      </c>
      <c r="BG29" s="298"/>
      <c r="BH29" s="298"/>
      <c r="BI29" s="298"/>
      <c r="BJ29" s="298"/>
      <c r="BK29" s="298"/>
      <c r="BL29" s="298">
        <v>3500</v>
      </c>
    </row>
    <row r="30" spans="1:64" s="287" customFormat="1" ht="40.5" customHeight="1" x14ac:dyDescent="0.25">
      <c r="A30" s="293"/>
      <c r="B30" s="278"/>
      <c r="C30" s="328" t="s">
        <v>127</v>
      </c>
      <c r="D30" s="322" t="s">
        <v>277</v>
      </c>
      <c r="E30" s="31">
        <v>19</v>
      </c>
      <c r="F30" s="28">
        <v>360203300</v>
      </c>
      <c r="G30" s="28" t="s">
        <v>278</v>
      </c>
      <c r="H30" s="357">
        <v>2500</v>
      </c>
      <c r="I30" s="357" t="s">
        <v>3035</v>
      </c>
      <c r="J30" s="28">
        <v>36</v>
      </c>
      <c r="K30" s="28" t="s">
        <v>3041</v>
      </c>
      <c r="L30" s="28">
        <v>3602</v>
      </c>
      <c r="M30" s="28" t="s">
        <v>3042</v>
      </c>
      <c r="N30" s="356">
        <v>2024004540038</v>
      </c>
      <c r="O30" s="28" t="s">
        <v>3043</v>
      </c>
      <c r="P30" s="327" t="s">
        <v>278</v>
      </c>
      <c r="Q30" s="268">
        <v>2500</v>
      </c>
      <c r="R30" s="326" t="s">
        <v>2955</v>
      </c>
      <c r="S30" s="31"/>
      <c r="T30" s="184">
        <v>2500</v>
      </c>
      <c r="U30" s="295"/>
      <c r="V30" s="295">
        <v>1000</v>
      </c>
      <c r="W30" s="295">
        <v>1000</v>
      </c>
      <c r="X30" s="295">
        <v>500</v>
      </c>
      <c r="Y30" s="354">
        <v>17100</v>
      </c>
      <c r="Z30" s="296">
        <f t="shared" si="41"/>
        <v>17100</v>
      </c>
      <c r="AA30" s="296">
        <f t="shared" si="41"/>
        <v>400</v>
      </c>
      <c r="AB30" s="296">
        <f t="shared" si="41"/>
        <v>0</v>
      </c>
      <c r="AC30" s="296">
        <f t="shared" si="41"/>
        <v>16700</v>
      </c>
      <c r="AD30" s="296">
        <f t="shared" si="41"/>
        <v>0</v>
      </c>
      <c r="AE30" s="296">
        <f t="shared" si="41"/>
        <v>0</v>
      </c>
      <c r="AF30" s="296">
        <f t="shared" si="41"/>
        <v>0</v>
      </c>
      <c r="AG30" s="297">
        <f t="shared" si="46"/>
        <v>0</v>
      </c>
      <c r="AH30" s="296">
        <f t="shared" si="47"/>
        <v>400</v>
      </c>
      <c r="AI30" s="298">
        <v>400</v>
      </c>
      <c r="AJ30" s="298"/>
      <c r="AK30" s="298"/>
      <c r="AL30" s="298"/>
      <c r="AM30" s="298"/>
      <c r="AN30" s="298"/>
      <c r="AO30" s="297">
        <f>+V30</f>
        <v>1000</v>
      </c>
      <c r="AP30" s="296">
        <f t="shared" si="48"/>
        <v>7000</v>
      </c>
      <c r="AQ30" s="298"/>
      <c r="AR30" s="298"/>
      <c r="AS30" s="298">
        <v>7000</v>
      </c>
      <c r="AT30" s="298"/>
      <c r="AU30" s="298"/>
      <c r="AV30" s="298"/>
      <c r="AW30" s="297">
        <f t="shared" si="49"/>
        <v>1000</v>
      </c>
      <c r="AX30" s="296">
        <f t="shared" si="50"/>
        <v>7000</v>
      </c>
      <c r="AY30" s="298"/>
      <c r="AZ30" s="298"/>
      <c r="BA30" s="298">
        <v>7000</v>
      </c>
      <c r="BB30" s="298"/>
      <c r="BC30" s="298"/>
      <c r="BD30" s="298"/>
      <c r="BE30" s="297">
        <f t="shared" si="51"/>
        <v>500</v>
      </c>
      <c r="BF30" s="296">
        <f t="shared" si="52"/>
        <v>2700</v>
      </c>
      <c r="BG30" s="298"/>
      <c r="BH30" s="298"/>
      <c r="BI30" s="298">
        <v>2700</v>
      </c>
      <c r="BJ30" s="298"/>
      <c r="BK30" s="298"/>
      <c r="BL30" s="298"/>
    </row>
    <row r="31" spans="1:64" s="287" customFormat="1" ht="40.5" customHeight="1" x14ac:dyDescent="0.25">
      <c r="A31" s="293"/>
      <c r="B31" s="278"/>
      <c r="C31" s="328" t="s">
        <v>128</v>
      </c>
      <c r="D31" s="322" t="s">
        <v>279</v>
      </c>
      <c r="E31" s="31">
        <v>20</v>
      </c>
      <c r="F31" s="28">
        <v>360201301</v>
      </c>
      <c r="G31" s="28" t="s">
        <v>280</v>
      </c>
      <c r="H31" s="357">
        <v>200</v>
      </c>
      <c r="I31" s="357" t="s">
        <v>3035</v>
      </c>
      <c r="J31" s="28">
        <v>36</v>
      </c>
      <c r="K31" s="28" t="s">
        <v>3041</v>
      </c>
      <c r="L31" s="28">
        <v>3602</v>
      </c>
      <c r="M31" s="28" t="s">
        <v>3042</v>
      </c>
      <c r="N31" s="356">
        <v>2024004540038</v>
      </c>
      <c r="O31" s="28" t="s">
        <v>3043</v>
      </c>
      <c r="P31" s="327" t="s">
        <v>280</v>
      </c>
      <c r="Q31" s="268">
        <v>200</v>
      </c>
      <c r="R31" s="326" t="s">
        <v>2955</v>
      </c>
      <c r="S31" s="31"/>
      <c r="T31" s="184">
        <v>200</v>
      </c>
      <c r="U31" s="295">
        <v>50</v>
      </c>
      <c r="V31" s="295">
        <v>100</v>
      </c>
      <c r="W31" s="295">
        <v>50</v>
      </c>
      <c r="X31" s="295"/>
      <c r="Y31" s="354">
        <v>11000</v>
      </c>
      <c r="Z31" s="296">
        <f t="shared" si="41"/>
        <v>11000</v>
      </c>
      <c r="AA31" s="296">
        <f t="shared" si="41"/>
        <v>500</v>
      </c>
      <c r="AB31" s="296">
        <f t="shared" si="41"/>
        <v>0</v>
      </c>
      <c r="AC31" s="296">
        <f t="shared" si="41"/>
        <v>0</v>
      </c>
      <c r="AD31" s="296">
        <f t="shared" si="41"/>
        <v>0</v>
      </c>
      <c r="AE31" s="296">
        <f t="shared" si="41"/>
        <v>0</v>
      </c>
      <c r="AF31" s="296">
        <f t="shared" si="41"/>
        <v>10500</v>
      </c>
      <c r="AG31" s="297">
        <f t="shared" si="46"/>
        <v>50</v>
      </c>
      <c r="AH31" s="296">
        <f t="shared" si="47"/>
        <v>500</v>
      </c>
      <c r="AI31" s="298">
        <v>500</v>
      </c>
      <c r="AJ31" s="298"/>
      <c r="AK31" s="298"/>
      <c r="AL31" s="298"/>
      <c r="AM31" s="298"/>
      <c r="AN31" s="298"/>
      <c r="AO31" s="297">
        <f>+V31</f>
        <v>100</v>
      </c>
      <c r="AP31" s="296">
        <f t="shared" si="48"/>
        <v>6000</v>
      </c>
      <c r="AQ31" s="298"/>
      <c r="AR31" s="298"/>
      <c r="AS31" s="298"/>
      <c r="AT31" s="298"/>
      <c r="AU31" s="298"/>
      <c r="AV31" s="298">
        <v>6000</v>
      </c>
      <c r="AW31" s="297">
        <f t="shared" si="49"/>
        <v>50</v>
      </c>
      <c r="AX31" s="296">
        <f t="shared" si="50"/>
        <v>4500</v>
      </c>
      <c r="AY31" s="298"/>
      <c r="AZ31" s="298"/>
      <c r="BA31" s="298"/>
      <c r="BB31" s="298"/>
      <c r="BC31" s="298"/>
      <c r="BD31" s="298">
        <v>4500</v>
      </c>
      <c r="BE31" s="297">
        <f t="shared" si="51"/>
        <v>0</v>
      </c>
      <c r="BF31" s="296">
        <f t="shared" si="52"/>
        <v>0</v>
      </c>
      <c r="BG31" s="298"/>
      <c r="BH31" s="298"/>
      <c r="BI31" s="298"/>
      <c r="BJ31" s="298"/>
      <c r="BK31" s="298"/>
      <c r="BL31" s="298"/>
    </row>
  </sheetData>
  <mergeCells count="56">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BF4:BF5"/>
    <mergeCell ref="BG4:BJ4"/>
    <mergeCell ref="BK4:BK5"/>
    <mergeCell ref="BL4:BL5"/>
    <mergeCell ref="AW4:AW5"/>
    <mergeCell ref="AX4:AX5"/>
    <mergeCell ref="AY4:BB4"/>
    <mergeCell ref="BC4:BC5"/>
    <mergeCell ref="BD4:BD5"/>
    <mergeCell ref="BE4:BE5"/>
  </mergeCells>
  <conditionalFormatting sqref="H20:I27 Q20:Q27">
    <cfRule type="expression" dxfId="534" priority="6">
      <formula>$T20=#REF!</formula>
    </cfRule>
  </conditionalFormatting>
  <conditionalFormatting sqref="I10:I13 Q10:Q13">
    <cfRule type="expression" dxfId="533" priority="5">
      <formula>$T10=#REF!</formula>
    </cfRule>
  </conditionalFormatting>
  <conditionalFormatting sqref="S9:S13 S15:S18 S20:S27 S29:S31">
    <cfRule type="expression" dxfId="532" priority="7">
      <formula>T9=U9+V9+W9+X9</formula>
    </cfRule>
    <cfRule type="expression" dxfId="531" priority="8">
      <formula>T9&lt;&gt;U9+V9+W9+X9</formula>
    </cfRule>
  </conditionalFormatting>
  <conditionalFormatting sqref="T10:T13 H15:I18 Q15:Q18 T15:T18">
    <cfRule type="expression" dxfId="530" priority="9">
      <formula>$T10=#REF!</formula>
    </cfRule>
  </conditionalFormatting>
  <conditionalFormatting sqref="T20:T27">
    <cfRule type="expression" dxfId="529" priority="10">
      <formula>$T20=#REF!</formula>
    </cfRule>
  </conditionalFormatting>
  <conditionalFormatting sqref="Y7:Y31">
    <cfRule type="expression" dxfId="528" priority="1">
      <formula>Y7&lt;&gt;Z7</formula>
    </cfRule>
  </conditionalFormatting>
  <conditionalFormatting sqref="Z7:AF7">
    <cfRule type="expression" dxfId="527" priority="4">
      <formula>Z$7=#REF!</formula>
    </cfRule>
  </conditionalFormatting>
  <conditionalFormatting sqref="AH7:AN7">
    <cfRule type="expression" dxfId="526" priority="3">
      <formula>AH$7=#REF!</formula>
    </cfRule>
  </conditionalFormatting>
  <conditionalFormatting sqref="AP7:AV7 AX7:BD7 BF7:BL7">
    <cfRule type="expression" dxfId="525" priority="2">
      <formula>AP$7=#REF!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30" man="1"/>
    <brk id="17" max="30" man="1"/>
    <brk id="32" max="30" man="1"/>
    <brk id="48" max="30" man="1"/>
  </colBreaks>
  <ignoredErrors>
    <ignoredError sqref="Y7" unlocked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938E7-0D87-4D40-A5FB-F4EF36D96B27}">
  <sheetPr>
    <tabColor rgb="FFFF0000"/>
  </sheetPr>
  <dimension ref="A1:BL52"/>
  <sheetViews>
    <sheetView view="pageBreakPreview" zoomScale="60" zoomScaleNormal="55" workbookViewId="0">
      <pane xSplit="8" ySplit="7" topLeftCell="I36" activePane="bottomRight" state="frozen"/>
      <selection activeCell="J7" sqref="J7"/>
      <selection pane="topRight" activeCell="J7" sqref="J7"/>
      <selection pane="bottomLeft" activeCell="J7" sqref="J7"/>
      <selection pane="bottomRight" activeCell="F47" sqref="F47"/>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11.855468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7"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2528</v>
      </c>
      <c r="G2" s="392"/>
      <c r="H2" s="186"/>
      <c r="I2" s="256"/>
      <c r="J2" s="256"/>
      <c r="K2" s="256"/>
      <c r="M2" s="258"/>
      <c r="O2" s="250" t="str">
        <f>+F2</f>
        <v>SECRETARÍA DE TURISMO</v>
      </c>
      <c r="Q2" s="167"/>
      <c r="R2" s="257"/>
      <c r="S2" s="257"/>
      <c r="T2" s="257"/>
      <c r="U2" s="257"/>
      <c r="V2" s="257"/>
      <c r="X2" s="166" t="str">
        <f>+F2</f>
        <v>SECRETARÍA DE TURISMO</v>
      </c>
      <c r="Y2" s="257"/>
      <c r="Z2" s="257"/>
      <c r="AA2" s="257"/>
      <c r="AB2" s="257"/>
      <c r="AE2" s="166"/>
      <c r="AF2" s="166"/>
      <c r="AG2" s="257"/>
      <c r="AH2" s="257"/>
      <c r="AI2" s="257"/>
      <c r="AK2" s="257"/>
      <c r="AL2" s="166" t="str">
        <f>+X2</f>
        <v>SECRETARÍA DE TURISMO</v>
      </c>
      <c r="AM2" s="257"/>
      <c r="AN2" s="257"/>
      <c r="AO2" s="257"/>
      <c r="AP2" s="257"/>
      <c r="AQ2" s="257"/>
      <c r="AR2" s="257"/>
      <c r="AT2" s="166"/>
      <c r="AU2" s="166"/>
      <c r="AV2" s="166"/>
      <c r="AW2" s="257"/>
      <c r="AX2" s="257"/>
      <c r="AY2" s="257"/>
      <c r="AZ2" s="166"/>
      <c r="BA2" s="257"/>
      <c r="BB2" s="166" t="str">
        <f>+AL2</f>
        <v>SECRETARÍA DE TURISMO</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2876</v>
      </c>
      <c r="B7" s="534" t="s">
        <v>232</v>
      </c>
      <c r="C7" s="535"/>
      <c r="D7" s="535"/>
      <c r="E7" s="535"/>
      <c r="F7" s="535"/>
      <c r="G7" s="560"/>
      <c r="H7" s="536"/>
      <c r="I7" s="536"/>
      <c r="J7" s="561"/>
      <c r="K7" s="561"/>
      <c r="L7" s="535"/>
      <c r="M7" s="535"/>
      <c r="N7" s="535"/>
      <c r="O7" s="562"/>
      <c r="P7" s="562"/>
      <c r="Q7" s="562"/>
      <c r="R7" s="562"/>
      <c r="S7" s="195"/>
      <c r="T7" s="568"/>
      <c r="U7" s="680"/>
      <c r="V7" s="680"/>
      <c r="W7" s="680"/>
      <c r="X7" s="680"/>
      <c r="Y7" s="584">
        <v>4000</v>
      </c>
      <c r="Z7" s="539">
        <f>+Z8+Z17+Z21+Z30+Z34+Z38+Z44+Z48</f>
        <v>4000</v>
      </c>
      <c r="AA7" s="539">
        <f t="shared" ref="AA7:AF7" si="0">+AA8+AA17+AA21+AA30+AA34+AA38+AA44+AA48</f>
        <v>4000</v>
      </c>
      <c r="AB7" s="539">
        <f t="shared" si="0"/>
        <v>0</v>
      </c>
      <c r="AC7" s="539">
        <f t="shared" si="0"/>
        <v>0</v>
      </c>
      <c r="AD7" s="539">
        <f t="shared" si="0"/>
        <v>0</v>
      </c>
      <c r="AE7" s="539">
        <f t="shared" si="0"/>
        <v>0</v>
      </c>
      <c r="AF7" s="539">
        <f t="shared" si="0"/>
        <v>0</v>
      </c>
      <c r="AG7" s="540"/>
      <c r="AH7" s="539">
        <f t="shared" ref="AH7:AN7" si="1">+AH8+AH17+AH21+AH30+AH34+AH38+AH44+AH48</f>
        <v>326.10000000000002</v>
      </c>
      <c r="AI7" s="539">
        <f t="shared" si="1"/>
        <v>326.10000000000002</v>
      </c>
      <c r="AJ7" s="539">
        <f t="shared" si="1"/>
        <v>0</v>
      </c>
      <c r="AK7" s="539">
        <f t="shared" si="1"/>
        <v>0</v>
      </c>
      <c r="AL7" s="539">
        <f t="shared" si="1"/>
        <v>0</v>
      </c>
      <c r="AM7" s="539">
        <f t="shared" si="1"/>
        <v>0</v>
      </c>
      <c r="AN7" s="539">
        <f t="shared" si="1"/>
        <v>0</v>
      </c>
      <c r="AO7" s="540"/>
      <c r="AP7" s="539">
        <f t="shared" ref="AP7:AV7" si="2">+AP8+AP17+AP21+AP30+AP34+AP38+AP44+AP48</f>
        <v>1265</v>
      </c>
      <c r="AQ7" s="539">
        <f t="shared" si="2"/>
        <v>1265</v>
      </c>
      <c r="AR7" s="539">
        <f t="shared" si="2"/>
        <v>0</v>
      </c>
      <c r="AS7" s="539">
        <f t="shared" si="2"/>
        <v>0</v>
      </c>
      <c r="AT7" s="539">
        <f t="shared" si="2"/>
        <v>0</v>
      </c>
      <c r="AU7" s="539">
        <f t="shared" si="2"/>
        <v>0</v>
      </c>
      <c r="AV7" s="539">
        <f t="shared" si="2"/>
        <v>0</v>
      </c>
      <c r="AW7" s="540"/>
      <c r="AX7" s="539">
        <f t="shared" ref="AX7:BD7" si="3">+AX8+AX17+AX21+AX30+AX34+AX38+AX44+AX48</f>
        <v>1207</v>
      </c>
      <c r="AY7" s="539">
        <f t="shared" si="3"/>
        <v>1207</v>
      </c>
      <c r="AZ7" s="539">
        <f t="shared" si="3"/>
        <v>0</v>
      </c>
      <c r="BA7" s="539">
        <f t="shared" si="3"/>
        <v>0</v>
      </c>
      <c r="BB7" s="539">
        <f t="shared" si="3"/>
        <v>0</v>
      </c>
      <c r="BC7" s="539">
        <f t="shared" si="3"/>
        <v>0</v>
      </c>
      <c r="BD7" s="539">
        <f t="shared" si="3"/>
        <v>0</v>
      </c>
      <c r="BE7" s="540"/>
      <c r="BF7" s="539">
        <f t="shared" ref="BF7:BL7" si="4">+BF8+BF17+BF21+BF30+BF34+BF38+BF44+BF48</f>
        <v>1201.9000000000001</v>
      </c>
      <c r="BG7" s="539">
        <f t="shared" si="4"/>
        <v>1201.9000000000001</v>
      </c>
      <c r="BH7" s="539">
        <f t="shared" si="4"/>
        <v>0</v>
      </c>
      <c r="BI7" s="539">
        <f t="shared" si="4"/>
        <v>0</v>
      </c>
      <c r="BJ7" s="539">
        <f t="shared" si="4"/>
        <v>0</v>
      </c>
      <c r="BK7" s="539">
        <f t="shared" si="4"/>
        <v>0</v>
      </c>
      <c r="BL7" s="539">
        <f t="shared" si="4"/>
        <v>0</v>
      </c>
    </row>
    <row r="8" spans="1:64" s="559" customFormat="1" ht="40.5" customHeight="1" x14ac:dyDescent="0.25">
      <c r="A8" s="681"/>
      <c r="B8" s="201" t="s">
        <v>135</v>
      </c>
      <c r="C8" s="547" t="s">
        <v>281</v>
      </c>
      <c r="D8" s="380"/>
      <c r="E8" s="380"/>
      <c r="F8" s="380"/>
      <c r="G8" s="398"/>
      <c r="H8" s="182"/>
      <c r="I8" s="182"/>
      <c r="J8" s="682"/>
      <c r="K8" s="682"/>
      <c r="L8" s="380"/>
      <c r="M8" s="683"/>
      <c r="N8" s="684"/>
      <c r="O8" s="183"/>
      <c r="P8" s="226"/>
      <c r="Q8" s="226"/>
      <c r="R8" s="226"/>
      <c r="S8" s="172"/>
      <c r="T8" s="52"/>
      <c r="U8" s="686"/>
      <c r="V8" s="686"/>
      <c r="W8" s="686"/>
      <c r="X8" s="686"/>
      <c r="Y8" s="585">
        <v>1000</v>
      </c>
      <c r="Z8" s="551">
        <f t="shared" ref="Z8:AF23" si="5">+AH8+AP8+AX8+BF8</f>
        <v>1000</v>
      </c>
      <c r="AA8" s="551">
        <f t="shared" si="5"/>
        <v>1000</v>
      </c>
      <c r="AB8" s="551">
        <f t="shared" si="5"/>
        <v>0</v>
      </c>
      <c r="AC8" s="551">
        <f t="shared" si="5"/>
        <v>0</v>
      </c>
      <c r="AD8" s="551">
        <f t="shared" si="5"/>
        <v>0</v>
      </c>
      <c r="AE8" s="551">
        <f t="shared" si="5"/>
        <v>0</v>
      </c>
      <c r="AF8" s="551">
        <f t="shared" si="5"/>
        <v>0</v>
      </c>
      <c r="AG8" s="552"/>
      <c r="AH8" s="553">
        <f>SUM(AH9:AH16)</f>
        <v>130</v>
      </c>
      <c r="AI8" s="553">
        <f t="shared" ref="AI8:AN8" si="6">SUM(AI9:AI16)</f>
        <v>130</v>
      </c>
      <c r="AJ8" s="553">
        <f t="shared" si="6"/>
        <v>0</v>
      </c>
      <c r="AK8" s="553">
        <f t="shared" si="6"/>
        <v>0</v>
      </c>
      <c r="AL8" s="553">
        <f t="shared" si="6"/>
        <v>0</v>
      </c>
      <c r="AM8" s="553">
        <f t="shared" si="6"/>
        <v>0</v>
      </c>
      <c r="AN8" s="553">
        <f t="shared" si="6"/>
        <v>0</v>
      </c>
      <c r="AO8" s="552"/>
      <c r="AP8" s="553">
        <f>SUM(AP9:AP16)</f>
        <v>290</v>
      </c>
      <c r="AQ8" s="553">
        <f t="shared" ref="AQ8:AV8" si="7">SUM(AQ9:AQ16)</f>
        <v>290</v>
      </c>
      <c r="AR8" s="553">
        <f t="shared" si="7"/>
        <v>0</v>
      </c>
      <c r="AS8" s="553">
        <f t="shared" si="7"/>
        <v>0</v>
      </c>
      <c r="AT8" s="553">
        <f t="shared" si="7"/>
        <v>0</v>
      </c>
      <c r="AU8" s="553">
        <f t="shared" si="7"/>
        <v>0</v>
      </c>
      <c r="AV8" s="553">
        <f t="shared" si="7"/>
        <v>0</v>
      </c>
      <c r="AW8" s="552"/>
      <c r="AX8" s="553">
        <f>SUM(AX9:AX16)</f>
        <v>290</v>
      </c>
      <c r="AY8" s="553">
        <f t="shared" ref="AY8:BD8" si="8">SUM(AY9:AY16)</f>
        <v>290</v>
      </c>
      <c r="AZ8" s="553">
        <f t="shared" si="8"/>
        <v>0</v>
      </c>
      <c r="BA8" s="553">
        <f t="shared" si="8"/>
        <v>0</v>
      </c>
      <c r="BB8" s="553">
        <f t="shared" si="8"/>
        <v>0</v>
      </c>
      <c r="BC8" s="553">
        <f t="shared" si="8"/>
        <v>0</v>
      </c>
      <c r="BD8" s="553">
        <f t="shared" si="8"/>
        <v>0</v>
      </c>
      <c r="BE8" s="552"/>
      <c r="BF8" s="553">
        <f>SUM(BF9:BF16)</f>
        <v>290</v>
      </c>
      <c r="BG8" s="553">
        <f t="shared" ref="BG8:BL8" si="9">SUM(BG9:BG16)</f>
        <v>290</v>
      </c>
      <c r="BH8" s="553">
        <f t="shared" si="9"/>
        <v>0</v>
      </c>
      <c r="BI8" s="553">
        <f t="shared" si="9"/>
        <v>0</v>
      </c>
      <c r="BJ8" s="553">
        <f t="shared" si="9"/>
        <v>0</v>
      </c>
      <c r="BK8" s="553">
        <f t="shared" si="9"/>
        <v>0</v>
      </c>
      <c r="BL8" s="553">
        <f t="shared" si="9"/>
        <v>0</v>
      </c>
    </row>
    <row r="9" spans="1:64" s="287" customFormat="1" ht="40.5" customHeight="1" x14ac:dyDescent="0.25">
      <c r="A9" s="288"/>
      <c r="B9" s="358"/>
      <c r="C9" s="328" t="s">
        <v>136</v>
      </c>
      <c r="D9" s="322" t="s">
        <v>283</v>
      </c>
      <c r="E9" s="31">
        <v>21</v>
      </c>
      <c r="F9" s="356">
        <v>350203600</v>
      </c>
      <c r="G9" s="28" t="s">
        <v>284</v>
      </c>
      <c r="H9" s="498">
        <v>2</v>
      </c>
      <c r="I9" s="418" t="s">
        <v>2979</v>
      </c>
      <c r="J9" s="418">
        <v>35</v>
      </c>
      <c r="K9" s="418" t="s">
        <v>3127</v>
      </c>
      <c r="L9" s="419">
        <v>3502</v>
      </c>
      <c r="M9" s="419" t="s">
        <v>3128</v>
      </c>
      <c r="N9" s="420">
        <v>2024004540056</v>
      </c>
      <c r="O9" s="377" t="s">
        <v>3129</v>
      </c>
      <c r="P9" s="327" t="s">
        <v>284</v>
      </c>
      <c r="Q9" s="268">
        <v>2</v>
      </c>
      <c r="R9" s="326" t="s">
        <v>2955</v>
      </c>
      <c r="S9" s="31"/>
      <c r="T9" s="184">
        <v>2</v>
      </c>
      <c r="U9" s="294">
        <v>1</v>
      </c>
      <c r="V9" s="295">
        <v>0</v>
      </c>
      <c r="W9" s="295">
        <v>1</v>
      </c>
      <c r="X9" s="295">
        <v>0</v>
      </c>
      <c r="Y9" s="295">
        <v>100</v>
      </c>
      <c r="Z9" s="296">
        <f t="shared" si="5"/>
        <v>100</v>
      </c>
      <c r="AA9" s="296">
        <f t="shared" si="5"/>
        <v>100</v>
      </c>
      <c r="AB9" s="296">
        <f t="shared" si="5"/>
        <v>0</v>
      </c>
      <c r="AC9" s="296">
        <f t="shared" si="5"/>
        <v>0</v>
      </c>
      <c r="AD9" s="296">
        <f t="shared" si="5"/>
        <v>0</v>
      </c>
      <c r="AE9" s="296">
        <f t="shared" si="5"/>
        <v>0</v>
      </c>
      <c r="AF9" s="296">
        <f t="shared" si="5"/>
        <v>0</v>
      </c>
      <c r="AG9" s="297">
        <f>+U9</f>
        <v>1</v>
      </c>
      <c r="AH9" s="296">
        <f t="shared" ref="AH9:AH13" si="10">SUM(AI9:AN9)</f>
        <v>13</v>
      </c>
      <c r="AI9" s="298">
        <v>13</v>
      </c>
      <c r="AJ9" s="298"/>
      <c r="AK9" s="298"/>
      <c r="AL9" s="298"/>
      <c r="AM9" s="298"/>
      <c r="AN9" s="298"/>
      <c r="AO9" s="297">
        <f t="shared" ref="AO9:AO16" si="11">+V9</f>
        <v>0</v>
      </c>
      <c r="AP9" s="296">
        <f t="shared" ref="AP9:AP16" si="12">SUM(AQ9:AV9)</f>
        <v>29</v>
      </c>
      <c r="AQ9" s="298">
        <v>29</v>
      </c>
      <c r="AR9" s="298"/>
      <c r="AS9" s="298"/>
      <c r="AT9" s="298"/>
      <c r="AU9" s="298"/>
      <c r="AV9" s="298"/>
      <c r="AW9" s="297">
        <f>+W9</f>
        <v>1</v>
      </c>
      <c r="AX9" s="296">
        <f t="shared" ref="AX9:AX16" si="13">SUM(AY9:BD9)</f>
        <v>29</v>
      </c>
      <c r="AY9" s="298">
        <v>29</v>
      </c>
      <c r="AZ9" s="298"/>
      <c r="BA9" s="298"/>
      <c r="BB9" s="298"/>
      <c r="BC9" s="298"/>
      <c r="BD9" s="298"/>
      <c r="BE9" s="297">
        <f>+X9</f>
        <v>0</v>
      </c>
      <c r="BF9" s="296">
        <f t="shared" ref="BF9:BF16" si="14">SUM(BG9:BL9)</f>
        <v>29</v>
      </c>
      <c r="BG9" s="298">
        <v>29</v>
      </c>
      <c r="BH9" s="298"/>
      <c r="BI9" s="298"/>
      <c r="BJ9" s="298"/>
      <c r="BK9" s="298"/>
      <c r="BL9" s="298"/>
    </row>
    <row r="10" spans="1:64" s="287" customFormat="1" ht="40.5" customHeight="1" x14ac:dyDescent="0.25">
      <c r="A10" s="288"/>
      <c r="B10" s="358"/>
      <c r="C10" s="328" t="s">
        <v>137</v>
      </c>
      <c r="D10" s="322" t="s">
        <v>285</v>
      </c>
      <c r="E10" s="31">
        <v>22</v>
      </c>
      <c r="F10" s="421">
        <v>350211600</v>
      </c>
      <c r="G10" s="28" t="s">
        <v>286</v>
      </c>
      <c r="H10" s="498">
        <v>8</v>
      </c>
      <c r="I10" s="418" t="s">
        <v>2979</v>
      </c>
      <c r="J10" s="418">
        <v>35</v>
      </c>
      <c r="K10" s="418" t="s">
        <v>3127</v>
      </c>
      <c r="L10" s="419">
        <v>3502</v>
      </c>
      <c r="M10" s="419" t="s">
        <v>3128</v>
      </c>
      <c r="N10" s="422">
        <v>2024004540056</v>
      </c>
      <c r="O10" s="418" t="s">
        <v>3129</v>
      </c>
      <c r="P10" s="327" t="s">
        <v>286</v>
      </c>
      <c r="Q10" s="268">
        <v>8</v>
      </c>
      <c r="R10" s="326" t="s">
        <v>2955</v>
      </c>
      <c r="S10" s="31"/>
      <c r="T10" s="184">
        <v>8</v>
      </c>
      <c r="U10" s="294">
        <v>2</v>
      </c>
      <c r="V10" s="295">
        <v>2</v>
      </c>
      <c r="W10" s="295">
        <v>2</v>
      </c>
      <c r="X10" s="295">
        <v>2</v>
      </c>
      <c r="Y10" s="295">
        <v>200</v>
      </c>
      <c r="Z10" s="296">
        <f t="shared" si="5"/>
        <v>200</v>
      </c>
      <c r="AA10" s="296">
        <f t="shared" si="5"/>
        <v>200</v>
      </c>
      <c r="AB10" s="296">
        <f t="shared" si="5"/>
        <v>0</v>
      </c>
      <c r="AC10" s="296">
        <f t="shared" si="5"/>
        <v>0</v>
      </c>
      <c r="AD10" s="296">
        <f t="shared" si="5"/>
        <v>0</v>
      </c>
      <c r="AE10" s="296">
        <f t="shared" si="5"/>
        <v>0</v>
      </c>
      <c r="AF10" s="296">
        <f t="shared" si="5"/>
        <v>0</v>
      </c>
      <c r="AG10" s="297">
        <f t="shared" ref="AG10:AG16" si="15">+U10</f>
        <v>2</v>
      </c>
      <c r="AH10" s="296">
        <f t="shared" si="10"/>
        <v>26</v>
      </c>
      <c r="AI10" s="298">
        <v>26</v>
      </c>
      <c r="AJ10" s="298"/>
      <c r="AK10" s="298"/>
      <c r="AL10" s="298"/>
      <c r="AM10" s="298"/>
      <c r="AN10" s="298"/>
      <c r="AO10" s="297">
        <f t="shared" si="11"/>
        <v>2</v>
      </c>
      <c r="AP10" s="296">
        <f t="shared" si="12"/>
        <v>58</v>
      </c>
      <c r="AQ10" s="298">
        <v>58</v>
      </c>
      <c r="AR10" s="298"/>
      <c r="AS10" s="298"/>
      <c r="AT10" s="298"/>
      <c r="AU10" s="298"/>
      <c r="AV10" s="298"/>
      <c r="AW10" s="297">
        <f t="shared" ref="AW10:AW16" si="16">+W10</f>
        <v>2</v>
      </c>
      <c r="AX10" s="296">
        <f t="shared" si="13"/>
        <v>58</v>
      </c>
      <c r="AY10" s="298">
        <v>58</v>
      </c>
      <c r="AZ10" s="298"/>
      <c r="BA10" s="298"/>
      <c r="BB10" s="298"/>
      <c r="BC10" s="298"/>
      <c r="BD10" s="298"/>
      <c r="BE10" s="297">
        <f t="shared" ref="BE10:BE16" si="17">+X10</f>
        <v>2</v>
      </c>
      <c r="BF10" s="296">
        <f t="shared" si="14"/>
        <v>58</v>
      </c>
      <c r="BG10" s="298">
        <v>58</v>
      </c>
      <c r="BH10" s="298"/>
      <c r="BI10" s="298"/>
      <c r="BJ10" s="298"/>
      <c r="BK10" s="298"/>
      <c r="BL10" s="298"/>
    </row>
    <row r="11" spans="1:64" s="287" customFormat="1" ht="40.5" customHeight="1" x14ac:dyDescent="0.25">
      <c r="A11" s="288"/>
      <c r="B11" s="358"/>
      <c r="C11" s="328" t="s">
        <v>298</v>
      </c>
      <c r="D11" s="322" t="s">
        <v>287</v>
      </c>
      <c r="E11" s="31">
        <v>23</v>
      </c>
      <c r="F11" s="28">
        <v>350210700</v>
      </c>
      <c r="G11" s="28" t="s">
        <v>288</v>
      </c>
      <c r="H11" s="498">
        <v>1</v>
      </c>
      <c r="I11" s="418" t="s">
        <v>2979</v>
      </c>
      <c r="J11" s="418">
        <v>35</v>
      </c>
      <c r="K11" s="418" t="s">
        <v>3127</v>
      </c>
      <c r="L11" s="419">
        <v>3502</v>
      </c>
      <c r="M11" s="419" t="s">
        <v>3128</v>
      </c>
      <c r="N11" s="422">
        <v>2024004540056</v>
      </c>
      <c r="O11" s="418" t="s">
        <v>3129</v>
      </c>
      <c r="P11" s="327" t="s">
        <v>288</v>
      </c>
      <c r="Q11" s="268">
        <v>1</v>
      </c>
      <c r="R11" s="326" t="s">
        <v>2955</v>
      </c>
      <c r="S11" s="31"/>
      <c r="T11" s="184">
        <v>1</v>
      </c>
      <c r="U11" s="294">
        <v>0</v>
      </c>
      <c r="V11" s="295">
        <v>1</v>
      </c>
      <c r="W11" s="295">
        <v>0</v>
      </c>
      <c r="X11" s="295">
        <v>0</v>
      </c>
      <c r="Y11" s="295">
        <v>200</v>
      </c>
      <c r="Z11" s="296">
        <f t="shared" si="5"/>
        <v>200</v>
      </c>
      <c r="AA11" s="296">
        <f t="shared" si="5"/>
        <v>200</v>
      </c>
      <c r="AB11" s="296">
        <f t="shared" si="5"/>
        <v>0</v>
      </c>
      <c r="AC11" s="296">
        <f t="shared" si="5"/>
        <v>0</v>
      </c>
      <c r="AD11" s="296">
        <f t="shared" si="5"/>
        <v>0</v>
      </c>
      <c r="AE11" s="296">
        <f t="shared" si="5"/>
        <v>0</v>
      </c>
      <c r="AF11" s="296">
        <f t="shared" si="5"/>
        <v>0</v>
      </c>
      <c r="AG11" s="297">
        <f t="shared" si="15"/>
        <v>0</v>
      </c>
      <c r="AH11" s="296">
        <f t="shared" si="10"/>
        <v>26</v>
      </c>
      <c r="AI11" s="298">
        <v>26</v>
      </c>
      <c r="AJ11" s="298"/>
      <c r="AK11" s="298"/>
      <c r="AL11" s="298"/>
      <c r="AM11" s="298"/>
      <c r="AN11" s="298"/>
      <c r="AO11" s="297">
        <f t="shared" si="11"/>
        <v>1</v>
      </c>
      <c r="AP11" s="296">
        <f t="shared" si="12"/>
        <v>58</v>
      </c>
      <c r="AQ11" s="298">
        <v>58</v>
      </c>
      <c r="AR11" s="298"/>
      <c r="AS11" s="298"/>
      <c r="AT11" s="298"/>
      <c r="AU11" s="298"/>
      <c r="AV11" s="298"/>
      <c r="AW11" s="297">
        <f t="shared" si="16"/>
        <v>0</v>
      </c>
      <c r="AX11" s="296">
        <f t="shared" si="13"/>
        <v>58</v>
      </c>
      <c r="AY11" s="298">
        <v>58</v>
      </c>
      <c r="AZ11" s="298"/>
      <c r="BA11" s="298"/>
      <c r="BB11" s="298"/>
      <c r="BC11" s="298"/>
      <c r="BD11" s="298"/>
      <c r="BE11" s="297">
        <f t="shared" si="17"/>
        <v>0</v>
      </c>
      <c r="BF11" s="296">
        <f t="shared" si="14"/>
        <v>58</v>
      </c>
      <c r="BG11" s="298">
        <v>58</v>
      </c>
      <c r="BH11" s="298"/>
      <c r="BI11" s="298"/>
      <c r="BJ11" s="298"/>
      <c r="BK11" s="298"/>
      <c r="BL11" s="298"/>
    </row>
    <row r="12" spans="1:64" s="287" customFormat="1" ht="40.5" customHeight="1" x14ac:dyDescent="0.25">
      <c r="A12" s="288"/>
      <c r="B12" s="358"/>
      <c r="C12" s="328" t="s">
        <v>299</v>
      </c>
      <c r="D12" s="322" t="s">
        <v>289</v>
      </c>
      <c r="E12" s="31">
        <v>24</v>
      </c>
      <c r="F12" s="28">
        <v>350211600</v>
      </c>
      <c r="G12" s="28" t="s">
        <v>286</v>
      </c>
      <c r="H12" s="498">
        <v>20</v>
      </c>
      <c r="I12" s="418" t="s">
        <v>2979</v>
      </c>
      <c r="J12" s="418">
        <v>35</v>
      </c>
      <c r="K12" s="418" t="s">
        <v>3127</v>
      </c>
      <c r="L12" s="419">
        <v>3502</v>
      </c>
      <c r="M12" s="419" t="s">
        <v>3128</v>
      </c>
      <c r="N12" s="422">
        <v>2024004540056</v>
      </c>
      <c r="O12" s="418" t="s">
        <v>3129</v>
      </c>
      <c r="P12" s="327" t="s">
        <v>286</v>
      </c>
      <c r="Q12" s="268">
        <v>20</v>
      </c>
      <c r="R12" s="326" t="s">
        <v>2955</v>
      </c>
      <c r="S12" s="31"/>
      <c r="T12" s="184">
        <v>20</v>
      </c>
      <c r="U12" s="294">
        <v>3</v>
      </c>
      <c r="V12" s="295">
        <v>6</v>
      </c>
      <c r="W12" s="295">
        <v>6</v>
      </c>
      <c r="X12" s="295">
        <v>5</v>
      </c>
      <c r="Y12" s="295">
        <v>100</v>
      </c>
      <c r="Z12" s="296">
        <f>+AH12+AP12+AX12+BF12</f>
        <v>100</v>
      </c>
      <c r="AA12" s="296">
        <f t="shared" si="5"/>
        <v>100</v>
      </c>
      <c r="AB12" s="296">
        <f t="shared" si="5"/>
        <v>0</v>
      </c>
      <c r="AC12" s="296">
        <f t="shared" si="5"/>
        <v>0</v>
      </c>
      <c r="AD12" s="296">
        <f t="shared" si="5"/>
        <v>0</v>
      </c>
      <c r="AE12" s="296">
        <f t="shared" si="5"/>
        <v>0</v>
      </c>
      <c r="AF12" s="296">
        <f t="shared" si="5"/>
        <v>0</v>
      </c>
      <c r="AG12" s="297">
        <f t="shared" si="15"/>
        <v>3</v>
      </c>
      <c r="AH12" s="296">
        <f t="shared" si="10"/>
        <v>13</v>
      </c>
      <c r="AI12" s="298">
        <v>13</v>
      </c>
      <c r="AJ12" s="298"/>
      <c r="AK12" s="298"/>
      <c r="AL12" s="298"/>
      <c r="AM12" s="298"/>
      <c r="AN12" s="298"/>
      <c r="AO12" s="297">
        <f t="shared" si="11"/>
        <v>6</v>
      </c>
      <c r="AP12" s="296">
        <f t="shared" si="12"/>
        <v>29</v>
      </c>
      <c r="AQ12" s="298">
        <v>29</v>
      </c>
      <c r="AR12" s="298"/>
      <c r="AS12" s="298"/>
      <c r="AT12" s="298"/>
      <c r="AU12" s="298"/>
      <c r="AV12" s="298"/>
      <c r="AW12" s="297">
        <f t="shared" si="16"/>
        <v>6</v>
      </c>
      <c r="AX12" s="296">
        <f t="shared" si="13"/>
        <v>29</v>
      </c>
      <c r="AY12" s="298">
        <v>29</v>
      </c>
      <c r="AZ12" s="298"/>
      <c r="BA12" s="298"/>
      <c r="BB12" s="298"/>
      <c r="BC12" s="298"/>
      <c r="BD12" s="298"/>
      <c r="BE12" s="297">
        <f t="shared" si="17"/>
        <v>5</v>
      </c>
      <c r="BF12" s="296">
        <f t="shared" si="14"/>
        <v>29</v>
      </c>
      <c r="BG12" s="298">
        <v>29</v>
      </c>
      <c r="BH12" s="298"/>
      <c r="BI12" s="298"/>
      <c r="BJ12" s="298"/>
      <c r="BK12" s="298"/>
      <c r="BL12" s="298"/>
    </row>
    <row r="13" spans="1:64" s="287" customFormat="1" ht="40.5" customHeight="1" x14ac:dyDescent="0.25">
      <c r="A13" s="288"/>
      <c r="B13" s="358"/>
      <c r="C13" s="328" t="s">
        <v>300</v>
      </c>
      <c r="D13" s="322" t="s">
        <v>290</v>
      </c>
      <c r="E13" s="31">
        <v>25</v>
      </c>
      <c r="F13" s="28">
        <v>350202402</v>
      </c>
      <c r="G13" s="28" t="s">
        <v>291</v>
      </c>
      <c r="H13" s="498">
        <v>8</v>
      </c>
      <c r="I13" s="418" t="s">
        <v>2979</v>
      </c>
      <c r="J13" s="418">
        <v>35</v>
      </c>
      <c r="K13" s="418" t="s">
        <v>3127</v>
      </c>
      <c r="L13" s="419">
        <v>3502</v>
      </c>
      <c r="M13" s="419" t="s">
        <v>3128</v>
      </c>
      <c r="N13" s="422">
        <v>2024004540056</v>
      </c>
      <c r="O13" s="418" t="s">
        <v>3129</v>
      </c>
      <c r="P13" s="327" t="s">
        <v>291</v>
      </c>
      <c r="Q13" s="268">
        <v>8</v>
      </c>
      <c r="R13" s="326" t="s">
        <v>2955</v>
      </c>
      <c r="S13" s="31"/>
      <c r="T13" s="184">
        <v>8</v>
      </c>
      <c r="U13" s="294">
        <v>2</v>
      </c>
      <c r="V13" s="295">
        <v>2</v>
      </c>
      <c r="W13" s="295">
        <v>2</v>
      </c>
      <c r="X13" s="295">
        <v>2</v>
      </c>
      <c r="Y13" s="295">
        <v>100</v>
      </c>
      <c r="Z13" s="296">
        <f>+AH13+AP13+AX13+BF13</f>
        <v>100</v>
      </c>
      <c r="AA13" s="296">
        <f t="shared" si="5"/>
        <v>100</v>
      </c>
      <c r="AB13" s="296">
        <f t="shared" si="5"/>
        <v>0</v>
      </c>
      <c r="AC13" s="296">
        <f t="shared" si="5"/>
        <v>0</v>
      </c>
      <c r="AD13" s="296">
        <f t="shared" si="5"/>
        <v>0</v>
      </c>
      <c r="AE13" s="296">
        <f t="shared" si="5"/>
        <v>0</v>
      </c>
      <c r="AF13" s="296">
        <f t="shared" si="5"/>
        <v>0</v>
      </c>
      <c r="AG13" s="297">
        <f t="shared" si="15"/>
        <v>2</v>
      </c>
      <c r="AH13" s="296">
        <f t="shared" si="10"/>
        <v>13</v>
      </c>
      <c r="AI13" s="298">
        <v>13</v>
      </c>
      <c r="AJ13" s="298"/>
      <c r="AK13" s="298"/>
      <c r="AL13" s="298"/>
      <c r="AM13" s="298"/>
      <c r="AN13" s="298"/>
      <c r="AO13" s="297">
        <f t="shared" si="11"/>
        <v>2</v>
      </c>
      <c r="AP13" s="296">
        <f t="shared" si="12"/>
        <v>29</v>
      </c>
      <c r="AQ13" s="298">
        <v>29</v>
      </c>
      <c r="AR13" s="298"/>
      <c r="AS13" s="298"/>
      <c r="AT13" s="298"/>
      <c r="AU13" s="298"/>
      <c r="AV13" s="298"/>
      <c r="AW13" s="297">
        <f t="shared" si="16"/>
        <v>2</v>
      </c>
      <c r="AX13" s="296">
        <f t="shared" si="13"/>
        <v>29</v>
      </c>
      <c r="AY13" s="298">
        <v>29</v>
      </c>
      <c r="AZ13" s="298"/>
      <c r="BA13" s="298"/>
      <c r="BB13" s="298"/>
      <c r="BC13" s="298"/>
      <c r="BD13" s="298"/>
      <c r="BE13" s="297">
        <f t="shared" si="17"/>
        <v>2</v>
      </c>
      <c r="BF13" s="296">
        <f t="shared" si="14"/>
        <v>29</v>
      </c>
      <c r="BG13" s="298">
        <v>29</v>
      </c>
      <c r="BH13" s="298"/>
      <c r="BI13" s="298"/>
      <c r="BJ13" s="298"/>
      <c r="BK13" s="298"/>
      <c r="BL13" s="298"/>
    </row>
    <row r="14" spans="1:64" s="287" customFormat="1" ht="40.5" customHeight="1" x14ac:dyDescent="0.25">
      <c r="A14" s="288"/>
      <c r="B14" s="358"/>
      <c r="C14" s="328" t="s">
        <v>301</v>
      </c>
      <c r="D14" s="322" t="s">
        <v>292</v>
      </c>
      <c r="E14" s="31">
        <v>26</v>
      </c>
      <c r="F14" s="28">
        <v>350203900</v>
      </c>
      <c r="G14" s="28" t="s">
        <v>293</v>
      </c>
      <c r="H14" s="357">
        <v>20</v>
      </c>
      <c r="I14" s="418" t="s">
        <v>2979</v>
      </c>
      <c r="J14" s="418">
        <v>35</v>
      </c>
      <c r="K14" s="418" t="s">
        <v>3127</v>
      </c>
      <c r="L14" s="419">
        <v>3502</v>
      </c>
      <c r="M14" s="419" t="s">
        <v>3128</v>
      </c>
      <c r="N14" s="422">
        <v>2024004540056</v>
      </c>
      <c r="O14" s="418" t="s">
        <v>3129</v>
      </c>
      <c r="P14" s="327" t="s">
        <v>293</v>
      </c>
      <c r="Q14" s="268">
        <v>20</v>
      </c>
      <c r="R14" s="326" t="s">
        <v>2955</v>
      </c>
      <c r="S14" s="31"/>
      <c r="T14" s="184">
        <v>20</v>
      </c>
      <c r="U14" s="294">
        <v>3</v>
      </c>
      <c r="V14" s="295">
        <v>6</v>
      </c>
      <c r="W14" s="295">
        <v>6</v>
      </c>
      <c r="X14" s="295">
        <v>5</v>
      </c>
      <c r="Y14" s="295">
        <v>100</v>
      </c>
      <c r="Z14" s="296">
        <f t="shared" ref="Z14:AF29" si="18">+AH14+AP14+AX14+BF14</f>
        <v>100</v>
      </c>
      <c r="AA14" s="296">
        <f t="shared" si="5"/>
        <v>100</v>
      </c>
      <c r="AB14" s="296">
        <f t="shared" si="5"/>
        <v>0</v>
      </c>
      <c r="AC14" s="296">
        <f t="shared" si="5"/>
        <v>0</v>
      </c>
      <c r="AD14" s="296">
        <f t="shared" si="5"/>
        <v>0</v>
      </c>
      <c r="AE14" s="296">
        <f t="shared" si="5"/>
        <v>0</v>
      </c>
      <c r="AF14" s="296">
        <f t="shared" si="5"/>
        <v>0</v>
      </c>
      <c r="AG14" s="297">
        <f t="shared" si="15"/>
        <v>3</v>
      </c>
      <c r="AH14" s="296">
        <f t="shared" ref="AH14:AH16" si="19">SUM(AI14:AN14)</f>
        <v>13</v>
      </c>
      <c r="AI14" s="298">
        <v>13</v>
      </c>
      <c r="AJ14" s="298"/>
      <c r="AK14" s="298"/>
      <c r="AL14" s="298"/>
      <c r="AM14" s="298"/>
      <c r="AN14" s="298"/>
      <c r="AO14" s="297">
        <f t="shared" si="11"/>
        <v>6</v>
      </c>
      <c r="AP14" s="296">
        <f t="shared" si="12"/>
        <v>29</v>
      </c>
      <c r="AQ14" s="298">
        <v>29</v>
      </c>
      <c r="AR14" s="298"/>
      <c r="AS14" s="298"/>
      <c r="AT14" s="298"/>
      <c r="AU14" s="298"/>
      <c r="AV14" s="298"/>
      <c r="AW14" s="297">
        <f t="shared" si="16"/>
        <v>6</v>
      </c>
      <c r="AX14" s="296">
        <f t="shared" si="13"/>
        <v>29</v>
      </c>
      <c r="AY14" s="298">
        <v>29</v>
      </c>
      <c r="AZ14" s="298"/>
      <c r="BA14" s="298"/>
      <c r="BB14" s="298"/>
      <c r="BC14" s="298"/>
      <c r="BD14" s="298"/>
      <c r="BE14" s="297">
        <f t="shared" si="17"/>
        <v>5</v>
      </c>
      <c r="BF14" s="296">
        <f t="shared" si="14"/>
        <v>29</v>
      </c>
      <c r="BG14" s="298">
        <v>29</v>
      </c>
      <c r="BH14" s="298"/>
      <c r="BI14" s="298"/>
      <c r="BJ14" s="298"/>
      <c r="BK14" s="298"/>
      <c r="BL14" s="298"/>
    </row>
    <row r="15" spans="1:64" s="287" customFormat="1" ht="40.5" customHeight="1" x14ac:dyDescent="0.25">
      <c r="A15" s="288"/>
      <c r="B15" s="358"/>
      <c r="C15" s="328" t="s">
        <v>302</v>
      </c>
      <c r="D15" s="322" t="s">
        <v>294</v>
      </c>
      <c r="E15" s="31">
        <v>27</v>
      </c>
      <c r="F15" s="28">
        <v>350204600</v>
      </c>
      <c r="G15" s="28" t="s">
        <v>501</v>
      </c>
      <c r="H15" s="357">
        <v>12</v>
      </c>
      <c r="I15" s="418" t="s">
        <v>2979</v>
      </c>
      <c r="J15" s="418">
        <v>35</v>
      </c>
      <c r="K15" s="418" t="s">
        <v>3127</v>
      </c>
      <c r="L15" s="419">
        <v>3502</v>
      </c>
      <c r="M15" s="419" t="s">
        <v>3128</v>
      </c>
      <c r="N15" s="422">
        <v>2024004540056</v>
      </c>
      <c r="O15" s="418" t="s">
        <v>3129</v>
      </c>
      <c r="P15" s="327" t="s">
        <v>295</v>
      </c>
      <c r="Q15" s="268">
        <v>12</v>
      </c>
      <c r="R15" s="326" t="s">
        <v>2955</v>
      </c>
      <c r="S15" s="31"/>
      <c r="T15" s="184">
        <v>12</v>
      </c>
      <c r="U15" s="294">
        <v>3</v>
      </c>
      <c r="V15" s="295">
        <v>3</v>
      </c>
      <c r="W15" s="295">
        <v>3</v>
      </c>
      <c r="X15" s="295">
        <v>3</v>
      </c>
      <c r="Y15" s="295">
        <v>100</v>
      </c>
      <c r="Z15" s="296">
        <f t="shared" si="18"/>
        <v>100</v>
      </c>
      <c r="AA15" s="296">
        <f t="shared" si="5"/>
        <v>100</v>
      </c>
      <c r="AB15" s="296">
        <f t="shared" si="5"/>
        <v>0</v>
      </c>
      <c r="AC15" s="296">
        <f t="shared" si="5"/>
        <v>0</v>
      </c>
      <c r="AD15" s="296">
        <f t="shared" si="5"/>
        <v>0</v>
      </c>
      <c r="AE15" s="296">
        <f t="shared" si="5"/>
        <v>0</v>
      </c>
      <c r="AF15" s="296">
        <f t="shared" si="5"/>
        <v>0</v>
      </c>
      <c r="AG15" s="297">
        <f t="shared" si="15"/>
        <v>3</v>
      </c>
      <c r="AH15" s="296">
        <f t="shared" si="19"/>
        <v>13</v>
      </c>
      <c r="AI15" s="298">
        <v>13</v>
      </c>
      <c r="AJ15" s="298"/>
      <c r="AK15" s="298"/>
      <c r="AL15" s="298"/>
      <c r="AM15" s="298"/>
      <c r="AN15" s="298"/>
      <c r="AO15" s="297">
        <f t="shared" si="11"/>
        <v>3</v>
      </c>
      <c r="AP15" s="296">
        <f t="shared" si="12"/>
        <v>29</v>
      </c>
      <c r="AQ15" s="298">
        <v>29</v>
      </c>
      <c r="AR15" s="298"/>
      <c r="AS15" s="298"/>
      <c r="AT15" s="298"/>
      <c r="AU15" s="298"/>
      <c r="AV15" s="298"/>
      <c r="AW15" s="297">
        <f t="shared" si="16"/>
        <v>3</v>
      </c>
      <c r="AX15" s="296">
        <f t="shared" si="13"/>
        <v>29</v>
      </c>
      <c r="AY15" s="298">
        <v>29</v>
      </c>
      <c r="AZ15" s="298"/>
      <c r="BA15" s="298"/>
      <c r="BB15" s="298"/>
      <c r="BC15" s="298"/>
      <c r="BD15" s="298"/>
      <c r="BE15" s="297">
        <f t="shared" si="17"/>
        <v>3</v>
      </c>
      <c r="BF15" s="296">
        <f t="shared" si="14"/>
        <v>29</v>
      </c>
      <c r="BG15" s="298">
        <v>29</v>
      </c>
      <c r="BH15" s="298"/>
      <c r="BI15" s="298"/>
      <c r="BJ15" s="298"/>
      <c r="BK15" s="298"/>
      <c r="BL15" s="298"/>
    </row>
    <row r="16" spans="1:64" s="287" customFormat="1" ht="40.5" customHeight="1" x14ac:dyDescent="0.25">
      <c r="A16" s="288"/>
      <c r="B16" s="358"/>
      <c r="C16" s="328" t="s">
        <v>303</v>
      </c>
      <c r="D16" s="322" t="s">
        <v>296</v>
      </c>
      <c r="E16" s="31">
        <v>28</v>
      </c>
      <c r="F16" s="28">
        <v>350201100</v>
      </c>
      <c r="G16" s="28" t="s">
        <v>297</v>
      </c>
      <c r="H16" s="357">
        <v>5000</v>
      </c>
      <c r="I16" s="418" t="s">
        <v>2979</v>
      </c>
      <c r="J16" s="418">
        <v>35</v>
      </c>
      <c r="K16" s="418" t="s">
        <v>3127</v>
      </c>
      <c r="L16" s="419">
        <v>3502</v>
      </c>
      <c r="M16" s="419" t="s">
        <v>3128</v>
      </c>
      <c r="N16" s="422">
        <v>2024004540056</v>
      </c>
      <c r="O16" s="418" t="s">
        <v>3129</v>
      </c>
      <c r="P16" s="327" t="s">
        <v>297</v>
      </c>
      <c r="Q16" s="268">
        <v>5000</v>
      </c>
      <c r="R16" s="326" t="s">
        <v>2955</v>
      </c>
      <c r="S16" s="31"/>
      <c r="T16" s="184">
        <v>5000</v>
      </c>
      <c r="U16" s="294">
        <v>500</v>
      </c>
      <c r="V16" s="295">
        <v>2000</v>
      </c>
      <c r="W16" s="295">
        <v>2000</v>
      </c>
      <c r="X16" s="295">
        <v>500</v>
      </c>
      <c r="Y16" s="295">
        <v>100</v>
      </c>
      <c r="Z16" s="296">
        <f t="shared" si="18"/>
        <v>100</v>
      </c>
      <c r="AA16" s="296">
        <f t="shared" si="5"/>
        <v>100</v>
      </c>
      <c r="AB16" s="296">
        <f t="shared" si="5"/>
        <v>0</v>
      </c>
      <c r="AC16" s="296">
        <f t="shared" si="5"/>
        <v>0</v>
      </c>
      <c r="AD16" s="296">
        <f t="shared" si="5"/>
        <v>0</v>
      </c>
      <c r="AE16" s="296">
        <f t="shared" si="5"/>
        <v>0</v>
      </c>
      <c r="AF16" s="296">
        <f t="shared" si="5"/>
        <v>0</v>
      </c>
      <c r="AG16" s="297">
        <f t="shared" si="15"/>
        <v>500</v>
      </c>
      <c r="AH16" s="296">
        <f t="shared" si="19"/>
        <v>13</v>
      </c>
      <c r="AI16" s="298">
        <v>13</v>
      </c>
      <c r="AJ16" s="298"/>
      <c r="AK16" s="298"/>
      <c r="AL16" s="298"/>
      <c r="AM16" s="298"/>
      <c r="AN16" s="298"/>
      <c r="AO16" s="297">
        <f t="shared" si="11"/>
        <v>2000</v>
      </c>
      <c r="AP16" s="296">
        <f t="shared" si="12"/>
        <v>29</v>
      </c>
      <c r="AQ16" s="298">
        <v>29</v>
      </c>
      <c r="AR16" s="298"/>
      <c r="AS16" s="298"/>
      <c r="AT16" s="298"/>
      <c r="AU16" s="298"/>
      <c r="AV16" s="298"/>
      <c r="AW16" s="297">
        <f t="shared" si="16"/>
        <v>2000</v>
      </c>
      <c r="AX16" s="296">
        <f t="shared" si="13"/>
        <v>29</v>
      </c>
      <c r="AY16" s="298">
        <v>29</v>
      </c>
      <c r="AZ16" s="298"/>
      <c r="BA16" s="298"/>
      <c r="BB16" s="298"/>
      <c r="BC16" s="298"/>
      <c r="BD16" s="298"/>
      <c r="BE16" s="297">
        <f t="shared" si="17"/>
        <v>500</v>
      </c>
      <c r="BF16" s="296">
        <f t="shared" si="14"/>
        <v>29</v>
      </c>
      <c r="BG16" s="298">
        <v>29</v>
      </c>
      <c r="BH16" s="298"/>
      <c r="BI16" s="298"/>
      <c r="BJ16" s="298"/>
      <c r="BK16" s="298"/>
      <c r="BL16" s="298"/>
    </row>
    <row r="17" spans="1:64" s="559" customFormat="1" ht="40.5" customHeight="1" x14ac:dyDescent="0.25">
      <c r="A17" s="464"/>
      <c r="B17" s="201" t="s">
        <v>138</v>
      </c>
      <c r="C17" s="547" t="s">
        <v>3130</v>
      </c>
      <c r="D17" s="380"/>
      <c r="E17" s="380"/>
      <c r="F17" s="380"/>
      <c r="G17" s="398"/>
      <c r="H17" s="182"/>
      <c r="I17" s="182"/>
      <c r="J17" s="682"/>
      <c r="K17" s="682"/>
      <c r="L17" s="380"/>
      <c r="M17" s="683"/>
      <c r="N17" s="684"/>
      <c r="O17" s="183"/>
      <c r="P17" s="682"/>
      <c r="Q17" s="182"/>
      <c r="R17" s="266"/>
      <c r="S17" s="52"/>
      <c r="T17" s="52"/>
      <c r="U17" s="686"/>
      <c r="V17" s="686"/>
      <c r="W17" s="686"/>
      <c r="X17" s="686"/>
      <c r="Y17" s="585">
        <v>680</v>
      </c>
      <c r="Z17" s="551">
        <f t="shared" si="18"/>
        <v>680</v>
      </c>
      <c r="AA17" s="551">
        <f t="shared" si="5"/>
        <v>680</v>
      </c>
      <c r="AB17" s="551">
        <f t="shared" si="5"/>
        <v>0</v>
      </c>
      <c r="AC17" s="551">
        <f t="shared" si="5"/>
        <v>0</v>
      </c>
      <c r="AD17" s="551">
        <f t="shared" si="5"/>
        <v>0</v>
      </c>
      <c r="AE17" s="551">
        <f t="shared" si="5"/>
        <v>0</v>
      </c>
      <c r="AF17" s="551">
        <f t="shared" si="5"/>
        <v>0</v>
      </c>
      <c r="AG17" s="552"/>
      <c r="AH17" s="553">
        <f>SUM(AH18:AH20)</f>
        <v>63</v>
      </c>
      <c r="AI17" s="553">
        <f t="shared" ref="AI17:AN17" si="20">SUM(AI18:AI20)</f>
        <v>63</v>
      </c>
      <c r="AJ17" s="553">
        <f t="shared" si="20"/>
        <v>0</v>
      </c>
      <c r="AK17" s="553">
        <f t="shared" si="20"/>
        <v>0</v>
      </c>
      <c r="AL17" s="553">
        <f t="shared" si="20"/>
        <v>0</v>
      </c>
      <c r="AM17" s="553">
        <f t="shared" si="20"/>
        <v>0</v>
      </c>
      <c r="AN17" s="553">
        <f t="shared" si="20"/>
        <v>0</v>
      </c>
      <c r="AO17" s="552"/>
      <c r="AP17" s="553">
        <f>SUM(AP18:AP20)</f>
        <v>206</v>
      </c>
      <c r="AQ17" s="553">
        <f t="shared" ref="AQ17:AV17" si="21">SUM(AQ18:AQ20)</f>
        <v>206</v>
      </c>
      <c r="AR17" s="553">
        <f t="shared" si="21"/>
        <v>0</v>
      </c>
      <c r="AS17" s="553">
        <f t="shared" si="21"/>
        <v>0</v>
      </c>
      <c r="AT17" s="553">
        <f t="shared" si="21"/>
        <v>0</v>
      </c>
      <c r="AU17" s="553">
        <f t="shared" si="21"/>
        <v>0</v>
      </c>
      <c r="AV17" s="553">
        <f t="shared" si="21"/>
        <v>0</v>
      </c>
      <c r="AW17" s="552"/>
      <c r="AX17" s="553">
        <f>SUM(AX18:AX20)</f>
        <v>206</v>
      </c>
      <c r="AY17" s="553">
        <f t="shared" ref="AY17:BD17" si="22">SUM(AY18:AY20)</f>
        <v>206</v>
      </c>
      <c r="AZ17" s="553">
        <f t="shared" si="22"/>
        <v>0</v>
      </c>
      <c r="BA17" s="553">
        <f t="shared" si="22"/>
        <v>0</v>
      </c>
      <c r="BB17" s="553">
        <f t="shared" si="22"/>
        <v>0</v>
      </c>
      <c r="BC17" s="553">
        <f t="shared" si="22"/>
        <v>0</v>
      </c>
      <c r="BD17" s="553">
        <f t="shared" si="22"/>
        <v>0</v>
      </c>
      <c r="BE17" s="552"/>
      <c r="BF17" s="553">
        <f>SUM(BF18:BF20)</f>
        <v>205</v>
      </c>
      <c r="BG17" s="553">
        <f t="shared" ref="BG17:BL17" si="23">SUM(BG18:BG20)</f>
        <v>205</v>
      </c>
      <c r="BH17" s="553">
        <f t="shared" si="23"/>
        <v>0</v>
      </c>
      <c r="BI17" s="553">
        <f t="shared" si="23"/>
        <v>0</v>
      </c>
      <c r="BJ17" s="553">
        <f t="shared" si="23"/>
        <v>0</v>
      </c>
      <c r="BK17" s="553">
        <f t="shared" si="23"/>
        <v>0</v>
      </c>
      <c r="BL17" s="553">
        <f t="shared" si="23"/>
        <v>0</v>
      </c>
    </row>
    <row r="18" spans="1:64" s="287" customFormat="1" ht="40.5" customHeight="1" x14ac:dyDescent="0.25">
      <c r="A18" s="293"/>
      <c r="B18" s="278"/>
      <c r="C18" s="328" t="s">
        <v>139</v>
      </c>
      <c r="D18" s="322" t="s">
        <v>304</v>
      </c>
      <c r="E18" s="31">
        <v>29</v>
      </c>
      <c r="F18" s="28">
        <v>350203800</v>
      </c>
      <c r="G18" s="28" t="s">
        <v>305</v>
      </c>
      <c r="H18" s="357">
        <v>4</v>
      </c>
      <c r="I18" s="418" t="s">
        <v>2979</v>
      </c>
      <c r="J18" s="418">
        <v>35</v>
      </c>
      <c r="K18" s="418" t="s">
        <v>3127</v>
      </c>
      <c r="L18" s="419">
        <v>3502</v>
      </c>
      <c r="M18" s="419" t="s">
        <v>3128</v>
      </c>
      <c r="N18" s="422">
        <v>2024004540056</v>
      </c>
      <c r="O18" s="418" t="s">
        <v>3129</v>
      </c>
      <c r="P18" s="327" t="s">
        <v>305</v>
      </c>
      <c r="Q18" s="268">
        <v>4</v>
      </c>
      <c r="R18" s="326" t="s">
        <v>2955</v>
      </c>
      <c r="S18" s="31"/>
      <c r="T18" s="184">
        <v>4</v>
      </c>
      <c r="U18" s="294">
        <v>1</v>
      </c>
      <c r="V18" s="295">
        <v>1</v>
      </c>
      <c r="W18" s="295">
        <v>1</v>
      </c>
      <c r="X18" s="295">
        <v>1</v>
      </c>
      <c r="Y18" s="295">
        <v>122</v>
      </c>
      <c r="Z18" s="296">
        <f t="shared" si="18"/>
        <v>122</v>
      </c>
      <c r="AA18" s="296">
        <f t="shared" si="5"/>
        <v>122</v>
      </c>
      <c r="AB18" s="296">
        <f t="shared" si="5"/>
        <v>0</v>
      </c>
      <c r="AC18" s="296">
        <f t="shared" si="5"/>
        <v>0</v>
      </c>
      <c r="AD18" s="296">
        <f t="shared" si="5"/>
        <v>0</v>
      </c>
      <c r="AE18" s="296">
        <f t="shared" si="5"/>
        <v>0</v>
      </c>
      <c r="AF18" s="296">
        <f t="shared" si="5"/>
        <v>0</v>
      </c>
      <c r="AG18" s="297">
        <f t="shared" ref="AG18:AG20" si="24">+U18</f>
        <v>1</v>
      </c>
      <c r="AH18" s="296">
        <f t="shared" ref="AH18:AH20" si="25">SUM(AI18:AN18)</f>
        <v>15</v>
      </c>
      <c r="AI18" s="298">
        <v>15</v>
      </c>
      <c r="AJ18" s="298"/>
      <c r="AK18" s="298"/>
      <c r="AL18" s="298"/>
      <c r="AM18" s="298"/>
      <c r="AN18" s="298"/>
      <c r="AO18" s="297">
        <f t="shared" ref="AO18:AO20" si="26">+V18</f>
        <v>1</v>
      </c>
      <c r="AP18" s="296">
        <f t="shared" ref="AP18:AP20" si="27">SUM(AQ18:AV18)</f>
        <v>36</v>
      </c>
      <c r="AQ18" s="298">
        <v>36</v>
      </c>
      <c r="AR18" s="298"/>
      <c r="AS18" s="298"/>
      <c r="AT18" s="298"/>
      <c r="AU18" s="298"/>
      <c r="AV18" s="298"/>
      <c r="AW18" s="297">
        <f t="shared" ref="AW18:AW52" si="28">+W18</f>
        <v>1</v>
      </c>
      <c r="AX18" s="296">
        <f t="shared" ref="AX18:AX20" si="29">SUM(AY18:BD18)</f>
        <v>36</v>
      </c>
      <c r="AY18" s="298">
        <v>36</v>
      </c>
      <c r="AZ18" s="298"/>
      <c r="BA18" s="298"/>
      <c r="BB18" s="298"/>
      <c r="BC18" s="298"/>
      <c r="BD18" s="298"/>
      <c r="BE18" s="297">
        <f t="shared" ref="BE18:BE20" si="30">+X18</f>
        <v>1</v>
      </c>
      <c r="BF18" s="296">
        <f t="shared" ref="BF18:BF20" si="31">SUM(BG18:BL18)</f>
        <v>35</v>
      </c>
      <c r="BG18" s="298">
        <v>35</v>
      </c>
      <c r="BH18" s="298"/>
      <c r="BI18" s="298"/>
      <c r="BJ18" s="298"/>
      <c r="BK18" s="298"/>
      <c r="BL18" s="298"/>
    </row>
    <row r="19" spans="1:64" s="287" customFormat="1" ht="40.5" customHeight="1" x14ac:dyDescent="0.25">
      <c r="A19" s="293"/>
      <c r="B19" s="278"/>
      <c r="C19" s="328" t="s">
        <v>140</v>
      </c>
      <c r="D19" s="322" t="s">
        <v>306</v>
      </c>
      <c r="E19" s="31">
        <v>30</v>
      </c>
      <c r="F19" s="28">
        <v>350211300</v>
      </c>
      <c r="G19" s="28" t="s">
        <v>307</v>
      </c>
      <c r="H19" s="357">
        <v>20</v>
      </c>
      <c r="I19" s="418" t="s">
        <v>2979</v>
      </c>
      <c r="J19" s="418">
        <v>35</v>
      </c>
      <c r="K19" s="418" t="s">
        <v>3127</v>
      </c>
      <c r="L19" s="419">
        <v>3502</v>
      </c>
      <c r="M19" s="419" t="s">
        <v>3128</v>
      </c>
      <c r="N19" s="422">
        <v>2024004540056</v>
      </c>
      <c r="O19" s="418" t="s">
        <v>3129</v>
      </c>
      <c r="P19" s="327" t="s">
        <v>307</v>
      </c>
      <c r="Q19" s="268">
        <v>20</v>
      </c>
      <c r="R19" s="326" t="s">
        <v>2955</v>
      </c>
      <c r="S19" s="31"/>
      <c r="T19" s="184">
        <v>20</v>
      </c>
      <c r="U19" s="294">
        <v>2</v>
      </c>
      <c r="V19" s="295">
        <v>7</v>
      </c>
      <c r="W19" s="295">
        <v>7</v>
      </c>
      <c r="X19" s="295">
        <v>4</v>
      </c>
      <c r="Y19" s="295">
        <v>279</v>
      </c>
      <c r="Z19" s="296">
        <f t="shared" si="18"/>
        <v>279</v>
      </c>
      <c r="AA19" s="296">
        <f t="shared" si="5"/>
        <v>279</v>
      </c>
      <c r="AB19" s="296">
        <f t="shared" si="5"/>
        <v>0</v>
      </c>
      <c r="AC19" s="296">
        <f t="shared" si="5"/>
        <v>0</v>
      </c>
      <c r="AD19" s="296">
        <f t="shared" si="5"/>
        <v>0</v>
      </c>
      <c r="AE19" s="296">
        <f t="shared" si="5"/>
        <v>0</v>
      </c>
      <c r="AF19" s="296">
        <f t="shared" si="5"/>
        <v>0</v>
      </c>
      <c r="AG19" s="297">
        <f t="shared" si="24"/>
        <v>2</v>
      </c>
      <c r="AH19" s="296">
        <f t="shared" si="25"/>
        <v>24</v>
      </c>
      <c r="AI19" s="298">
        <v>24</v>
      </c>
      <c r="AJ19" s="298"/>
      <c r="AK19" s="298"/>
      <c r="AL19" s="298"/>
      <c r="AM19" s="298"/>
      <c r="AN19" s="298"/>
      <c r="AO19" s="297">
        <f t="shared" si="26"/>
        <v>7</v>
      </c>
      <c r="AP19" s="296">
        <f t="shared" si="27"/>
        <v>85</v>
      </c>
      <c r="AQ19" s="298">
        <v>85</v>
      </c>
      <c r="AR19" s="298"/>
      <c r="AS19" s="298"/>
      <c r="AT19" s="298"/>
      <c r="AU19" s="298"/>
      <c r="AV19" s="298"/>
      <c r="AW19" s="297">
        <f t="shared" si="28"/>
        <v>7</v>
      </c>
      <c r="AX19" s="296">
        <f t="shared" si="29"/>
        <v>85</v>
      </c>
      <c r="AY19" s="298">
        <v>85</v>
      </c>
      <c r="AZ19" s="298"/>
      <c r="BA19" s="298"/>
      <c r="BB19" s="298"/>
      <c r="BC19" s="298"/>
      <c r="BD19" s="298"/>
      <c r="BE19" s="297">
        <f t="shared" si="30"/>
        <v>4</v>
      </c>
      <c r="BF19" s="296">
        <f t="shared" si="31"/>
        <v>85</v>
      </c>
      <c r="BG19" s="298">
        <v>85</v>
      </c>
      <c r="BH19" s="298"/>
      <c r="BI19" s="298"/>
      <c r="BJ19" s="298"/>
      <c r="BK19" s="298"/>
      <c r="BL19" s="298"/>
    </row>
    <row r="20" spans="1:64" s="287" customFormat="1" ht="40.5" customHeight="1" x14ac:dyDescent="0.25">
      <c r="A20" s="293"/>
      <c r="B20" s="278"/>
      <c r="C20" s="328" t="s">
        <v>309</v>
      </c>
      <c r="D20" s="322" t="s">
        <v>308</v>
      </c>
      <c r="E20" s="31">
        <v>31</v>
      </c>
      <c r="F20" s="28">
        <v>350203800</v>
      </c>
      <c r="G20" s="28" t="s">
        <v>305</v>
      </c>
      <c r="H20" s="357">
        <v>20</v>
      </c>
      <c r="I20" s="418" t="s">
        <v>2979</v>
      </c>
      <c r="J20" s="418">
        <v>35</v>
      </c>
      <c r="K20" s="418" t="s">
        <v>3127</v>
      </c>
      <c r="L20" s="419">
        <v>3502</v>
      </c>
      <c r="M20" s="419" t="s">
        <v>3128</v>
      </c>
      <c r="N20" s="422">
        <v>2024004540056</v>
      </c>
      <c r="O20" s="418" t="s">
        <v>3129</v>
      </c>
      <c r="P20" s="327" t="s">
        <v>305</v>
      </c>
      <c r="Q20" s="268">
        <v>20</v>
      </c>
      <c r="R20" s="326" t="s">
        <v>2955</v>
      </c>
      <c r="S20" s="31"/>
      <c r="T20" s="184">
        <v>20</v>
      </c>
      <c r="U20" s="294">
        <v>2</v>
      </c>
      <c r="V20" s="295">
        <v>7</v>
      </c>
      <c r="W20" s="295">
        <v>7</v>
      </c>
      <c r="X20" s="295">
        <v>4</v>
      </c>
      <c r="Y20" s="295">
        <v>279</v>
      </c>
      <c r="Z20" s="296">
        <f t="shared" si="18"/>
        <v>279</v>
      </c>
      <c r="AA20" s="296">
        <f t="shared" si="5"/>
        <v>279</v>
      </c>
      <c r="AB20" s="296">
        <f t="shared" si="5"/>
        <v>0</v>
      </c>
      <c r="AC20" s="296">
        <f t="shared" si="5"/>
        <v>0</v>
      </c>
      <c r="AD20" s="296">
        <f t="shared" si="5"/>
        <v>0</v>
      </c>
      <c r="AE20" s="296">
        <f t="shared" si="5"/>
        <v>0</v>
      </c>
      <c r="AF20" s="296">
        <f t="shared" si="5"/>
        <v>0</v>
      </c>
      <c r="AG20" s="297">
        <f t="shared" si="24"/>
        <v>2</v>
      </c>
      <c r="AH20" s="296">
        <f t="shared" si="25"/>
        <v>24</v>
      </c>
      <c r="AI20" s="298">
        <v>24</v>
      </c>
      <c r="AJ20" s="298"/>
      <c r="AK20" s="298"/>
      <c r="AL20" s="298"/>
      <c r="AM20" s="298"/>
      <c r="AN20" s="298"/>
      <c r="AO20" s="297">
        <f t="shared" si="26"/>
        <v>7</v>
      </c>
      <c r="AP20" s="296">
        <f t="shared" si="27"/>
        <v>85</v>
      </c>
      <c r="AQ20" s="298">
        <v>85</v>
      </c>
      <c r="AR20" s="298"/>
      <c r="AS20" s="298"/>
      <c r="AT20" s="298"/>
      <c r="AU20" s="298"/>
      <c r="AV20" s="298"/>
      <c r="AW20" s="297">
        <f t="shared" si="28"/>
        <v>7</v>
      </c>
      <c r="AX20" s="296">
        <f t="shared" si="29"/>
        <v>85</v>
      </c>
      <c r="AY20" s="298">
        <v>85</v>
      </c>
      <c r="AZ20" s="298"/>
      <c r="BA20" s="298"/>
      <c r="BB20" s="298"/>
      <c r="BC20" s="298"/>
      <c r="BD20" s="298"/>
      <c r="BE20" s="297">
        <f t="shared" si="30"/>
        <v>4</v>
      </c>
      <c r="BF20" s="296">
        <f t="shared" si="31"/>
        <v>85</v>
      </c>
      <c r="BG20" s="298">
        <v>85</v>
      </c>
      <c r="BH20" s="298"/>
      <c r="BI20" s="298"/>
      <c r="BJ20" s="298"/>
      <c r="BK20" s="298"/>
      <c r="BL20" s="298"/>
    </row>
    <row r="21" spans="1:64" s="559" customFormat="1" ht="40.5" customHeight="1" x14ac:dyDescent="0.25">
      <c r="A21" s="464"/>
      <c r="B21" s="201" t="s">
        <v>141</v>
      </c>
      <c r="C21" s="547" t="s">
        <v>310</v>
      </c>
      <c r="D21" s="380"/>
      <c r="E21" s="380"/>
      <c r="F21" s="380"/>
      <c r="G21" s="398"/>
      <c r="H21" s="182"/>
      <c r="I21" s="182"/>
      <c r="J21" s="682"/>
      <c r="K21" s="682"/>
      <c r="L21" s="380"/>
      <c r="M21" s="683"/>
      <c r="N21" s="684"/>
      <c r="O21" s="183"/>
      <c r="P21" s="682"/>
      <c r="Q21" s="182"/>
      <c r="R21" s="266"/>
      <c r="S21" s="52"/>
      <c r="T21" s="52"/>
      <c r="U21" s="686"/>
      <c r="V21" s="686"/>
      <c r="W21" s="686"/>
      <c r="X21" s="686"/>
      <c r="Y21" s="585">
        <v>330</v>
      </c>
      <c r="Z21" s="551">
        <f t="shared" si="18"/>
        <v>330</v>
      </c>
      <c r="AA21" s="551">
        <f t="shared" si="5"/>
        <v>330</v>
      </c>
      <c r="AB21" s="551">
        <f t="shared" si="5"/>
        <v>0</v>
      </c>
      <c r="AC21" s="551">
        <f t="shared" si="5"/>
        <v>0</v>
      </c>
      <c r="AD21" s="551">
        <f t="shared" si="5"/>
        <v>0</v>
      </c>
      <c r="AE21" s="551">
        <f t="shared" si="5"/>
        <v>0</v>
      </c>
      <c r="AF21" s="551">
        <f t="shared" si="5"/>
        <v>0</v>
      </c>
      <c r="AG21" s="552"/>
      <c r="AH21" s="553">
        <f>SUM(AH22:AH29)</f>
        <v>0</v>
      </c>
      <c r="AI21" s="553">
        <f t="shared" ref="AI21:AN21" si="32">SUM(AI22:AI29)</f>
        <v>0</v>
      </c>
      <c r="AJ21" s="553">
        <f t="shared" si="32"/>
        <v>0</v>
      </c>
      <c r="AK21" s="553">
        <f t="shared" si="32"/>
        <v>0</v>
      </c>
      <c r="AL21" s="553">
        <f t="shared" si="32"/>
        <v>0</v>
      </c>
      <c r="AM21" s="553">
        <f t="shared" si="32"/>
        <v>0</v>
      </c>
      <c r="AN21" s="553">
        <f t="shared" si="32"/>
        <v>0</v>
      </c>
      <c r="AO21" s="552"/>
      <c r="AP21" s="553">
        <f>SUM(AP22:AP29)</f>
        <v>132</v>
      </c>
      <c r="AQ21" s="553">
        <f t="shared" ref="AQ21:AU21" si="33">SUM(AQ22:AQ29)</f>
        <v>132</v>
      </c>
      <c r="AR21" s="553">
        <f t="shared" si="33"/>
        <v>0</v>
      </c>
      <c r="AS21" s="553">
        <f t="shared" si="33"/>
        <v>0</v>
      </c>
      <c r="AT21" s="553">
        <f t="shared" si="33"/>
        <v>0</v>
      </c>
      <c r="AU21" s="553">
        <f t="shared" si="33"/>
        <v>0</v>
      </c>
      <c r="AV21" s="553">
        <f>SUM(AV22:AV29)</f>
        <v>0</v>
      </c>
      <c r="AW21" s="552"/>
      <c r="AX21" s="553">
        <f>SUM(AX22:AX29)</f>
        <v>99</v>
      </c>
      <c r="AY21" s="553">
        <f t="shared" ref="AY21:BD21" si="34">SUM(AY22:AY29)</f>
        <v>99</v>
      </c>
      <c r="AZ21" s="553">
        <f t="shared" si="34"/>
        <v>0</v>
      </c>
      <c r="BA21" s="553">
        <f t="shared" si="34"/>
        <v>0</v>
      </c>
      <c r="BB21" s="553">
        <f t="shared" si="34"/>
        <v>0</v>
      </c>
      <c r="BC21" s="553">
        <f t="shared" si="34"/>
        <v>0</v>
      </c>
      <c r="BD21" s="553">
        <f t="shared" si="34"/>
        <v>0</v>
      </c>
      <c r="BE21" s="552"/>
      <c r="BF21" s="553">
        <f>SUM(BF22:BF29)</f>
        <v>99</v>
      </c>
      <c r="BG21" s="553">
        <f t="shared" ref="BG21:BL21" si="35">SUM(BG22:BG29)</f>
        <v>99</v>
      </c>
      <c r="BH21" s="553">
        <f t="shared" si="35"/>
        <v>0</v>
      </c>
      <c r="BI21" s="553">
        <f t="shared" si="35"/>
        <v>0</v>
      </c>
      <c r="BJ21" s="553">
        <f t="shared" si="35"/>
        <v>0</v>
      </c>
      <c r="BK21" s="553">
        <f t="shared" si="35"/>
        <v>0</v>
      </c>
      <c r="BL21" s="553">
        <f t="shared" si="35"/>
        <v>0</v>
      </c>
    </row>
    <row r="22" spans="1:64" s="287" customFormat="1" ht="40.5" customHeight="1" x14ac:dyDescent="0.25">
      <c r="A22" s="293"/>
      <c r="B22" s="278"/>
      <c r="C22" s="328" t="s">
        <v>142</v>
      </c>
      <c r="D22" s="322" t="s">
        <v>311</v>
      </c>
      <c r="E22" s="31">
        <v>32</v>
      </c>
      <c r="F22" s="28">
        <v>350204501</v>
      </c>
      <c r="G22" s="28" t="s">
        <v>501</v>
      </c>
      <c r="H22" s="357">
        <v>1</v>
      </c>
      <c r="I22" s="418" t="s">
        <v>2979</v>
      </c>
      <c r="J22" s="418">
        <v>35</v>
      </c>
      <c r="K22" s="418" t="s">
        <v>3127</v>
      </c>
      <c r="L22" s="419">
        <v>3502</v>
      </c>
      <c r="M22" s="419" t="s">
        <v>3128</v>
      </c>
      <c r="N22" s="422">
        <v>2024004540056</v>
      </c>
      <c r="O22" s="418" t="s">
        <v>3129</v>
      </c>
      <c r="P22" s="327" t="s">
        <v>312</v>
      </c>
      <c r="Q22" s="268">
        <v>1</v>
      </c>
      <c r="R22" s="326" t="s">
        <v>2955</v>
      </c>
      <c r="S22" s="31"/>
      <c r="T22" s="184">
        <v>1</v>
      </c>
      <c r="U22" s="294">
        <v>0</v>
      </c>
      <c r="V22" s="295">
        <v>0</v>
      </c>
      <c r="W22" s="295">
        <v>1</v>
      </c>
      <c r="X22" s="295">
        <v>0</v>
      </c>
      <c r="Y22" s="295">
        <v>10</v>
      </c>
      <c r="Z22" s="296">
        <f t="shared" si="18"/>
        <v>10</v>
      </c>
      <c r="AA22" s="296">
        <f t="shared" si="5"/>
        <v>10</v>
      </c>
      <c r="AB22" s="296">
        <f t="shared" si="5"/>
        <v>0</v>
      </c>
      <c r="AC22" s="296">
        <f t="shared" si="5"/>
        <v>0</v>
      </c>
      <c r="AD22" s="296">
        <f t="shared" si="5"/>
        <v>0</v>
      </c>
      <c r="AE22" s="296">
        <f t="shared" si="5"/>
        <v>0</v>
      </c>
      <c r="AF22" s="296">
        <f t="shared" si="5"/>
        <v>0</v>
      </c>
      <c r="AG22" s="297">
        <f t="shared" ref="AG22:AG29" si="36">+U22</f>
        <v>0</v>
      </c>
      <c r="AH22" s="296">
        <f t="shared" ref="AH22:AH29" si="37">SUM(AI22:AN22)</f>
        <v>0</v>
      </c>
      <c r="AI22" s="298"/>
      <c r="AJ22" s="298"/>
      <c r="AK22" s="298"/>
      <c r="AL22" s="298"/>
      <c r="AM22" s="298"/>
      <c r="AN22" s="298"/>
      <c r="AO22" s="297">
        <f t="shared" ref="AO22:AO29" si="38">+V22</f>
        <v>0</v>
      </c>
      <c r="AP22" s="296">
        <f t="shared" ref="AP22:AP29" si="39">SUM(AQ22:AV22)</f>
        <v>4</v>
      </c>
      <c r="AQ22" s="298">
        <v>4</v>
      </c>
      <c r="AR22" s="298"/>
      <c r="AS22" s="298"/>
      <c r="AT22" s="298"/>
      <c r="AU22" s="298"/>
      <c r="AV22" s="298"/>
      <c r="AW22" s="297">
        <f t="shared" si="28"/>
        <v>1</v>
      </c>
      <c r="AX22" s="296">
        <f t="shared" ref="AX22:AX29" si="40">SUM(AY22:BD22)</f>
        <v>3</v>
      </c>
      <c r="AY22" s="298">
        <v>3</v>
      </c>
      <c r="AZ22" s="298"/>
      <c r="BA22" s="298"/>
      <c r="BB22" s="298"/>
      <c r="BC22" s="298"/>
      <c r="BD22" s="298"/>
      <c r="BE22" s="297">
        <f t="shared" ref="BE22:BE29" si="41">+X22</f>
        <v>0</v>
      </c>
      <c r="BF22" s="296">
        <f t="shared" ref="BF22:BF29" si="42">SUM(BG22:BL22)</f>
        <v>3</v>
      </c>
      <c r="BG22" s="298">
        <v>3</v>
      </c>
      <c r="BH22" s="298"/>
      <c r="BI22" s="298"/>
      <c r="BJ22" s="298"/>
      <c r="BK22" s="298"/>
      <c r="BL22" s="298"/>
    </row>
    <row r="23" spans="1:64" s="287" customFormat="1" ht="40.5" customHeight="1" x14ac:dyDescent="0.25">
      <c r="A23" s="293"/>
      <c r="B23" s="278"/>
      <c r="C23" s="328" t="s">
        <v>143</v>
      </c>
      <c r="D23" s="322" t="s">
        <v>313</v>
      </c>
      <c r="E23" s="31">
        <v>33</v>
      </c>
      <c r="F23" s="28">
        <v>350204500</v>
      </c>
      <c r="G23" s="28" t="s">
        <v>314</v>
      </c>
      <c r="H23" s="357">
        <v>800</v>
      </c>
      <c r="I23" s="418" t="s">
        <v>2979</v>
      </c>
      <c r="J23" s="418">
        <v>35</v>
      </c>
      <c r="K23" s="418" t="s">
        <v>3127</v>
      </c>
      <c r="L23" s="419">
        <v>3502</v>
      </c>
      <c r="M23" s="419" t="s">
        <v>3128</v>
      </c>
      <c r="N23" s="422">
        <v>2024004540056</v>
      </c>
      <c r="O23" s="418" t="s">
        <v>3129</v>
      </c>
      <c r="P23" s="327" t="s">
        <v>314</v>
      </c>
      <c r="Q23" s="268">
        <v>800</v>
      </c>
      <c r="R23" s="326" t="s">
        <v>2955</v>
      </c>
      <c r="S23" s="31"/>
      <c r="T23" s="184">
        <v>800</v>
      </c>
      <c r="U23" s="294">
        <v>0</v>
      </c>
      <c r="V23" s="295">
        <v>300</v>
      </c>
      <c r="W23" s="295">
        <v>300</v>
      </c>
      <c r="X23" s="295">
        <v>200</v>
      </c>
      <c r="Y23" s="295">
        <v>50</v>
      </c>
      <c r="Z23" s="296">
        <f t="shared" si="18"/>
        <v>50</v>
      </c>
      <c r="AA23" s="296">
        <f t="shared" si="5"/>
        <v>50</v>
      </c>
      <c r="AB23" s="296">
        <f t="shared" si="5"/>
        <v>0</v>
      </c>
      <c r="AC23" s="296">
        <f t="shared" si="5"/>
        <v>0</v>
      </c>
      <c r="AD23" s="296">
        <f t="shared" si="5"/>
        <v>0</v>
      </c>
      <c r="AE23" s="296">
        <f t="shared" si="5"/>
        <v>0</v>
      </c>
      <c r="AF23" s="296">
        <f t="shared" si="5"/>
        <v>0</v>
      </c>
      <c r="AG23" s="297">
        <f t="shared" si="36"/>
        <v>0</v>
      </c>
      <c r="AH23" s="296">
        <f t="shared" si="37"/>
        <v>0</v>
      </c>
      <c r="AI23" s="298"/>
      <c r="AJ23" s="298"/>
      <c r="AK23" s="298"/>
      <c r="AL23" s="298"/>
      <c r="AM23" s="298"/>
      <c r="AN23" s="298"/>
      <c r="AO23" s="297">
        <f t="shared" si="38"/>
        <v>300</v>
      </c>
      <c r="AP23" s="296">
        <f t="shared" si="39"/>
        <v>20</v>
      </c>
      <c r="AQ23" s="298">
        <v>20</v>
      </c>
      <c r="AR23" s="298"/>
      <c r="AS23" s="298"/>
      <c r="AT23" s="298"/>
      <c r="AU23" s="298"/>
      <c r="AV23" s="298"/>
      <c r="AW23" s="297">
        <f t="shared" si="28"/>
        <v>300</v>
      </c>
      <c r="AX23" s="296">
        <f t="shared" si="40"/>
        <v>15</v>
      </c>
      <c r="AY23" s="298">
        <v>15</v>
      </c>
      <c r="AZ23" s="298"/>
      <c r="BA23" s="298"/>
      <c r="BB23" s="298"/>
      <c r="BC23" s="298"/>
      <c r="BD23" s="298"/>
      <c r="BE23" s="297">
        <f t="shared" si="41"/>
        <v>200</v>
      </c>
      <c r="BF23" s="296">
        <f t="shared" si="42"/>
        <v>15</v>
      </c>
      <c r="BG23" s="298">
        <v>15</v>
      </c>
      <c r="BH23" s="298"/>
      <c r="BI23" s="298"/>
      <c r="BJ23" s="298"/>
      <c r="BK23" s="298"/>
      <c r="BL23" s="298"/>
    </row>
    <row r="24" spans="1:64" s="287" customFormat="1" ht="40.5" customHeight="1" x14ac:dyDescent="0.25">
      <c r="A24" s="293"/>
      <c r="B24" s="278"/>
      <c r="C24" s="328" t="s">
        <v>324</v>
      </c>
      <c r="D24" s="322" t="s">
        <v>315</v>
      </c>
      <c r="E24" s="31">
        <v>34</v>
      </c>
      <c r="F24" s="421">
        <v>350204501</v>
      </c>
      <c r="G24" s="28" t="s">
        <v>501</v>
      </c>
      <c r="H24" s="357">
        <v>30</v>
      </c>
      <c r="I24" s="418" t="s">
        <v>2979</v>
      </c>
      <c r="J24" s="418">
        <v>35</v>
      </c>
      <c r="K24" s="418" t="s">
        <v>3127</v>
      </c>
      <c r="L24" s="419">
        <v>3502</v>
      </c>
      <c r="M24" s="419" t="s">
        <v>3128</v>
      </c>
      <c r="N24" s="422">
        <v>2024004540056</v>
      </c>
      <c r="O24" s="418" t="s">
        <v>3129</v>
      </c>
      <c r="P24" s="327" t="s">
        <v>295</v>
      </c>
      <c r="Q24" s="268">
        <v>30</v>
      </c>
      <c r="R24" s="326" t="s">
        <v>2955</v>
      </c>
      <c r="S24" s="31"/>
      <c r="T24" s="184">
        <v>30</v>
      </c>
      <c r="U24" s="294">
        <v>0</v>
      </c>
      <c r="V24" s="295">
        <v>10</v>
      </c>
      <c r="W24" s="295">
        <v>10</v>
      </c>
      <c r="X24" s="295">
        <v>10</v>
      </c>
      <c r="Y24" s="295">
        <v>50</v>
      </c>
      <c r="Z24" s="296">
        <f t="shared" si="18"/>
        <v>50</v>
      </c>
      <c r="AA24" s="296">
        <f t="shared" si="18"/>
        <v>50</v>
      </c>
      <c r="AB24" s="296">
        <f t="shared" si="18"/>
        <v>0</v>
      </c>
      <c r="AC24" s="296">
        <f t="shared" si="18"/>
        <v>0</v>
      </c>
      <c r="AD24" s="296">
        <f t="shared" si="18"/>
        <v>0</v>
      </c>
      <c r="AE24" s="296">
        <f t="shared" si="18"/>
        <v>0</v>
      </c>
      <c r="AF24" s="296">
        <f t="shared" si="18"/>
        <v>0</v>
      </c>
      <c r="AG24" s="297">
        <f t="shared" si="36"/>
        <v>0</v>
      </c>
      <c r="AH24" s="296">
        <f t="shared" si="37"/>
        <v>0</v>
      </c>
      <c r="AI24" s="298"/>
      <c r="AJ24" s="298"/>
      <c r="AK24" s="298"/>
      <c r="AL24" s="298"/>
      <c r="AM24" s="298"/>
      <c r="AN24" s="298"/>
      <c r="AO24" s="297">
        <f t="shared" si="38"/>
        <v>10</v>
      </c>
      <c r="AP24" s="296">
        <f t="shared" si="39"/>
        <v>20</v>
      </c>
      <c r="AQ24" s="298">
        <v>20</v>
      </c>
      <c r="AR24" s="298"/>
      <c r="AS24" s="298"/>
      <c r="AT24" s="298"/>
      <c r="AU24" s="298"/>
      <c r="AV24" s="298"/>
      <c r="AW24" s="297">
        <f t="shared" si="28"/>
        <v>10</v>
      </c>
      <c r="AX24" s="296">
        <f t="shared" si="40"/>
        <v>15</v>
      </c>
      <c r="AY24" s="298">
        <v>15</v>
      </c>
      <c r="AZ24" s="298"/>
      <c r="BA24" s="298"/>
      <c r="BB24" s="298"/>
      <c r="BC24" s="298"/>
      <c r="BD24" s="298"/>
      <c r="BE24" s="297">
        <f t="shared" si="41"/>
        <v>10</v>
      </c>
      <c r="BF24" s="296">
        <f t="shared" si="42"/>
        <v>15</v>
      </c>
      <c r="BG24" s="298">
        <v>15</v>
      </c>
      <c r="BH24" s="298"/>
      <c r="BI24" s="298"/>
      <c r="BJ24" s="298"/>
      <c r="BK24" s="298"/>
      <c r="BL24" s="298"/>
    </row>
    <row r="25" spans="1:64" s="287" customFormat="1" ht="40.5" customHeight="1" x14ac:dyDescent="0.25">
      <c r="A25" s="293"/>
      <c r="B25" s="278"/>
      <c r="C25" s="328" t="s">
        <v>325</v>
      </c>
      <c r="D25" s="322" t="s">
        <v>316</v>
      </c>
      <c r="E25" s="31">
        <v>35</v>
      </c>
      <c r="F25" s="28">
        <v>350211700</v>
      </c>
      <c r="G25" s="28" t="s">
        <v>317</v>
      </c>
      <c r="H25" s="357">
        <v>800</v>
      </c>
      <c r="I25" s="418" t="s">
        <v>2979</v>
      </c>
      <c r="J25" s="418">
        <v>35</v>
      </c>
      <c r="K25" s="418" t="s">
        <v>3127</v>
      </c>
      <c r="L25" s="419">
        <v>3502</v>
      </c>
      <c r="M25" s="419" t="s">
        <v>3128</v>
      </c>
      <c r="N25" s="422">
        <v>2024004540056</v>
      </c>
      <c r="O25" s="418" t="s">
        <v>3129</v>
      </c>
      <c r="P25" s="327" t="s">
        <v>317</v>
      </c>
      <c r="Q25" s="268">
        <v>800</v>
      </c>
      <c r="R25" s="326" t="s">
        <v>2955</v>
      </c>
      <c r="S25" s="31"/>
      <c r="T25" s="184">
        <v>800</v>
      </c>
      <c r="U25" s="294">
        <v>0</v>
      </c>
      <c r="V25" s="295">
        <v>300</v>
      </c>
      <c r="W25" s="295">
        <v>300</v>
      </c>
      <c r="X25" s="295">
        <v>200</v>
      </c>
      <c r="Y25" s="295">
        <v>50</v>
      </c>
      <c r="Z25" s="296">
        <f t="shared" si="18"/>
        <v>50</v>
      </c>
      <c r="AA25" s="296">
        <f t="shared" si="18"/>
        <v>50</v>
      </c>
      <c r="AB25" s="296">
        <f t="shared" si="18"/>
        <v>0</v>
      </c>
      <c r="AC25" s="296">
        <f t="shared" si="18"/>
        <v>0</v>
      </c>
      <c r="AD25" s="296">
        <f t="shared" si="18"/>
        <v>0</v>
      </c>
      <c r="AE25" s="296">
        <f t="shared" si="18"/>
        <v>0</v>
      </c>
      <c r="AF25" s="296">
        <f t="shared" si="18"/>
        <v>0</v>
      </c>
      <c r="AG25" s="297">
        <f t="shared" si="36"/>
        <v>0</v>
      </c>
      <c r="AH25" s="296">
        <f t="shared" si="37"/>
        <v>0</v>
      </c>
      <c r="AI25" s="298"/>
      <c r="AJ25" s="298"/>
      <c r="AK25" s="298"/>
      <c r="AL25" s="298"/>
      <c r="AM25" s="298"/>
      <c r="AN25" s="298"/>
      <c r="AO25" s="297">
        <f t="shared" si="38"/>
        <v>300</v>
      </c>
      <c r="AP25" s="296">
        <f t="shared" si="39"/>
        <v>20</v>
      </c>
      <c r="AQ25" s="298">
        <v>20</v>
      </c>
      <c r="AR25" s="298"/>
      <c r="AS25" s="298"/>
      <c r="AT25" s="298"/>
      <c r="AU25" s="298"/>
      <c r="AV25" s="298"/>
      <c r="AW25" s="297">
        <f t="shared" si="28"/>
        <v>300</v>
      </c>
      <c r="AX25" s="296">
        <f t="shared" si="40"/>
        <v>15</v>
      </c>
      <c r="AY25" s="298">
        <v>15</v>
      </c>
      <c r="AZ25" s="298"/>
      <c r="BA25" s="298"/>
      <c r="BB25" s="298"/>
      <c r="BC25" s="298"/>
      <c r="BD25" s="298"/>
      <c r="BE25" s="297">
        <f t="shared" si="41"/>
        <v>200</v>
      </c>
      <c r="BF25" s="296">
        <f t="shared" si="42"/>
        <v>15</v>
      </c>
      <c r="BG25" s="298">
        <v>15</v>
      </c>
      <c r="BH25" s="298"/>
      <c r="BI25" s="298"/>
      <c r="BJ25" s="298"/>
      <c r="BK25" s="298"/>
      <c r="BL25" s="298"/>
    </row>
    <row r="26" spans="1:64" s="287" customFormat="1" ht="40.5" customHeight="1" x14ac:dyDescent="0.25">
      <c r="A26" s="293"/>
      <c r="B26" s="278"/>
      <c r="C26" s="328" t="s">
        <v>326</v>
      </c>
      <c r="D26" s="322" t="s">
        <v>318</v>
      </c>
      <c r="E26" s="31">
        <v>36</v>
      </c>
      <c r="F26" s="423">
        <v>350200901</v>
      </c>
      <c r="G26" s="28" t="s">
        <v>319</v>
      </c>
      <c r="H26" s="357">
        <v>4</v>
      </c>
      <c r="I26" s="418" t="s">
        <v>2979</v>
      </c>
      <c r="J26" s="418">
        <v>35</v>
      </c>
      <c r="K26" s="418" t="s">
        <v>3127</v>
      </c>
      <c r="L26" s="419">
        <v>3502</v>
      </c>
      <c r="M26" s="419" t="s">
        <v>3128</v>
      </c>
      <c r="N26" s="422">
        <v>2024004540056</v>
      </c>
      <c r="O26" s="418" t="s">
        <v>3129</v>
      </c>
      <c r="P26" s="327" t="s">
        <v>319</v>
      </c>
      <c r="Q26" s="268">
        <v>4</v>
      </c>
      <c r="R26" s="326" t="s">
        <v>2955</v>
      </c>
      <c r="S26" s="31"/>
      <c r="T26" s="184">
        <v>4</v>
      </c>
      <c r="U26" s="294">
        <v>0</v>
      </c>
      <c r="V26" s="295">
        <v>2</v>
      </c>
      <c r="W26" s="295">
        <v>1</v>
      </c>
      <c r="X26" s="295">
        <v>1</v>
      </c>
      <c r="Y26" s="295">
        <v>50</v>
      </c>
      <c r="Z26" s="296">
        <f t="shared" si="18"/>
        <v>50</v>
      </c>
      <c r="AA26" s="296">
        <f t="shared" si="18"/>
        <v>50</v>
      </c>
      <c r="AB26" s="296">
        <f t="shared" si="18"/>
        <v>0</v>
      </c>
      <c r="AC26" s="296">
        <f t="shared" si="18"/>
        <v>0</v>
      </c>
      <c r="AD26" s="296">
        <f t="shared" si="18"/>
        <v>0</v>
      </c>
      <c r="AE26" s="296">
        <f t="shared" si="18"/>
        <v>0</v>
      </c>
      <c r="AF26" s="296">
        <f t="shared" si="18"/>
        <v>0</v>
      </c>
      <c r="AG26" s="297">
        <f t="shared" si="36"/>
        <v>0</v>
      </c>
      <c r="AH26" s="296">
        <f t="shared" si="37"/>
        <v>0</v>
      </c>
      <c r="AI26" s="298"/>
      <c r="AJ26" s="298"/>
      <c r="AK26" s="298"/>
      <c r="AL26" s="298"/>
      <c r="AM26" s="298"/>
      <c r="AN26" s="298"/>
      <c r="AO26" s="297">
        <f t="shared" si="38"/>
        <v>2</v>
      </c>
      <c r="AP26" s="296">
        <f t="shared" si="39"/>
        <v>20</v>
      </c>
      <c r="AQ26" s="298">
        <v>20</v>
      </c>
      <c r="AR26" s="298"/>
      <c r="AS26" s="298"/>
      <c r="AT26" s="298"/>
      <c r="AU26" s="298"/>
      <c r="AV26" s="298"/>
      <c r="AW26" s="297">
        <f t="shared" si="28"/>
        <v>1</v>
      </c>
      <c r="AX26" s="296">
        <f t="shared" si="40"/>
        <v>15</v>
      </c>
      <c r="AY26" s="298">
        <v>15</v>
      </c>
      <c r="AZ26" s="298"/>
      <c r="BA26" s="298"/>
      <c r="BB26" s="298"/>
      <c r="BC26" s="298"/>
      <c r="BD26" s="298"/>
      <c r="BE26" s="297">
        <f t="shared" si="41"/>
        <v>1</v>
      </c>
      <c r="BF26" s="296">
        <f t="shared" si="42"/>
        <v>15</v>
      </c>
      <c r="BG26" s="298">
        <v>15</v>
      </c>
      <c r="BH26" s="298"/>
      <c r="BI26" s="298"/>
      <c r="BJ26" s="298"/>
      <c r="BK26" s="298"/>
      <c r="BL26" s="298"/>
    </row>
    <row r="27" spans="1:64" s="287" customFormat="1" ht="40.5" customHeight="1" x14ac:dyDescent="0.25">
      <c r="A27" s="293"/>
      <c r="B27" s="278"/>
      <c r="C27" s="328" t="s">
        <v>327</v>
      </c>
      <c r="D27" s="322" t="s">
        <v>320</v>
      </c>
      <c r="E27" s="31">
        <v>37</v>
      </c>
      <c r="F27" s="423">
        <v>350303300</v>
      </c>
      <c r="G27" s="28" t="s">
        <v>321</v>
      </c>
      <c r="H27" s="357">
        <v>20</v>
      </c>
      <c r="I27" s="418" t="s">
        <v>2979</v>
      </c>
      <c r="J27" s="418">
        <v>35</v>
      </c>
      <c r="K27" s="418" t="s">
        <v>3127</v>
      </c>
      <c r="L27" s="419">
        <v>3502</v>
      </c>
      <c r="M27" s="418" t="s">
        <v>3131</v>
      </c>
      <c r="N27" s="422">
        <v>2024004540056</v>
      </c>
      <c r="O27" s="418" t="s">
        <v>3129</v>
      </c>
      <c r="P27" s="327" t="s">
        <v>321</v>
      </c>
      <c r="Q27" s="268">
        <v>20</v>
      </c>
      <c r="R27" s="326" t="s">
        <v>2955</v>
      </c>
      <c r="S27" s="31"/>
      <c r="T27" s="184">
        <v>20</v>
      </c>
      <c r="U27" s="294">
        <v>0</v>
      </c>
      <c r="V27" s="295">
        <v>8</v>
      </c>
      <c r="W27" s="295">
        <v>8</v>
      </c>
      <c r="X27" s="295">
        <v>4</v>
      </c>
      <c r="Y27" s="295">
        <v>100</v>
      </c>
      <c r="Z27" s="296">
        <f t="shared" si="18"/>
        <v>100</v>
      </c>
      <c r="AA27" s="296">
        <f t="shared" si="18"/>
        <v>100</v>
      </c>
      <c r="AB27" s="296">
        <f t="shared" si="18"/>
        <v>0</v>
      </c>
      <c r="AC27" s="296">
        <f t="shared" si="18"/>
        <v>0</v>
      </c>
      <c r="AD27" s="296">
        <f t="shared" si="18"/>
        <v>0</v>
      </c>
      <c r="AE27" s="296">
        <f t="shared" si="18"/>
        <v>0</v>
      </c>
      <c r="AF27" s="296">
        <f t="shared" si="18"/>
        <v>0</v>
      </c>
      <c r="AG27" s="297">
        <f t="shared" si="36"/>
        <v>0</v>
      </c>
      <c r="AH27" s="296">
        <f t="shared" si="37"/>
        <v>0</v>
      </c>
      <c r="AI27" s="298"/>
      <c r="AJ27" s="298"/>
      <c r="AK27" s="298"/>
      <c r="AL27" s="298"/>
      <c r="AM27" s="298"/>
      <c r="AN27" s="298"/>
      <c r="AO27" s="297">
        <f t="shared" si="38"/>
        <v>8</v>
      </c>
      <c r="AP27" s="296">
        <f t="shared" si="39"/>
        <v>40</v>
      </c>
      <c r="AQ27" s="298">
        <v>40</v>
      </c>
      <c r="AR27" s="298"/>
      <c r="AS27" s="298"/>
      <c r="AT27" s="298"/>
      <c r="AU27" s="298"/>
      <c r="AV27" s="298"/>
      <c r="AW27" s="297">
        <f t="shared" si="28"/>
        <v>8</v>
      </c>
      <c r="AX27" s="296">
        <f t="shared" si="40"/>
        <v>30</v>
      </c>
      <c r="AY27" s="298">
        <v>30</v>
      </c>
      <c r="AZ27" s="298"/>
      <c r="BA27" s="298"/>
      <c r="BB27" s="298"/>
      <c r="BC27" s="298"/>
      <c r="BD27" s="298"/>
      <c r="BE27" s="297">
        <f t="shared" si="41"/>
        <v>4</v>
      </c>
      <c r="BF27" s="296">
        <f t="shared" si="42"/>
        <v>30</v>
      </c>
      <c r="BG27" s="298">
        <v>30</v>
      </c>
      <c r="BH27" s="298"/>
      <c r="BI27" s="298"/>
      <c r="BJ27" s="298"/>
      <c r="BK27" s="298"/>
      <c r="BL27" s="298"/>
    </row>
    <row r="28" spans="1:64" s="287" customFormat="1" ht="40.5" customHeight="1" x14ac:dyDescent="0.25">
      <c r="A28" s="293"/>
      <c r="B28" s="278"/>
      <c r="C28" s="328" t="s">
        <v>328</v>
      </c>
      <c r="D28" s="322" t="s">
        <v>322</v>
      </c>
      <c r="E28" s="31">
        <v>38</v>
      </c>
      <c r="F28" s="423">
        <v>350203900</v>
      </c>
      <c r="G28" s="28" t="s">
        <v>293</v>
      </c>
      <c r="H28" s="357">
        <v>40</v>
      </c>
      <c r="I28" s="418" t="s">
        <v>2979</v>
      </c>
      <c r="J28" s="418">
        <v>35</v>
      </c>
      <c r="K28" s="418" t="s">
        <v>3127</v>
      </c>
      <c r="L28" s="419">
        <v>3502</v>
      </c>
      <c r="M28" s="419" t="s">
        <v>3128</v>
      </c>
      <c r="N28" s="422">
        <v>2024004540056</v>
      </c>
      <c r="O28" s="418" t="s">
        <v>3129</v>
      </c>
      <c r="P28" s="327" t="s">
        <v>293</v>
      </c>
      <c r="Q28" s="268">
        <v>40</v>
      </c>
      <c r="R28" s="326" t="s">
        <v>2955</v>
      </c>
      <c r="S28" s="31"/>
      <c r="T28" s="184">
        <v>40</v>
      </c>
      <c r="U28" s="294">
        <v>0</v>
      </c>
      <c r="V28" s="295">
        <v>15</v>
      </c>
      <c r="W28" s="295">
        <v>15</v>
      </c>
      <c r="X28" s="295">
        <v>10</v>
      </c>
      <c r="Y28" s="295">
        <v>10</v>
      </c>
      <c r="Z28" s="296">
        <f t="shared" si="18"/>
        <v>10</v>
      </c>
      <c r="AA28" s="296">
        <f t="shared" si="18"/>
        <v>10</v>
      </c>
      <c r="AB28" s="296">
        <f t="shared" si="18"/>
        <v>0</v>
      </c>
      <c r="AC28" s="296">
        <f t="shared" si="18"/>
        <v>0</v>
      </c>
      <c r="AD28" s="296">
        <f t="shared" si="18"/>
        <v>0</v>
      </c>
      <c r="AE28" s="296">
        <f t="shared" si="18"/>
        <v>0</v>
      </c>
      <c r="AF28" s="296">
        <f t="shared" si="18"/>
        <v>0</v>
      </c>
      <c r="AG28" s="297">
        <f t="shared" si="36"/>
        <v>0</v>
      </c>
      <c r="AH28" s="296">
        <f t="shared" si="37"/>
        <v>0</v>
      </c>
      <c r="AI28" s="298"/>
      <c r="AJ28" s="298"/>
      <c r="AK28" s="298"/>
      <c r="AL28" s="298"/>
      <c r="AM28" s="298"/>
      <c r="AN28" s="298"/>
      <c r="AO28" s="297">
        <f t="shared" si="38"/>
        <v>15</v>
      </c>
      <c r="AP28" s="296">
        <f t="shared" si="39"/>
        <v>4</v>
      </c>
      <c r="AQ28" s="298">
        <v>4</v>
      </c>
      <c r="AR28" s="298"/>
      <c r="AS28" s="298"/>
      <c r="AT28" s="298"/>
      <c r="AU28" s="298"/>
      <c r="AV28" s="298"/>
      <c r="AW28" s="297">
        <f t="shared" si="28"/>
        <v>15</v>
      </c>
      <c r="AX28" s="296">
        <f t="shared" si="40"/>
        <v>3</v>
      </c>
      <c r="AY28" s="298">
        <v>3</v>
      </c>
      <c r="AZ28" s="298"/>
      <c r="BA28" s="298"/>
      <c r="BB28" s="298"/>
      <c r="BC28" s="298"/>
      <c r="BD28" s="298"/>
      <c r="BE28" s="297">
        <f t="shared" si="41"/>
        <v>10</v>
      </c>
      <c r="BF28" s="296">
        <f t="shared" si="42"/>
        <v>3</v>
      </c>
      <c r="BG28" s="298">
        <v>3</v>
      </c>
      <c r="BH28" s="298"/>
      <c r="BI28" s="298"/>
      <c r="BJ28" s="298"/>
      <c r="BK28" s="298"/>
      <c r="BL28" s="298"/>
    </row>
    <row r="29" spans="1:64" s="287" customFormat="1" ht="40.5" customHeight="1" x14ac:dyDescent="0.25">
      <c r="A29" s="293"/>
      <c r="B29" s="278"/>
      <c r="C29" s="328" t="s">
        <v>329</v>
      </c>
      <c r="D29" s="322" t="s">
        <v>323</v>
      </c>
      <c r="E29" s="31">
        <v>39</v>
      </c>
      <c r="F29" s="423">
        <v>350203900</v>
      </c>
      <c r="G29" s="28" t="s">
        <v>293</v>
      </c>
      <c r="H29" s="357">
        <v>8</v>
      </c>
      <c r="I29" s="418" t="s">
        <v>2979</v>
      </c>
      <c r="J29" s="418">
        <v>35</v>
      </c>
      <c r="K29" s="418" t="s">
        <v>3127</v>
      </c>
      <c r="L29" s="419">
        <v>3502</v>
      </c>
      <c r="M29" s="419" t="s">
        <v>3128</v>
      </c>
      <c r="N29" s="422">
        <v>2024004540056</v>
      </c>
      <c r="O29" s="418" t="s">
        <v>3129</v>
      </c>
      <c r="P29" s="327" t="s">
        <v>293</v>
      </c>
      <c r="Q29" s="268">
        <v>8</v>
      </c>
      <c r="R29" s="326" t="s">
        <v>2955</v>
      </c>
      <c r="S29" s="31"/>
      <c r="T29" s="184">
        <v>8</v>
      </c>
      <c r="U29" s="294">
        <v>0</v>
      </c>
      <c r="V29" s="295">
        <v>3</v>
      </c>
      <c r="W29" s="295">
        <v>3</v>
      </c>
      <c r="X29" s="295">
        <v>2</v>
      </c>
      <c r="Y29" s="295">
        <v>10</v>
      </c>
      <c r="Z29" s="296">
        <f t="shared" si="18"/>
        <v>10</v>
      </c>
      <c r="AA29" s="296">
        <f t="shared" si="18"/>
        <v>10</v>
      </c>
      <c r="AB29" s="296">
        <f t="shared" si="18"/>
        <v>0</v>
      </c>
      <c r="AC29" s="296">
        <f t="shared" si="18"/>
        <v>0</v>
      </c>
      <c r="AD29" s="296">
        <f t="shared" si="18"/>
        <v>0</v>
      </c>
      <c r="AE29" s="296">
        <f t="shared" si="18"/>
        <v>0</v>
      </c>
      <c r="AF29" s="296">
        <f t="shared" si="18"/>
        <v>0</v>
      </c>
      <c r="AG29" s="297">
        <f t="shared" si="36"/>
        <v>0</v>
      </c>
      <c r="AH29" s="296">
        <f t="shared" si="37"/>
        <v>0</v>
      </c>
      <c r="AI29" s="298"/>
      <c r="AJ29" s="298"/>
      <c r="AK29" s="298"/>
      <c r="AL29" s="298"/>
      <c r="AM29" s="298"/>
      <c r="AN29" s="298"/>
      <c r="AO29" s="297">
        <f t="shared" si="38"/>
        <v>3</v>
      </c>
      <c r="AP29" s="296">
        <f t="shared" si="39"/>
        <v>4</v>
      </c>
      <c r="AQ29" s="298">
        <v>4</v>
      </c>
      <c r="AR29" s="298"/>
      <c r="AS29" s="298"/>
      <c r="AT29" s="298"/>
      <c r="AU29" s="298"/>
      <c r="AV29" s="298"/>
      <c r="AW29" s="297">
        <f t="shared" si="28"/>
        <v>3</v>
      </c>
      <c r="AX29" s="296">
        <f t="shared" si="40"/>
        <v>3</v>
      </c>
      <c r="AY29" s="298">
        <v>3</v>
      </c>
      <c r="AZ29" s="298"/>
      <c r="BA29" s="298"/>
      <c r="BB29" s="298"/>
      <c r="BC29" s="298"/>
      <c r="BD29" s="298"/>
      <c r="BE29" s="297">
        <f t="shared" si="41"/>
        <v>2</v>
      </c>
      <c r="BF29" s="296">
        <f t="shared" si="42"/>
        <v>3</v>
      </c>
      <c r="BG29" s="298">
        <v>3</v>
      </c>
      <c r="BH29" s="298"/>
      <c r="BI29" s="298"/>
      <c r="BJ29" s="298"/>
      <c r="BK29" s="298"/>
      <c r="BL29" s="298"/>
    </row>
    <row r="30" spans="1:64" s="559" customFormat="1" ht="40.5" customHeight="1" x14ac:dyDescent="0.25">
      <c r="A30" s="464"/>
      <c r="B30" s="201" t="s">
        <v>144</v>
      </c>
      <c r="C30" s="547" t="s">
        <v>330</v>
      </c>
      <c r="D30" s="380"/>
      <c r="E30" s="380"/>
      <c r="F30" s="380"/>
      <c r="G30" s="398"/>
      <c r="H30" s="182"/>
      <c r="I30" s="182"/>
      <c r="J30" s="682"/>
      <c r="K30" s="682"/>
      <c r="L30" s="380"/>
      <c r="M30" s="683"/>
      <c r="N30" s="684"/>
      <c r="O30" s="183"/>
      <c r="P30" s="682"/>
      <c r="Q30" s="182"/>
      <c r="R30" s="266"/>
      <c r="S30" s="52"/>
      <c r="T30" s="52"/>
      <c r="U30" s="686"/>
      <c r="V30" s="686"/>
      <c r="W30" s="686"/>
      <c r="X30" s="686"/>
      <c r="Y30" s="585">
        <v>330</v>
      </c>
      <c r="Z30" s="551">
        <f t="shared" ref="Z30:AF45" si="43">+AH30+AP30+AX30+BF30</f>
        <v>330</v>
      </c>
      <c r="AA30" s="551">
        <f t="shared" si="43"/>
        <v>330</v>
      </c>
      <c r="AB30" s="551">
        <f t="shared" si="43"/>
        <v>0</v>
      </c>
      <c r="AC30" s="551">
        <f t="shared" si="43"/>
        <v>0</v>
      </c>
      <c r="AD30" s="551">
        <f t="shared" si="43"/>
        <v>0</v>
      </c>
      <c r="AE30" s="551">
        <f t="shared" si="43"/>
        <v>0</v>
      </c>
      <c r="AF30" s="551">
        <f t="shared" si="43"/>
        <v>0</v>
      </c>
      <c r="AG30" s="552"/>
      <c r="AH30" s="553">
        <f>SUM(AH31:AH33)</f>
        <v>40</v>
      </c>
      <c r="AI30" s="553">
        <f t="shared" ref="AI30:AN30" si="44">SUM(AI31:AI33)</f>
        <v>40</v>
      </c>
      <c r="AJ30" s="553">
        <f t="shared" si="44"/>
        <v>0</v>
      </c>
      <c r="AK30" s="553">
        <f t="shared" si="44"/>
        <v>0</v>
      </c>
      <c r="AL30" s="553">
        <f t="shared" si="44"/>
        <v>0</v>
      </c>
      <c r="AM30" s="553">
        <f t="shared" si="44"/>
        <v>0</v>
      </c>
      <c r="AN30" s="553">
        <f t="shared" si="44"/>
        <v>0</v>
      </c>
      <c r="AO30" s="552"/>
      <c r="AP30" s="553">
        <f>SUM(AP31:AP33)</f>
        <v>97</v>
      </c>
      <c r="AQ30" s="553">
        <f t="shared" ref="AQ30:AV30" si="45">SUM(AQ31:AQ33)</f>
        <v>97</v>
      </c>
      <c r="AR30" s="553">
        <f t="shared" si="45"/>
        <v>0</v>
      </c>
      <c r="AS30" s="553">
        <f t="shared" si="45"/>
        <v>0</v>
      </c>
      <c r="AT30" s="553">
        <f t="shared" si="45"/>
        <v>0</v>
      </c>
      <c r="AU30" s="553">
        <f t="shared" si="45"/>
        <v>0</v>
      </c>
      <c r="AV30" s="553">
        <f t="shared" si="45"/>
        <v>0</v>
      </c>
      <c r="AW30" s="552"/>
      <c r="AX30" s="553">
        <f>SUM(AX31:AX33)</f>
        <v>97</v>
      </c>
      <c r="AY30" s="553">
        <f t="shared" ref="AY30:BD30" si="46">SUM(AY31:AY33)</f>
        <v>97</v>
      </c>
      <c r="AZ30" s="553">
        <f t="shared" si="46"/>
        <v>0</v>
      </c>
      <c r="BA30" s="553">
        <f t="shared" si="46"/>
        <v>0</v>
      </c>
      <c r="BB30" s="553">
        <f t="shared" si="46"/>
        <v>0</v>
      </c>
      <c r="BC30" s="553">
        <f t="shared" si="46"/>
        <v>0</v>
      </c>
      <c r="BD30" s="553">
        <f t="shared" si="46"/>
        <v>0</v>
      </c>
      <c r="BE30" s="552"/>
      <c r="BF30" s="553">
        <f>SUM(BF31:BF33)</f>
        <v>96</v>
      </c>
      <c r="BG30" s="553">
        <f t="shared" ref="BG30:BL30" si="47">SUM(BG31:BG33)</f>
        <v>96</v>
      </c>
      <c r="BH30" s="553">
        <f t="shared" si="47"/>
        <v>0</v>
      </c>
      <c r="BI30" s="553">
        <f t="shared" si="47"/>
        <v>0</v>
      </c>
      <c r="BJ30" s="553">
        <f t="shared" si="47"/>
        <v>0</v>
      </c>
      <c r="BK30" s="553">
        <f t="shared" si="47"/>
        <v>0</v>
      </c>
      <c r="BL30" s="553">
        <f t="shared" si="47"/>
        <v>0</v>
      </c>
    </row>
    <row r="31" spans="1:64" s="287" customFormat="1" ht="40.5" customHeight="1" x14ac:dyDescent="0.25">
      <c r="A31" s="293"/>
      <c r="B31" s="278"/>
      <c r="C31" s="328" t="s">
        <v>145</v>
      </c>
      <c r="D31" s="322" t="s">
        <v>331</v>
      </c>
      <c r="E31" s="31">
        <v>40</v>
      </c>
      <c r="F31" s="28">
        <v>350203904</v>
      </c>
      <c r="G31" s="28" t="s">
        <v>332</v>
      </c>
      <c r="H31" s="357">
        <v>6</v>
      </c>
      <c r="I31" s="418" t="s">
        <v>2979</v>
      </c>
      <c r="J31" s="418">
        <v>35</v>
      </c>
      <c r="K31" s="418" t="s">
        <v>3127</v>
      </c>
      <c r="L31" s="419">
        <v>3502</v>
      </c>
      <c r="M31" s="419" t="s">
        <v>3128</v>
      </c>
      <c r="N31" s="422">
        <v>2024004540056</v>
      </c>
      <c r="O31" s="418" t="s">
        <v>3129</v>
      </c>
      <c r="P31" s="327" t="s">
        <v>332</v>
      </c>
      <c r="Q31" s="268">
        <v>6</v>
      </c>
      <c r="R31" s="326" t="s">
        <v>2955</v>
      </c>
      <c r="S31" s="31"/>
      <c r="T31" s="184">
        <v>6</v>
      </c>
      <c r="U31" s="294">
        <v>1</v>
      </c>
      <c r="V31" s="295">
        <v>2</v>
      </c>
      <c r="W31" s="295">
        <v>2</v>
      </c>
      <c r="X31" s="295">
        <v>1</v>
      </c>
      <c r="Y31" s="295">
        <v>105</v>
      </c>
      <c r="Z31" s="296">
        <f t="shared" si="43"/>
        <v>105</v>
      </c>
      <c r="AA31" s="296">
        <f t="shared" si="43"/>
        <v>105</v>
      </c>
      <c r="AB31" s="296">
        <f t="shared" si="43"/>
        <v>0</v>
      </c>
      <c r="AC31" s="296">
        <f t="shared" si="43"/>
        <v>0</v>
      </c>
      <c r="AD31" s="296">
        <f t="shared" si="43"/>
        <v>0</v>
      </c>
      <c r="AE31" s="296">
        <f t="shared" si="43"/>
        <v>0</v>
      </c>
      <c r="AF31" s="296">
        <f t="shared" si="43"/>
        <v>0</v>
      </c>
      <c r="AG31" s="297">
        <f t="shared" ref="AG31:AG33" si="48">+U31</f>
        <v>1</v>
      </c>
      <c r="AH31" s="296">
        <f t="shared" ref="AH31:AH33" si="49">SUM(AI31:AN31)</f>
        <v>15</v>
      </c>
      <c r="AI31" s="298">
        <v>15</v>
      </c>
      <c r="AJ31" s="298"/>
      <c r="AK31" s="298"/>
      <c r="AL31" s="298"/>
      <c r="AM31" s="298"/>
      <c r="AN31" s="298"/>
      <c r="AO31" s="297">
        <f t="shared" ref="AO31:AO33" si="50">+V31</f>
        <v>2</v>
      </c>
      <c r="AP31" s="296">
        <f t="shared" ref="AP31:AP33" si="51">SUM(AQ31:AV31)</f>
        <v>30</v>
      </c>
      <c r="AQ31" s="298">
        <v>30</v>
      </c>
      <c r="AR31" s="298"/>
      <c r="AS31" s="298"/>
      <c r="AT31" s="298"/>
      <c r="AU31" s="298"/>
      <c r="AV31" s="298"/>
      <c r="AW31" s="297">
        <f t="shared" si="28"/>
        <v>2</v>
      </c>
      <c r="AX31" s="296">
        <f t="shared" ref="AX31:AX33" si="52">SUM(AY31:BD31)</f>
        <v>30</v>
      </c>
      <c r="AY31" s="298">
        <v>30</v>
      </c>
      <c r="AZ31" s="298"/>
      <c r="BA31" s="298"/>
      <c r="BB31" s="298"/>
      <c r="BC31" s="298"/>
      <c r="BD31" s="298"/>
      <c r="BE31" s="297">
        <f t="shared" ref="BE31:BE33" si="53">+X31</f>
        <v>1</v>
      </c>
      <c r="BF31" s="296">
        <f t="shared" ref="BF31:BF33" si="54">SUM(BG31:BL31)</f>
        <v>30</v>
      </c>
      <c r="BG31" s="298">
        <v>30</v>
      </c>
      <c r="BH31" s="298"/>
      <c r="BI31" s="298"/>
      <c r="BJ31" s="298"/>
      <c r="BK31" s="298"/>
      <c r="BL31" s="298"/>
    </row>
    <row r="32" spans="1:64" s="287" customFormat="1" ht="40.5" customHeight="1" x14ac:dyDescent="0.25">
      <c r="A32" s="293"/>
      <c r="B32" s="278"/>
      <c r="C32" s="328" t="s">
        <v>146</v>
      </c>
      <c r="D32" s="322" t="s">
        <v>333</v>
      </c>
      <c r="E32" s="31">
        <v>41</v>
      </c>
      <c r="F32" s="28">
        <v>350203600</v>
      </c>
      <c r="G32" s="28" t="s">
        <v>284</v>
      </c>
      <c r="H32" s="357">
        <v>12</v>
      </c>
      <c r="I32" s="418" t="s">
        <v>2979</v>
      </c>
      <c r="J32" s="418">
        <v>35</v>
      </c>
      <c r="K32" s="418" t="s">
        <v>3127</v>
      </c>
      <c r="L32" s="419">
        <v>3502</v>
      </c>
      <c r="M32" s="419" t="s">
        <v>3128</v>
      </c>
      <c r="N32" s="422">
        <v>2024004540056</v>
      </c>
      <c r="O32" s="418" t="s">
        <v>3129</v>
      </c>
      <c r="P32" s="327" t="s">
        <v>284</v>
      </c>
      <c r="Q32" s="268">
        <v>12</v>
      </c>
      <c r="R32" s="326" t="s">
        <v>2955</v>
      </c>
      <c r="S32" s="31"/>
      <c r="T32" s="184">
        <v>12</v>
      </c>
      <c r="U32" s="294">
        <v>3</v>
      </c>
      <c r="V32" s="295">
        <v>3</v>
      </c>
      <c r="W32" s="295">
        <v>3</v>
      </c>
      <c r="X32" s="295">
        <v>3</v>
      </c>
      <c r="Y32" s="295">
        <v>165</v>
      </c>
      <c r="Z32" s="296">
        <f t="shared" si="43"/>
        <v>165</v>
      </c>
      <c r="AA32" s="296">
        <f t="shared" si="43"/>
        <v>165</v>
      </c>
      <c r="AB32" s="296">
        <f t="shared" si="43"/>
        <v>0</v>
      </c>
      <c r="AC32" s="296">
        <f t="shared" si="43"/>
        <v>0</v>
      </c>
      <c r="AD32" s="296">
        <f t="shared" si="43"/>
        <v>0</v>
      </c>
      <c r="AE32" s="296">
        <f t="shared" si="43"/>
        <v>0</v>
      </c>
      <c r="AF32" s="296">
        <f t="shared" si="43"/>
        <v>0</v>
      </c>
      <c r="AG32" s="297">
        <f t="shared" si="48"/>
        <v>3</v>
      </c>
      <c r="AH32" s="296">
        <f t="shared" si="49"/>
        <v>15</v>
      </c>
      <c r="AI32" s="298">
        <v>15</v>
      </c>
      <c r="AJ32" s="298"/>
      <c r="AK32" s="298"/>
      <c r="AL32" s="298"/>
      <c r="AM32" s="298"/>
      <c r="AN32" s="298"/>
      <c r="AO32" s="297">
        <f t="shared" si="50"/>
        <v>3</v>
      </c>
      <c r="AP32" s="296">
        <f t="shared" si="51"/>
        <v>50</v>
      </c>
      <c r="AQ32" s="298">
        <v>50</v>
      </c>
      <c r="AR32" s="298"/>
      <c r="AS32" s="298"/>
      <c r="AT32" s="298"/>
      <c r="AU32" s="298"/>
      <c r="AV32" s="298"/>
      <c r="AW32" s="297">
        <f t="shared" si="28"/>
        <v>3</v>
      </c>
      <c r="AX32" s="296">
        <f t="shared" si="52"/>
        <v>50</v>
      </c>
      <c r="AY32" s="298">
        <v>50</v>
      </c>
      <c r="AZ32" s="298"/>
      <c r="BA32" s="298"/>
      <c r="BB32" s="298"/>
      <c r="BC32" s="298"/>
      <c r="BD32" s="298"/>
      <c r="BE32" s="297">
        <f t="shared" si="53"/>
        <v>3</v>
      </c>
      <c r="BF32" s="296">
        <f t="shared" si="54"/>
        <v>50</v>
      </c>
      <c r="BG32" s="298">
        <v>50</v>
      </c>
      <c r="BH32" s="298"/>
      <c r="BI32" s="298"/>
      <c r="BJ32" s="298"/>
      <c r="BK32" s="298"/>
      <c r="BL32" s="298"/>
    </row>
    <row r="33" spans="1:64" s="287" customFormat="1" ht="40.5" customHeight="1" x14ac:dyDescent="0.25">
      <c r="A33" s="293"/>
      <c r="B33" s="278"/>
      <c r="C33" s="328" t="s">
        <v>335</v>
      </c>
      <c r="D33" s="322" t="s">
        <v>334</v>
      </c>
      <c r="E33" s="31">
        <v>42</v>
      </c>
      <c r="F33" s="28">
        <v>350203600</v>
      </c>
      <c r="G33" s="28" t="s">
        <v>284</v>
      </c>
      <c r="H33" s="357">
        <v>4</v>
      </c>
      <c r="I33" s="418" t="s">
        <v>2979</v>
      </c>
      <c r="J33" s="418">
        <v>35</v>
      </c>
      <c r="K33" s="418" t="s">
        <v>3127</v>
      </c>
      <c r="L33" s="419">
        <v>3502</v>
      </c>
      <c r="M33" s="419" t="s">
        <v>3128</v>
      </c>
      <c r="N33" s="422">
        <v>2024004540056</v>
      </c>
      <c r="O33" s="418" t="s">
        <v>3129</v>
      </c>
      <c r="P33" s="327" t="s">
        <v>284</v>
      </c>
      <c r="Q33" s="268">
        <v>4</v>
      </c>
      <c r="R33" s="326" t="s">
        <v>2955</v>
      </c>
      <c r="S33" s="31"/>
      <c r="T33" s="184">
        <v>4</v>
      </c>
      <c r="U33" s="294">
        <v>1</v>
      </c>
      <c r="V33" s="295">
        <v>1</v>
      </c>
      <c r="W33" s="295">
        <v>1</v>
      </c>
      <c r="X33" s="295">
        <v>1</v>
      </c>
      <c r="Y33" s="295">
        <v>60</v>
      </c>
      <c r="Z33" s="296">
        <f t="shared" si="43"/>
        <v>60</v>
      </c>
      <c r="AA33" s="296">
        <f t="shared" si="43"/>
        <v>60</v>
      </c>
      <c r="AB33" s="296">
        <f t="shared" si="43"/>
        <v>0</v>
      </c>
      <c r="AC33" s="296">
        <f t="shared" si="43"/>
        <v>0</v>
      </c>
      <c r="AD33" s="296">
        <f t="shared" si="43"/>
        <v>0</v>
      </c>
      <c r="AE33" s="296">
        <f t="shared" si="43"/>
        <v>0</v>
      </c>
      <c r="AF33" s="296">
        <f t="shared" si="43"/>
        <v>0</v>
      </c>
      <c r="AG33" s="297">
        <f t="shared" si="48"/>
        <v>1</v>
      </c>
      <c r="AH33" s="296">
        <f t="shared" si="49"/>
        <v>10</v>
      </c>
      <c r="AI33" s="298">
        <v>10</v>
      </c>
      <c r="AJ33" s="298"/>
      <c r="AK33" s="298"/>
      <c r="AL33" s="298"/>
      <c r="AM33" s="298"/>
      <c r="AN33" s="298"/>
      <c r="AO33" s="297">
        <f t="shared" si="50"/>
        <v>1</v>
      </c>
      <c r="AP33" s="296">
        <f t="shared" si="51"/>
        <v>17</v>
      </c>
      <c r="AQ33" s="298">
        <v>17</v>
      </c>
      <c r="AR33" s="298"/>
      <c r="AS33" s="298"/>
      <c r="AT33" s="298"/>
      <c r="AU33" s="298"/>
      <c r="AV33" s="298"/>
      <c r="AW33" s="297">
        <f t="shared" si="28"/>
        <v>1</v>
      </c>
      <c r="AX33" s="296">
        <f t="shared" si="52"/>
        <v>17</v>
      </c>
      <c r="AY33" s="298">
        <v>17</v>
      </c>
      <c r="AZ33" s="298"/>
      <c r="BA33" s="298"/>
      <c r="BB33" s="298"/>
      <c r="BC33" s="298"/>
      <c r="BD33" s="298"/>
      <c r="BE33" s="297">
        <f t="shared" si="53"/>
        <v>1</v>
      </c>
      <c r="BF33" s="296">
        <f t="shared" si="54"/>
        <v>16</v>
      </c>
      <c r="BG33" s="298">
        <v>16</v>
      </c>
      <c r="BH33" s="298"/>
      <c r="BI33" s="298"/>
      <c r="BJ33" s="298"/>
      <c r="BK33" s="298"/>
      <c r="BL33" s="298"/>
    </row>
    <row r="34" spans="1:64" s="559" customFormat="1" ht="40.5" customHeight="1" x14ac:dyDescent="0.25">
      <c r="A34" s="464"/>
      <c r="B34" s="201" t="s">
        <v>147</v>
      </c>
      <c r="C34" s="547" t="s">
        <v>336</v>
      </c>
      <c r="D34" s="380"/>
      <c r="E34" s="380"/>
      <c r="F34" s="380"/>
      <c r="G34" s="398"/>
      <c r="H34" s="182"/>
      <c r="I34" s="182"/>
      <c r="J34" s="682"/>
      <c r="K34" s="682"/>
      <c r="L34" s="380"/>
      <c r="M34" s="683"/>
      <c r="N34" s="684"/>
      <c r="O34" s="183"/>
      <c r="P34" s="682"/>
      <c r="Q34" s="182"/>
      <c r="R34" s="266"/>
      <c r="S34" s="52"/>
      <c r="T34" s="52"/>
      <c r="U34" s="686"/>
      <c r="V34" s="686"/>
      <c r="W34" s="686"/>
      <c r="X34" s="686"/>
      <c r="Y34" s="585">
        <v>330</v>
      </c>
      <c r="Z34" s="551">
        <f t="shared" si="43"/>
        <v>330</v>
      </c>
      <c r="AA34" s="551">
        <f t="shared" si="43"/>
        <v>330</v>
      </c>
      <c r="AB34" s="551">
        <f t="shared" si="43"/>
        <v>0</v>
      </c>
      <c r="AC34" s="551">
        <f t="shared" si="43"/>
        <v>0</v>
      </c>
      <c r="AD34" s="551">
        <f t="shared" si="43"/>
        <v>0</v>
      </c>
      <c r="AE34" s="551">
        <f t="shared" si="43"/>
        <v>0</v>
      </c>
      <c r="AF34" s="551">
        <f t="shared" si="43"/>
        <v>0</v>
      </c>
      <c r="AG34" s="552"/>
      <c r="AH34" s="553">
        <f>SUM(AH35:AH37)</f>
        <v>45</v>
      </c>
      <c r="AI34" s="553">
        <f t="shared" ref="AI34:AN34" si="55">SUM(AI35:AI37)</f>
        <v>45</v>
      </c>
      <c r="AJ34" s="553">
        <f t="shared" si="55"/>
        <v>0</v>
      </c>
      <c r="AK34" s="553">
        <f t="shared" si="55"/>
        <v>0</v>
      </c>
      <c r="AL34" s="553">
        <f t="shared" si="55"/>
        <v>0</v>
      </c>
      <c r="AM34" s="553">
        <f t="shared" si="55"/>
        <v>0</v>
      </c>
      <c r="AN34" s="553">
        <f t="shared" si="55"/>
        <v>0</v>
      </c>
      <c r="AO34" s="552"/>
      <c r="AP34" s="553">
        <f>SUM(AP35:AP37)</f>
        <v>96</v>
      </c>
      <c r="AQ34" s="553">
        <f t="shared" ref="AQ34:AV34" si="56">SUM(AQ35:AQ37)</f>
        <v>96</v>
      </c>
      <c r="AR34" s="553">
        <f t="shared" si="56"/>
        <v>0</v>
      </c>
      <c r="AS34" s="553">
        <f t="shared" si="56"/>
        <v>0</v>
      </c>
      <c r="AT34" s="553">
        <f t="shared" si="56"/>
        <v>0</v>
      </c>
      <c r="AU34" s="553">
        <f t="shared" si="56"/>
        <v>0</v>
      </c>
      <c r="AV34" s="553">
        <f t="shared" si="56"/>
        <v>0</v>
      </c>
      <c r="AW34" s="552"/>
      <c r="AX34" s="553">
        <f>SUM(AX35:AX37)</f>
        <v>96</v>
      </c>
      <c r="AY34" s="553">
        <f t="shared" ref="AY34:BD34" si="57">SUM(AY35:AY37)</f>
        <v>96</v>
      </c>
      <c r="AZ34" s="553">
        <f t="shared" si="57"/>
        <v>0</v>
      </c>
      <c r="BA34" s="553">
        <f t="shared" si="57"/>
        <v>0</v>
      </c>
      <c r="BB34" s="553">
        <f t="shared" si="57"/>
        <v>0</v>
      </c>
      <c r="BC34" s="553">
        <f t="shared" si="57"/>
        <v>0</v>
      </c>
      <c r="BD34" s="553">
        <f t="shared" si="57"/>
        <v>0</v>
      </c>
      <c r="BE34" s="552"/>
      <c r="BF34" s="553">
        <f>SUM(BF35:BF37)</f>
        <v>93</v>
      </c>
      <c r="BG34" s="553">
        <f t="shared" ref="BG34:BL34" si="58">SUM(BG35:BG37)</f>
        <v>93</v>
      </c>
      <c r="BH34" s="553">
        <f t="shared" si="58"/>
        <v>0</v>
      </c>
      <c r="BI34" s="553">
        <f t="shared" si="58"/>
        <v>0</v>
      </c>
      <c r="BJ34" s="553">
        <f t="shared" si="58"/>
        <v>0</v>
      </c>
      <c r="BK34" s="553">
        <f t="shared" si="58"/>
        <v>0</v>
      </c>
      <c r="BL34" s="553">
        <f t="shared" si="58"/>
        <v>0</v>
      </c>
    </row>
    <row r="35" spans="1:64" s="287" customFormat="1" ht="40.5" customHeight="1" x14ac:dyDescent="0.25">
      <c r="A35" s="293"/>
      <c r="B35" s="278"/>
      <c r="C35" s="328" t="s">
        <v>148</v>
      </c>
      <c r="D35" s="322" t="s">
        <v>337</v>
      </c>
      <c r="E35" s="31">
        <v>43</v>
      </c>
      <c r="F35" s="28">
        <v>350203600</v>
      </c>
      <c r="G35" s="28" t="s">
        <v>284</v>
      </c>
      <c r="H35" s="357">
        <v>6</v>
      </c>
      <c r="I35" s="418" t="s">
        <v>2979</v>
      </c>
      <c r="J35" s="418">
        <v>35</v>
      </c>
      <c r="K35" s="418" t="s">
        <v>3127</v>
      </c>
      <c r="L35" s="419">
        <v>3502</v>
      </c>
      <c r="M35" s="419" t="s">
        <v>3128</v>
      </c>
      <c r="N35" s="422">
        <v>2024004540056</v>
      </c>
      <c r="O35" s="418" t="s">
        <v>3129</v>
      </c>
      <c r="P35" s="327" t="s">
        <v>284</v>
      </c>
      <c r="Q35" s="268">
        <v>6</v>
      </c>
      <c r="R35" s="326" t="s">
        <v>2955</v>
      </c>
      <c r="S35" s="31"/>
      <c r="T35" s="184">
        <v>6</v>
      </c>
      <c r="U35" s="294">
        <v>1</v>
      </c>
      <c r="V35" s="295">
        <v>2</v>
      </c>
      <c r="W35" s="295">
        <v>2</v>
      </c>
      <c r="X35" s="295">
        <v>1</v>
      </c>
      <c r="Y35" s="295">
        <v>56</v>
      </c>
      <c r="Z35" s="296">
        <f t="shared" si="43"/>
        <v>56</v>
      </c>
      <c r="AA35" s="296">
        <f t="shared" si="43"/>
        <v>56</v>
      </c>
      <c r="AB35" s="296">
        <f t="shared" si="43"/>
        <v>0</v>
      </c>
      <c r="AC35" s="296">
        <f t="shared" si="43"/>
        <v>0</v>
      </c>
      <c r="AD35" s="296">
        <f t="shared" si="43"/>
        <v>0</v>
      </c>
      <c r="AE35" s="296">
        <f t="shared" si="43"/>
        <v>0</v>
      </c>
      <c r="AF35" s="296">
        <f t="shared" si="43"/>
        <v>0</v>
      </c>
      <c r="AG35" s="297">
        <f t="shared" ref="AG35:AG37" si="59">+U35</f>
        <v>1</v>
      </c>
      <c r="AH35" s="296">
        <f t="shared" ref="AH35:AH37" si="60">SUM(AI35:AN35)</f>
        <v>5</v>
      </c>
      <c r="AI35" s="298">
        <v>5</v>
      </c>
      <c r="AJ35" s="298"/>
      <c r="AK35" s="298"/>
      <c r="AL35" s="298"/>
      <c r="AM35" s="298"/>
      <c r="AN35" s="298"/>
      <c r="AO35" s="297">
        <f t="shared" ref="AO35:AO37" si="61">+V35</f>
        <v>2</v>
      </c>
      <c r="AP35" s="296">
        <f t="shared" ref="AP35:AP37" si="62">SUM(AQ35:AV35)</f>
        <v>18</v>
      </c>
      <c r="AQ35" s="298">
        <v>18</v>
      </c>
      <c r="AR35" s="298"/>
      <c r="AS35" s="298"/>
      <c r="AT35" s="298"/>
      <c r="AU35" s="298"/>
      <c r="AV35" s="298"/>
      <c r="AW35" s="297">
        <f t="shared" si="28"/>
        <v>2</v>
      </c>
      <c r="AX35" s="296">
        <f t="shared" ref="AX35:AX37" si="63">SUM(AY35:BD35)</f>
        <v>18</v>
      </c>
      <c r="AY35" s="298">
        <v>18</v>
      </c>
      <c r="AZ35" s="298"/>
      <c r="BA35" s="298"/>
      <c r="BB35" s="298"/>
      <c r="BC35" s="298"/>
      <c r="BD35" s="298"/>
      <c r="BE35" s="297">
        <f t="shared" ref="BE35:BE37" si="64">+X35</f>
        <v>1</v>
      </c>
      <c r="BF35" s="296">
        <f t="shared" ref="BF35:BF37" si="65">SUM(BG35:BL35)</f>
        <v>15</v>
      </c>
      <c r="BG35" s="298">
        <v>15</v>
      </c>
      <c r="BH35" s="298"/>
      <c r="BI35" s="298"/>
      <c r="BJ35" s="298"/>
      <c r="BK35" s="298"/>
      <c r="BL35" s="298"/>
    </row>
    <row r="36" spans="1:64" s="287" customFormat="1" ht="40.5" customHeight="1" x14ac:dyDescent="0.25">
      <c r="A36" s="293"/>
      <c r="B36" s="278"/>
      <c r="C36" s="328" t="s">
        <v>149</v>
      </c>
      <c r="D36" s="322" t="s">
        <v>338</v>
      </c>
      <c r="E36" s="31">
        <v>44</v>
      </c>
      <c r="F36" s="28">
        <v>350203700</v>
      </c>
      <c r="G36" s="28" t="s">
        <v>339</v>
      </c>
      <c r="H36" s="357">
        <v>12</v>
      </c>
      <c r="I36" s="418" t="s">
        <v>2979</v>
      </c>
      <c r="J36" s="418">
        <v>35</v>
      </c>
      <c r="K36" s="418" t="s">
        <v>3127</v>
      </c>
      <c r="L36" s="419">
        <v>3502</v>
      </c>
      <c r="M36" s="419" t="s">
        <v>3128</v>
      </c>
      <c r="N36" s="422">
        <v>2024004540056</v>
      </c>
      <c r="O36" s="418" t="s">
        <v>3129</v>
      </c>
      <c r="P36" s="327" t="s">
        <v>339</v>
      </c>
      <c r="Q36" s="268">
        <v>12</v>
      </c>
      <c r="R36" s="326" t="s">
        <v>2955</v>
      </c>
      <c r="S36" s="31"/>
      <c r="T36" s="184">
        <v>12</v>
      </c>
      <c r="U36" s="294">
        <v>2</v>
      </c>
      <c r="V36" s="295">
        <v>4</v>
      </c>
      <c r="W36" s="295">
        <v>4</v>
      </c>
      <c r="X36" s="295">
        <v>2</v>
      </c>
      <c r="Y36" s="295">
        <v>164</v>
      </c>
      <c r="Z36" s="296">
        <f t="shared" si="43"/>
        <v>164</v>
      </c>
      <c r="AA36" s="296">
        <f t="shared" si="43"/>
        <v>164</v>
      </c>
      <c r="AB36" s="296">
        <f t="shared" si="43"/>
        <v>0</v>
      </c>
      <c r="AC36" s="296">
        <f t="shared" si="43"/>
        <v>0</v>
      </c>
      <c r="AD36" s="296">
        <f t="shared" si="43"/>
        <v>0</v>
      </c>
      <c r="AE36" s="296">
        <f t="shared" si="43"/>
        <v>0</v>
      </c>
      <c r="AF36" s="296">
        <f t="shared" si="43"/>
        <v>0</v>
      </c>
      <c r="AG36" s="297">
        <f t="shared" si="59"/>
        <v>2</v>
      </c>
      <c r="AH36" s="296">
        <f t="shared" si="60"/>
        <v>20</v>
      </c>
      <c r="AI36" s="298">
        <v>20</v>
      </c>
      <c r="AJ36" s="298"/>
      <c r="AK36" s="298"/>
      <c r="AL36" s="298"/>
      <c r="AM36" s="298"/>
      <c r="AN36" s="298"/>
      <c r="AO36" s="297">
        <f t="shared" si="61"/>
        <v>4</v>
      </c>
      <c r="AP36" s="296">
        <f t="shared" si="62"/>
        <v>48</v>
      </c>
      <c r="AQ36" s="298">
        <v>48</v>
      </c>
      <c r="AR36" s="298"/>
      <c r="AS36" s="298"/>
      <c r="AT36" s="298"/>
      <c r="AU36" s="298"/>
      <c r="AV36" s="298"/>
      <c r="AW36" s="297">
        <f t="shared" si="28"/>
        <v>4</v>
      </c>
      <c r="AX36" s="296">
        <f t="shared" si="63"/>
        <v>48</v>
      </c>
      <c r="AY36" s="298">
        <v>48</v>
      </c>
      <c r="AZ36" s="298"/>
      <c r="BA36" s="298"/>
      <c r="BB36" s="298"/>
      <c r="BC36" s="298"/>
      <c r="BD36" s="298"/>
      <c r="BE36" s="297">
        <f t="shared" si="64"/>
        <v>2</v>
      </c>
      <c r="BF36" s="296">
        <f t="shared" si="65"/>
        <v>48</v>
      </c>
      <c r="BG36" s="298">
        <v>48</v>
      </c>
      <c r="BH36" s="298"/>
      <c r="BI36" s="298"/>
      <c r="BJ36" s="298"/>
      <c r="BK36" s="298"/>
      <c r="BL36" s="298"/>
    </row>
    <row r="37" spans="1:64" s="287" customFormat="1" ht="40.5" customHeight="1" x14ac:dyDescent="0.25">
      <c r="A37" s="293"/>
      <c r="B37" s="278"/>
      <c r="C37" s="328" t="s">
        <v>341</v>
      </c>
      <c r="D37" s="322" t="s">
        <v>340</v>
      </c>
      <c r="E37" s="31">
        <v>45</v>
      </c>
      <c r="F37" s="28">
        <v>350203600</v>
      </c>
      <c r="G37" s="28" t="s">
        <v>284</v>
      </c>
      <c r="H37" s="357">
        <v>12</v>
      </c>
      <c r="I37" s="418" t="s">
        <v>2979</v>
      </c>
      <c r="J37" s="418">
        <v>35</v>
      </c>
      <c r="K37" s="418" t="s">
        <v>3127</v>
      </c>
      <c r="L37" s="419">
        <v>3502</v>
      </c>
      <c r="M37" s="419" t="s">
        <v>3128</v>
      </c>
      <c r="N37" s="422">
        <v>2024004540056</v>
      </c>
      <c r="O37" s="418" t="s">
        <v>3129</v>
      </c>
      <c r="P37" s="327" t="s">
        <v>284</v>
      </c>
      <c r="Q37" s="268">
        <v>12</v>
      </c>
      <c r="R37" s="326" t="s">
        <v>2955</v>
      </c>
      <c r="S37" s="31"/>
      <c r="T37" s="184">
        <v>12</v>
      </c>
      <c r="U37" s="294">
        <v>2</v>
      </c>
      <c r="V37" s="295">
        <v>4</v>
      </c>
      <c r="W37" s="295">
        <v>4</v>
      </c>
      <c r="X37" s="295">
        <v>2</v>
      </c>
      <c r="Y37" s="295">
        <v>110</v>
      </c>
      <c r="Z37" s="296">
        <f t="shared" si="43"/>
        <v>110</v>
      </c>
      <c r="AA37" s="296">
        <f t="shared" si="43"/>
        <v>110</v>
      </c>
      <c r="AB37" s="296">
        <f t="shared" si="43"/>
        <v>0</v>
      </c>
      <c r="AC37" s="296">
        <f t="shared" si="43"/>
        <v>0</v>
      </c>
      <c r="AD37" s="296">
        <f t="shared" si="43"/>
        <v>0</v>
      </c>
      <c r="AE37" s="296">
        <f t="shared" si="43"/>
        <v>0</v>
      </c>
      <c r="AF37" s="296">
        <f t="shared" si="43"/>
        <v>0</v>
      </c>
      <c r="AG37" s="297">
        <f t="shared" si="59"/>
        <v>2</v>
      </c>
      <c r="AH37" s="296">
        <f t="shared" si="60"/>
        <v>20</v>
      </c>
      <c r="AI37" s="298">
        <v>20</v>
      </c>
      <c r="AJ37" s="298"/>
      <c r="AK37" s="298"/>
      <c r="AL37" s="298"/>
      <c r="AM37" s="298"/>
      <c r="AN37" s="298"/>
      <c r="AO37" s="297">
        <f t="shared" si="61"/>
        <v>4</v>
      </c>
      <c r="AP37" s="296">
        <f t="shared" si="62"/>
        <v>30</v>
      </c>
      <c r="AQ37" s="298">
        <v>30</v>
      </c>
      <c r="AR37" s="298"/>
      <c r="AS37" s="298"/>
      <c r="AT37" s="298"/>
      <c r="AU37" s="298"/>
      <c r="AV37" s="298"/>
      <c r="AW37" s="297">
        <f t="shared" si="28"/>
        <v>4</v>
      </c>
      <c r="AX37" s="296">
        <f t="shared" si="63"/>
        <v>30</v>
      </c>
      <c r="AY37" s="298">
        <v>30</v>
      </c>
      <c r="AZ37" s="298"/>
      <c r="BA37" s="298"/>
      <c r="BB37" s="298"/>
      <c r="BC37" s="298"/>
      <c r="BD37" s="298"/>
      <c r="BE37" s="297">
        <f t="shared" si="64"/>
        <v>2</v>
      </c>
      <c r="BF37" s="296">
        <f t="shared" si="65"/>
        <v>30</v>
      </c>
      <c r="BG37" s="298">
        <v>30</v>
      </c>
      <c r="BH37" s="298"/>
      <c r="BI37" s="298"/>
      <c r="BJ37" s="298"/>
      <c r="BK37" s="298"/>
      <c r="BL37" s="298"/>
    </row>
    <row r="38" spans="1:64" s="559" customFormat="1" ht="40.5" customHeight="1" x14ac:dyDescent="0.25">
      <c r="A38" s="464"/>
      <c r="B38" s="201" t="s">
        <v>150</v>
      </c>
      <c r="C38" s="547" t="s">
        <v>342</v>
      </c>
      <c r="D38" s="380"/>
      <c r="E38" s="380"/>
      <c r="F38" s="380"/>
      <c r="G38" s="398"/>
      <c r="H38" s="182"/>
      <c r="I38" s="182"/>
      <c r="J38" s="682"/>
      <c r="K38" s="682"/>
      <c r="L38" s="380"/>
      <c r="M38" s="683"/>
      <c r="N38" s="684"/>
      <c r="O38" s="183"/>
      <c r="P38" s="682"/>
      <c r="Q38" s="182"/>
      <c r="R38" s="266"/>
      <c r="S38" s="52"/>
      <c r="T38" s="52"/>
      <c r="U38" s="686"/>
      <c r="V38" s="686"/>
      <c r="W38" s="686"/>
      <c r="X38" s="686"/>
      <c r="Y38" s="585">
        <v>1000</v>
      </c>
      <c r="Z38" s="551">
        <f t="shared" si="43"/>
        <v>1000</v>
      </c>
      <c r="AA38" s="551">
        <f t="shared" si="43"/>
        <v>1000</v>
      </c>
      <c r="AB38" s="551">
        <f t="shared" si="43"/>
        <v>0</v>
      </c>
      <c r="AC38" s="551">
        <f t="shared" si="43"/>
        <v>0</v>
      </c>
      <c r="AD38" s="551">
        <f t="shared" si="43"/>
        <v>0</v>
      </c>
      <c r="AE38" s="551">
        <f t="shared" si="43"/>
        <v>0</v>
      </c>
      <c r="AF38" s="551">
        <f t="shared" si="43"/>
        <v>0</v>
      </c>
      <c r="AG38" s="552"/>
      <c r="AH38" s="553">
        <f>SUM(AH39:AH43)</f>
        <v>0</v>
      </c>
      <c r="AI38" s="553">
        <f t="shared" ref="AI38:AN38" si="66">SUM(AI39:AI43)</f>
        <v>0</v>
      </c>
      <c r="AJ38" s="553">
        <f t="shared" si="66"/>
        <v>0</v>
      </c>
      <c r="AK38" s="553">
        <f t="shared" si="66"/>
        <v>0</v>
      </c>
      <c r="AL38" s="553">
        <f t="shared" si="66"/>
        <v>0</v>
      </c>
      <c r="AM38" s="553">
        <f t="shared" si="66"/>
        <v>0</v>
      </c>
      <c r="AN38" s="553">
        <f t="shared" si="66"/>
        <v>0</v>
      </c>
      <c r="AO38" s="552"/>
      <c r="AP38" s="553">
        <f>SUM(AP39:AP43)</f>
        <v>350</v>
      </c>
      <c r="AQ38" s="553">
        <f t="shared" ref="AQ38:AV38" si="67">SUM(AQ39:AQ43)</f>
        <v>350</v>
      </c>
      <c r="AR38" s="553">
        <f t="shared" si="67"/>
        <v>0</v>
      </c>
      <c r="AS38" s="553">
        <f t="shared" si="67"/>
        <v>0</v>
      </c>
      <c r="AT38" s="553">
        <f t="shared" si="67"/>
        <v>0</v>
      </c>
      <c r="AU38" s="553">
        <f t="shared" si="67"/>
        <v>0</v>
      </c>
      <c r="AV38" s="553">
        <f t="shared" si="67"/>
        <v>0</v>
      </c>
      <c r="AW38" s="552"/>
      <c r="AX38" s="553">
        <f>SUM(AX39:AX43)</f>
        <v>325</v>
      </c>
      <c r="AY38" s="553">
        <f t="shared" ref="AY38:BD38" si="68">SUM(AY39:AY43)</f>
        <v>325</v>
      </c>
      <c r="AZ38" s="553">
        <f t="shared" si="68"/>
        <v>0</v>
      </c>
      <c r="BA38" s="553">
        <f t="shared" si="68"/>
        <v>0</v>
      </c>
      <c r="BB38" s="553">
        <f t="shared" si="68"/>
        <v>0</v>
      </c>
      <c r="BC38" s="553">
        <f t="shared" si="68"/>
        <v>0</v>
      </c>
      <c r="BD38" s="553">
        <f t="shared" si="68"/>
        <v>0</v>
      </c>
      <c r="BE38" s="552"/>
      <c r="BF38" s="553">
        <f>SUM(BF39:BF43)</f>
        <v>325</v>
      </c>
      <c r="BG38" s="553">
        <f t="shared" ref="BG38:BL38" si="69">SUM(BG39:BG43)</f>
        <v>325</v>
      </c>
      <c r="BH38" s="553">
        <f t="shared" si="69"/>
        <v>0</v>
      </c>
      <c r="BI38" s="553">
        <f t="shared" si="69"/>
        <v>0</v>
      </c>
      <c r="BJ38" s="553">
        <f t="shared" si="69"/>
        <v>0</v>
      </c>
      <c r="BK38" s="553">
        <f t="shared" si="69"/>
        <v>0</v>
      </c>
      <c r="BL38" s="553">
        <f t="shared" si="69"/>
        <v>0</v>
      </c>
    </row>
    <row r="39" spans="1:64" s="287" customFormat="1" ht="40.5" customHeight="1" x14ac:dyDescent="0.25">
      <c r="A39" s="293"/>
      <c r="B39" s="278"/>
      <c r="C39" s="328" t="s">
        <v>151</v>
      </c>
      <c r="D39" s="322" t="s">
        <v>343</v>
      </c>
      <c r="E39" s="31">
        <v>46</v>
      </c>
      <c r="F39" s="28">
        <v>350204600</v>
      </c>
      <c r="G39" s="28" t="s">
        <v>1677</v>
      </c>
      <c r="H39" s="357">
        <v>1</v>
      </c>
      <c r="I39" s="357" t="s">
        <v>2979</v>
      </c>
      <c r="J39" s="357">
        <v>35</v>
      </c>
      <c r="K39" s="357" t="s">
        <v>3127</v>
      </c>
      <c r="L39" s="424">
        <v>3502</v>
      </c>
      <c r="M39" s="424" t="s">
        <v>3128</v>
      </c>
      <c r="N39" s="422">
        <v>2024004540056</v>
      </c>
      <c r="O39" s="418" t="s">
        <v>3129</v>
      </c>
      <c r="P39" s="327" t="s">
        <v>344</v>
      </c>
      <c r="Q39" s="268">
        <v>1</v>
      </c>
      <c r="R39" s="326" t="s">
        <v>2955</v>
      </c>
      <c r="S39" s="31"/>
      <c r="T39" s="184">
        <v>1</v>
      </c>
      <c r="U39" s="294">
        <v>0</v>
      </c>
      <c r="V39" s="295">
        <v>0</v>
      </c>
      <c r="W39" s="295">
        <v>1</v>
      </c>
      <c r="X39" s="295">
        <v>0</v>
      </c>
      <c r="Y39" s="295">
        <v>200</v>
      </c>
      <c r="Z39" s="296">
        <f t="shared" si="43"/>
        <v>200</v>
      </c>
      <c r="AA39" s="296">
        <f t="shared" si="43"/>
        <v>200</v>
      </c>
      <c r="AB39" s="296">
        <f t="shared" si="43"/>
        <v>0</v>
      </c>
      <c r="AC39" s="296">
        <f t="shared" si="43"/>
        <v>0</v>
      </c>
      <c r="AD39" s="296">
        <f t="shared" si="43"/>
        <v>0</v>
      </c>
      <c r="AE39" s="296">
        <f t="shared" si="43"/>
        <v>0</v>
      </c>
      <c r="AF39" s="296">
        <f t="shared" si="43"/>
        <v>0</v>
      </c>
      <c r="AG39" s="297">
        <f t="shared" ref="AG39:AG43" si="70">+U39</f>
        <v>0</v>
      </c>
      <c r="AH39" s="296">
        <f t="shared" ref="AH39:AH43" si="71">SUM(AI39:AN39)</f>
        <v>0</v>
      </c>
      <c r="AI39" s="298"/>
      <c r="AJ39" s="298"/>
      <c r="AK39" s="298"/>
      <c r="AL39" s="298"/>
      <c r="AM39" s="298"/>
      <c r="AN39" s="298"/>
      <c r="AO39" s="297">
        <f t="shared" ref="AO39:AO43" si="72">+V39</f>
        <v>0</v>
      </c>
      <c r="AP39" s="296">
        <f t="shared" ref="AP39:AP43" si="73">SUM(AQ39:AV39)</f>
        <v>70</v>
      </c>
      <c r="AQ39" s="298">
        <v>70</v>
      </c>
      <c r="AR39" s="298"/>
      <c r="AS39" s="298"/>
      <c r="AT39" s="298"/>
      <c r="AU39" s="298"/>
      <c r="AV39" s="298"/>
      <c r="AW39" s="297">
        <f t="shared" si="28"/>
        <v>1</v>
      </c>
      <c r="AX39" s="296">
        <f t="shared" ref="AX39:AX43" si="74">SUM(AY39:BD39)</f>
        <v>65</v>
      </c>
      <c r="AY39" s="298">
        <v>65</v>
      </c>
      <c r="AZ39" s="298"/>
      <c r="BA39" s="298"/>
      <c r="BB39" s="298"/>
      <c r="BC39" s="298"/>
      <c r="BD39" s="298"/>
      <c r="BE39" s="297">
        <f t="shared" ref="BE39:BE43" si="75">+X39</f>
        <v>0</v>
      </c>
      <c r="BF39" s="296">
        <f t="shared" ref="BF39:BF43" si="76">SUM(BG39:BL39)</f>
        <v>65</v>
      </c>
      <c r="BG39" s="298">
        <v>65</v>
      </c>
      <c r="BH39" s="298"/>
      <c r="BI39" s="298"/>
      <c r="BJ39" s="298"/>
      <c r="BK39" s="298"/>
      <c r="BL39" s="298"/>
    </row>
    <row r="40" spans="1:64" s="287" customFormat="1" ht="40.5" customHeight="1" x14ac:dyDescent="0.25">
      <c r="A40" s="293"/>
      <c r="B40" s="278"/>
      <c r="C40" s="328" t="s">
        <v>152</v>
      </c>
      <c r="D40" s="322" t="s">
        <v>345</v>
      </c>
      <c r="E40" s="31">
        <v>47</v>
      </c>
      <c r="F40" s="423">
        <v>350204602</v>
      </c>
      <c r="G40" s="28" t="s">
        <v>346</v>
      </c>
      <c r="H40" s="357">
        <v>12</v>
      </c>
      <c r="I40" s="357" t="s">
        <v>2979</v>
      </c>
      <c r="J40" s="357">
        <v>35</v>
      </c>
      <c r="K40" s="357" t="s">
        <v>3127</v>
      </c>
      <c r="L40" s="424">
        <v>3502</v>
      </c>
      <c r="M40" s="424" t="s">
        <v>3128</v>
      </c>
      <c r="N40" s="422">
        <v>2024004540056</v>
      </c>
      <c r="O40" s="418" t="s">
        <v>3129</v>
      </c>
      <c r="P40" s="327" t="s">
        <v>346</v>
      </c>
      <c r="Q40" s="268">
        <v>12</v>
      </c>
      <c r="R40" s="326" t="s">
        <v>2955</v>
      </c>
      <c r="S40" s="31"/>
      <c r="T40" s="184">
        <v>12</v>
      </c>
      <c r="U40" s="294">
        <v>0</v>
      </c>
      <c r="V40" s="295">
        <v>4</v>
      </c>
      <c r="W40" s="295">
        <v>4</v>
      </c>
      <c r="X40" s="295">
        <v>4</v>
      </c>
      <c r="Y40" s="295">
        <v>200</v>
      </c>
      <c r="Z40" s="296">
        <f t="shared" si="43"/>
        <v>200</v>
      </c>
      <c r="AA40" s="296">
        <f t="shared" si="43"/>
        <v>200</v>
      </c>
      <c r="AB40" s="296">
        <f t="shared" si="43"/>
        <v>0</v>
      </c>
      <c r="AC40" s="296">
        <f t="shared" si="43"/>
        <v>0</v>
      </c>
      <c r="AD40" s="296">
        <f t="shared" si="43"/>
        <v>0</v>
      </c>
      <c r="AE40" s="296">
        <f t="shared" si="43"/>
        <v>0</v>
      </c>
      <c r="AF40" s="296">
        <f t="shared" si="43"/>
        <v>0</v>
      </c>
      <c r="AG40" s="297">
        <f t="shared" si="70"/>
        <v>0</v>
      </c>
      <c r="AH40" s="296">
        <f t="shared" si="71"/>
        <v>0</v>
      </c>
      <c r="AI40" s="298"/>
      <c r="AJ40" s="298"/>
      <c r="AK40" s="298"/>
      <c r="AL40" s="298"/>
      <c r="AM40" s="298"/>
      <c r="AN40" s="298"/>
      <c r="AO40" s="297">
        <f t="shared" si="72"/>
        <v>4</v>
      </c>
      <c r="AP40" s="296">
        <f t="shared" si="73"/>
        <v>70</v>
      </c>
      <c r="AQ40" s="298">
        <v>70</v>
      </c>
      <c r="AR40" s="298"/>
      <c r="AS40" s="298"/>
      <c r="AT40" s="298"/>
      <c r="AU40" s="298"/>
      <c r="AV40" s="298"/>
      <c r="AW40" s="297">
        <f t="shared" si="28"/>
        <v>4</v>
      </c>
      <c r="AX40" s="296">
        <f t="shared" si="74"/>
        <v>65</v>
      </c>
      <c r="AY40" s="298">
        <v>65</v>
      </c>
      <c r="AZ40" s="298"/>
      <c r="BA40" s="298"/>
      <c r="BB40" s="298"/>
      <c r="BC40" s="298"/>
      <c r="BD40" s="298"/>
      <c r="BE40" s="297">
        <f t="shared" si="75"/>
        <v>4</v>
      </c>
      <c r="BF40" s="296">
        <f t="shared" si="76"/>
        <v>65</v>
      </c>
      <c r="BG40" s="298">
        <v>65</v>
      </c>
      <c r="BH40" s="298"/>
      <c r="BI40" s="298"/>
      <c r="BJ40" s="298"/>
      <c r="BK40" s="298"/>
      <c r="BL40" s="298"/>
    </row>
    <row r="41" spans="1:64" s="287" customFormat="1" ht="40.5" customHeight="1" x14ac:dyDescent="0.25">
      <c r="A41" s="293"/>
      <c r="B41" s="278"/>
      <c r="C41" s="328" t="s">
        <v>351</v>
      </c>
      <c r="D41" s="322" t="s">
        <v>347</v>
      </c>
      <c r="E41" s="31">
        <v>48</v>
      </c>
      <c r="F41" s="423">
        <v>350210700</v>
      </c>
      <c r="G41" s="28" t="s">
        <v>348</v>
      </c>
      <c r="H41" s="357">
        <v>1</v>
      </c>
      <c r="I41" s="357" t="s">
        <v>2979</v>
      </c>
      <c r="J41" s="357">
        <v>35</v>
      </c>
      <c r="K41" s="357" t="s">
        <v>3127</v>
      </c>
      <c r="L41" s="424">
        <v>3502</v>
      </c>
      <c r="M41" s="424" t="s">
        <v>3128</v>
      </c>
      <c r="N41" s="422">
        <v>2024004540056</v>
      </c>
      <c r="O41" s="418" t="s">
        <v>3129</v>
      </c>
      <c r="P41" s="327" t="s">
        <v>348</v>
      </c>
      <c r="Q41" s="268">
        <v>1</v>
      </c>
      <c r="R41" s="326" t="s">
        <v>2955</v>
      </c>
      <c r="S41" s="31"/>
      <c r="T41" s="184">
        <v>1</v>
      </c>
      <c r="U41" s="294">
        <v>0</v>
      </c>
      <c r="V41" s="295">
        <v>1</v>
      </c>
      <c r="W41" s="295">
        <v>0</v>
      </c>
      <c r="X41" s="295">
        <v>0</v>
      </c>
      <c r="Y41" s="295">
        <v>200</v>
      </c>
      <c r="Z41" s="296">
        <f t="shared" si="43"/>
        <v>200</v>
      </c>
      <c r="AA41" s="296">
        <f t="shared" si="43"/>
        <v>200</v>
      </c>
      <c r="AB41" s="296">
        <f t="shared" si="43"/>
        <v>0</v>
      </c>
      <c r="AC41" s="296">
        <f t="shared" si="43"/>
        <v>0</v>
      </c>
      <c r="AD41" s="296">
        <f t="shared" si="43"/>
        <v>0</v>
      </c>
      <c r="AE41" s="296">
        <f t="shared" si="43"/>
        <v>0</v>
      </c>
      <c r="AF41" s="296">
        <f t="shared" si="43"/>
        <v>0</v>
      </c>
      <c r="AG41" s="297">
        <f t="shared" si="70"/>
        <v>0</v>
      </c>
      <c r="AH41" s="296">
        <f t="shared" si="71"/>
        <v>0</v>
      </c>
      <c r="AI41" s="298"/>
      <c r="AJ41" s="298"/>
      <c r="AK41" s="298"/>
      <c r="AL41" s="298"/>
      <c r="AM41" s="298"/>
      <c r="AN41" s="298"/>
      <c r="AO41" s="297">
        <f t="shared" si="72"/>
        <v>1</v>
      </c>
      <c r="AP41" s="296">
        <f t="shared" si="73"/>
        <v>70</v>
      </c>
      <c r="AQ41" s="298">
        <v>70</v>
      </c>
      <c r="AR41" s="298"/>
      <c r="AS41" s="298"/>
      <c r="AT41" s="298"/>
      <c r="AU41" s="298"/>
      <c r="AV41" s="298"/>
      <c r="AW41" s="297">
        <f t="shared" si="28"/>
        <v>0</v>
      </c>
      <c r="AX41" s="296">
        <f t="shared" si="74"/>
        <v>65</v>
      </c>
      <c r="AY41" s="298">
        <v>65</v>
      </c>
      <c r="AZ41" s="298"/>
      <c r="BA41" s="298"/>
      <c r="BB41" s="298"/>
      <c r="BC41" s="298"/>
      <c r="BD41" s="298"/>
      <c r="BE41" s="297">
        <f t="shared" si="75"/>
        <v>0</v>
      </c>
      <c r="BF41" s="296">
        <f t="shared" si="76"/>
        <v>65</v>
      </c>
      <c r="BG41" s="298">
        <v>65</v>
      </c>
      <c r="BH41" s="298"/>
      <c r="BI41" s="298"/>
      <c r="BJ41" s="298"/>
      <c r="BK41" s="298"/>
      <c r="BL41" s="298"/>
    </row>
    <row r="42" spans="1:64" s="287" customFormat="1" ht="40.5" customHeight="1" x14ac:dyDescent="0.25">
      <c r="A42" s="293"/>
      <c r="B42" s="278"/>
      <c r="C42" s="328" t="s">
        <v>352</v>
      </c>
      <c r="D42" s="322" t="s">
        <v>349</v>
      </c>
      <c r="E42" s="31">
        <v>49</v>
      </c>
      <c r="F42" s="28">
        <v>350204600</v>
      </c>
      <c r="G42" s="28" t="s">
        <v>346</v>
      </c>
      <c r="H42" s="357">
        <v>6</v>
      </c>
      <c r="I42" s="357" t="s">
        <v>2979</v>
      </c>
      <c r="J42" s="357">
        <v>35</v>
      </c>
      <c r="K42" s="357" t="s">
        <v>3127</v>
      </c>
      <c r="L42" s="424">
        <v>3502</v>
      </c>
      <c r="M42" s="424" t="s">
        <v>3128</v>
      </c>
      <c r="N42" s="422">
        <v>2024004540056</v>
      </c>
      <c r="O42" s="418" t="s">
        <v>3129</v>
      </c>
      <c r="P42" s="327" t="s">
        <v>344</v>
      </c>
      <c r="Q42" s="268">
        <v>6</v>
      </c>
      <c r="R42" s="326" t="s">
        <v>2955</v>
      </c>
      <c r="S42" s="31"/>
      <c r="T42" s="184">
        <v>6</v>
      </c>
      <c r="U42" s="294">
        <v>0</v>
      </c>
      <c r="V42" s="295">
        <v>2</v>
      </c>
      <c r="W42" s="295">
        <v>2</v>
      </c>
      <c r="X42" s="295">
        <v>2</v>
      </c>
      <c r="Y42" s="295">
        <v>200</v>
      </c>
      <c r="Z42" s="296">
        <f t="shared" si="43"/>
        <v>200</v>
      </c>
      <c r="AA42" s="296">
        <f t="shared" si="43"/>
        <v>200</v>
      </c>
      <c r="AB42" s="296">
        <f t="shared" si="43"/>
        <v>0</v>
      </c>
      <c r="AC42" s="296">
        <f t="shared" si="43"/>
        <v>0</v>
      </c>
      <c r="AD42" s="296">
        <f t="shared" si="43"/>
        <v>0</v>
      </c>
      <c r="AE42" s="296">
        <f t="shared" si="43"/>
        <v>0</v>
      </c>
      <c r="AF42" s="296">
        <f t="shared" si="43"/>
        <v>0</v>
      </c>
      <c r="AG42" s="297">
        <f t="shared" si="70"/>
        <v>0</v>
      </c>
      <c r="AH42" s="296">
        <f t="shared" si="71"/>
        <v>0</v>
      </c>
      <c r="AI42" s="298"/>
      <c r="AJ42" s="298"/>
      <c r="AK42" s="298"/>
      <c r="AL42" s="298"/>
      <c r="AM42" s="298"/>
      <c r="AN42" s="298"/>
      <c r="AO42" s="297">
        <f t="shared" si="72"/>
        <v>2</v>
      </c>
      <c r="AP42" s="296">
        <f t="shared" si="73"/>
        <v>70</v>
      </c>
      <c r="AQ42" s="298">
        <v>70</v>
      </c>
      <c r="AR42" s="298"/>
      <c r="AS42" s="298"/>
      <c r="AT42" s="298"/>
      <c r="AU42" s="298"/>
      <c r="AV42" s="298"/>
      <c r="AW42" s="297">
        <f t="shared" si="28"/>
        <v>2</v>
      </c>
      <c r="AX42" s="296">
        <f t="shared" si="74"/>
        <v>65</v>
      </c>
      <c r="AY42" s="298">
        <v>65</v>
      </c>
      <c r="AZ42" s="298"/>
      <c r="BA42" s="298"/>
      <c r="BB42" s="298"/>
      <c r="BC42" s="298"/>
      <c r="BD42" s="298"/>
      <c r="BE42" s="297">
        <f t="shared" si="75"/>
        <v>2</v>
      </c>
      <c r="BF42" s="296">
        <f t="shared" si="76"/>
        <v>65</v>
      </c>
      <c r="BG42" s="298">
        <v>65</v>
      </c>
      <c r="BH42" s="298"/>
      <c r="BI42" s="298"/>
      <c r="BJ42" s="298"/>
      <c r="BK42" s="298"/>
      <c r="BL42" s="298"/>
    </row>
    <row r="43" spans="1:64" s="287" customFormat="1" ht="40.5" customHeight="1" x14ac:dyDescent="0.25">
      <c r="A43" s="293"/>
      <c r="B43" s="278"/>
      <c r="C43" s="328" t="s">
        <v>353</v>
      </c>
      <c r="D43" s="322" t="s">
        <v>350</v>
      </c>
      <c r="E43" s="345">
        <v>50</v>
      </c>
      <c r="F43" s="32">
        <v>350204600</v>
      </c>
      <c r="G43" s="28" t="s">
        <v>346</v>
      </c>
      <c r="H43" s="357">
        <v>24</v>
      </c>
      <c r="I43" s="357" t="s">
        <v>2979</v>
      </c>
      <c r="J43" s="357">
        <v>35</v>
      </c>
      <c r="K43" s="357" t="s">
        <v>3127</v>
      </c>
      <c r="L43" s="424">
        <v>3502</v>
      </c>
      <c r="M43" s="424" t="s">
        <v>3128</v>
      </c>
      <c r="N43" s="422">
        <v>2024004540056</v>
      </c>
      <c r="O43" s="418" t="s">
        <v>3129</v>
      </c>
      <c r="P43" s="327" t="s">
        <v>346</v>
      </c>
      <c r="Q43" s="268">
        <v>24</v>
      </c>
      <c r="R43" s="326" t="s">
        <v>2955</v>
      </c>
      <c r="S43" s="31"/>
      <c r="T43" s="184">
        <v>24</v>
      </c>
      <c r="U43" s="294">
        <v>0</v>
      </c>
      <c r="V43" s="295">
        <v>9</v>
      </c>
      <c r="W43" s="295">
        <v>9</v>
      </c>
      <c r="X43" s="295">
        <v>6</v>
      </c>
      <c r="Y43" s="295">
        <v>200</v>
      </c>
      <c r="Z43" s="296">
        <f t="shared" si="43"/>
        <v>200</v>
      </c>
      <c r="AA43" s="296">
        <f t="shared" si="43"/>
        <v>200</v>
      </c>
      <c r="AB43" s="296">
        <f t="shared" si="43"/>
        <v>0</v>
      </c>
      <c r="AC43" s="296">
        <f t="shared" si="43"/>
        <v>0</v>
      </c>
      <c r="AD43" s="296">
        <f t="shared" si="43"/>
        <v>0</v>
      </c>
      <c r="AE43" s="296">
        <f t="shared" si="43"/>
        <v>0</v>
      </c>
      <c r="AF43" s="296">
        <f t="shared" si="43"/>
        <v>0</v>
      </c>
      <c r="AG43" s="297">
        <f t="shared" si="70"/>
        <v>0</v>
      </c>
      <c r="AH43" s="296">
        <f t="shared" si="71"/>
        <v>0</v>
      </c>
      <c r="AI43" s="298"/>
      <c r="AJ43" s="298"/>
      <c r="AK43" s="298"/>
      <c r="AL43" s="298"/>
      <c r="AM43" s="298"/>
      <c r="AN43" s="298"/>
      <c r="AO43" s="297">
        <f t="shared" si="72"/>
        <v>9</v>
      </c>
      <c r="AP43" s="296">
        <f t="shared" si="73"/>
        <v>70</v>
      </c>
      <c r="AQ43" s="298">
        <v>70</v>
      </c>
      <c r="AR43" s="298"/>
      <c r="AS43" s="298"/>
      <c r="AT43" s="298"/>
      <c r="AU43" s="298"/>
      <c r="AV43" s="298"/>
      <c r="AW43" s="297">
        <f t="shared" si="28"/>
        <v>9</v>
      </c>
      <c r="AX43" s="296">
        <f t="shared" si="74"/>
        <v>65</v>
      </c>
      <c r="AY43" s="298">
        <v>65</v>
      </c>
      <c r="AZ43" s="298"/>
      <c r="BA43" s="298"/>
      <c r="BB43" s="298"/>
      <c r="BC43" s="298"/>
      <c r="BD43" s="298"/>
      <c r="BE43" s="297">
        <f t="shared" si="75"/>
        <v>6</v>
      </c>
      <c r="BF43" s="296">
        <f t="shared" si="76"/>
        <v>65</v>
      </c>
      <c r="BG43" s="298">
        <v>65</v>
      </c>
      <c r="BH43" s="298"/>
      <c r="BI43" s="298"/>
      <c r="BJ43" s="298"/>
      <c r="BK43" s="298"/>
      <c r="BL43" s="298"/>
    </row>
    <row r="44" spans="1:64" s="559" customFormat="1" ht="40.5" customHeight="1" x14ac:dyDescent="0.25">
      <c r="A44" s="464"/>
      <c r="B44" s="201" t="s">
        <v>153</v>
      </c>
      <c r="C44" s="547" t="s">
        <v>354</v>
      </c>
      <c r="D44" s="380"/>
      <c r="E44" s="380"/>
      <c r="F44" s="380"/>
      <c r="G44" s="398"/>
      <c r="H44" s="182"/>
      <c r="I44" s="182"/>
      <c r="J44" s="682"/>
      <c r="K44" s="682"/>
      <c r="L44" s="380"/>
      <c r="M44" s="683"/>
      <c r="N44" s="684"/>
      <c r="O44" s="183"/>
      <c r="P44" s="682"/>
      <c r="Q44" s="182"/>
      <c r="R44" s="266"/>
      <c r="S44" s="52"/>
      <c r="T44" s="52"/>
      <c r="U44" s="686"/>
      <c r="V44" s="686"/>
      <c r="W44" s="686"/>
      <c r="X44" s="686"/>
      <c r="Y44" s="585">
        <v>330</v>
      </c>
      <c r="Z44" s="551">
        <f t="shared" si="43"/>
        <v>330</v>
      </c>
      <c r="AA44" s="551">
        <f t="shared" si="43"/>
        <v>330</v>
      </c>
      <c r="AB44" s="551">
        <f t="shared" si="43"/>
        <v>0</v>
      </c>
      <c r="AC44" s="551">
        <f t="shared" si="43"/>
        <v>0</v>
      </c>
      <c r="AD44" s="551">
        <f t="shared" si="43"/>
        <v>0</v>
      </c>
      <c r="AE44" s="551">
        <f t="shared" si="43"/>
        <v>0</v>
      </c>
      <c r="AF44" s="551">
        <f t="shared" si="43"/>
        <v>0</v>
      </c>
      <c r="AG44" s="552"/>
      <c r="AH44" s="553">
        <f>SUM(AH45:AH47)</f>
        <v>48.1</v>
      </c>
      <c r="AI44" s="553">
        <f>SUM(AI45:AI47)</f>
        <v>48.1</v>
      </c>
      <c r="AJ44" s="553">
        <f t="shared" ref="AJ44:AN44" si="77">SUM(AJ45:AJ47)</f>
        <v>0</v>
      </c>
      <c r="AK44" s="553">
        <f t="shared" si="77"/>
        <v>0</v>
      </c>
      <c r="AL44" s="553">
        <f t="shared" si="77"/>
        <v>0</v>
      </c>
      <c r="AM44" s="553">
        <f t="shared" si="77"/>
        <v>0</v>
      </c>
      <c r="AN44" s="553">
        <f t="shared" si="77"/>
        <v>0</v>
      </c>
      <c r="AO44" s="552"/>
      <c r="AP44" s="553">
        <f>SUM(AP45:AP47)</f>
        <v>94</v>
      </c>
      <c r="AQ44" s="553">
        <f t="shared" ref="AQ44:AV44" si="78">SUM(AQ45:AQ47)</f>
        <v>94</v>
      </c>
      <c r="AR44" s="553">
        <f t="shared" si="78"/>
        <v>0</v>
      </c>
      <c r="AS44" s="553">
        <f t="shared" si="78"/>
        <v>0</v>
      </c>
      <c r="AT44" s="553">
        <f t="shared" si="78"/>
        <v>0</v>
      </c>
      <c r="AU44" s="553">
        <f t="shared" si="78"/>
        <v>0</v>
      </c>
      <c r="AV44" s="553">
        <f t="shared" si="78"/>
        <v>0</v>
      </c>
      <c r="AW44" s="552"/>
      <c r="AX44" s="553">
        <f>SUM(AX45:AX47)</f>
        <v>94</v>
      </c>
      <c r="AY44" s="553">
        <f t="shared" ref="AY44:BD44" si="79">SUM(AY45:AY47)</f>
        <v>94</v>
      </c>
      <c r="AZ44" s="553">
        <f t="shared" si="79"/>
        <v>0</v>
      </c>
      <c r="BA44" s="553">
        <f t="shared" si="79"/>
        <v>0</v>
      </c>
      <c r="BB44" s="553">
        <f t="shared" si="79"/>
        <v>0</v>
      </c>
      <c r="BC44" s="553">
        <f t="shared" si="79"/>
        <v>0</v>
      </c>
      <c r="BD44" s="553">
        <f t="shared" si="79"/>
        <v>0</v>
      </c>
      <c r="BE44" s="552"/>
      <c r="BF44" s="553">
        <f>SUM(BF45:BF47)</f>
        <v>93.9</v>
      </c>
      <c r="BG44" s="553">
        <f t="shared" ref="BG44:BL44" si="80">SUM(BG45:BG47)</f>
        <v>93.9</v>
      </c>
      <c r="BH44" s="553">
        <f t="shared" si="80"/>
        <v>0</v>
      </c>
      <c r="BI44" s="553">
        <f t="shared" si="80"/>
        <v>0</v>
      </c>
      <c r="BJ44" s="553">
        <f t="shared" si="80"/>
        <v>0</v>
      </c>
      <c r="BK44" s="553">
        <f t="shared" si="80"/>
        <v>0</v>
      </c>
      <c r="BL44" s="553">
        <f t="shared" si="80"/>
        <v>0</v>
      </c>
    </row>
    <row r="45" spans="1:64" s="287" customFormat="1" ht="40.5" customHeight="1" x14ac:dyDescent="0.25">
      <c r="A45" s="293"/>
      <c r="B45" s="278"/>
      <c r="C45" s="328" t="s">
        <v>154</v>
      </c>
      <c r="D45" s="322" t="s">
        <v>355</v>
      </c>
      <c r="E45" s="31">
        <v>51</v>
      </c>
      <c r="F45" s="28">
        <v>350210700</v>
      </c>
      <c r="G45" s="28" t="s">
        <v>348</v>
      </c>
      <c r="H45" s="357">
        <v>40</v>
      </c>
      <c r="I45" s="357" t="s">
        <v>2979</v>
      </c>
      <c r="J45" s="357">
        <v>35</v>
      </c>
      <c r="K45" s="357" t="s">
        <v>3127</v>
      </c>
      <c r="L45" s="424">
        <v>3502</v>
      </c>
      <c r="M45" s="424" t="s">
        <v>3128</v>
      </c>
      <c r="N45" s="422">
        <v>2024004540056</v>
      </c>
      <c r="O45" s="418" t="s">
        <v>3129</v>
      </c>
      <c r="P45" s="327" t="s">
        <v>348</v>
      </c>
      <c r="Q45" s="268">
        <v>40</v>
      </c>
      <c r="R45" s="326" t="s">
        <v>2955</v>
      </c>
      <c r="S45" s="31"/>
      <c r="T45" s="184">
        <v>40</v>
      </c>
      <c r="U45" s="294">
        <v>10</v>
      </c>
      <c r="V45" s="295">
        <v>10</v>
      </c>
      <c r="W45" s="295">
        <v>10</v>
      </c>
      <c r="X45" s="295">
        <v>10</v>
      </c>
      <c r="Y45" s="295">
        <v>103</v>
      </c>
      <c r="Z45" s="296">
        <f t="shared" si="43"/>
        <v>103</v>
      </c>
      <c r="AA45" s="296">
        <f t="shared" si="43"/>
        <v>103</v>
      </c>
      <c r="AB45" s="296">
        <f t="shared" si="43"/>
        <v>0</v>
      </c>
      <c r="AC45" s="296">
        <f t="shared" si="43"/>
        <v>0</v>
      </c>
      <c r="AD45" s="296">
        <f t="shared" si="43"/>
        <v>0</v>
      </c>
      <c r="AE45" s="296">
        <f t="shared" si="43"/>
        <v>0</v>
      </c>
      <c r="AF45" s="296">
        <f t="shared" si="43"/>
        <v>0</v>
      </c>
      <c r="AG45" s="297">
        <f t="shared" ref="AG45:AG47" si="81">+U45</f>
        <v>10</v>
      </c>
      <c r="AH45" s="296">
        <f t="shared" ref="AH45:AH47" si="82">SUM(AI45:AN45)</f>
        <v>13</v>
      </c>
      <c r="AI45" s="298">
        <v>13</v>
      </c>
      <c r="AJ45" s="298"/>
      <c r="AK45" s="298"/>
      <c r="AL45" s="298"/>
      <c r="AM45" s="298"/>
      <c r="AN45" s="298"/>
      <c r="AO45" s="297">
        <f t="shared" ref="AO45:AO47" si="83">+V45</f>
        <v>10</v>
      </c>
      <c r="AP45" s="296">
        <f t="shared" ref="AP45:AP47" si="84">SUM(AQ45:AV45)</f>
        <v>30</v>
      </c>
      <c r="AQ45" s="298">
        <v>30</v>
      </c>
      <c r="AR45" s="298"/>
      <c r="AS45" s="298"/>
      <c r="AT45" s="298"/>
      <c r="AU45" s="298"/>
      <c r="AV45" s="298"/>
      <c r="AW45" s="297">
        <f t="shared" si="28"/>
        <v>10</v>
      </c>
      <c r="AX45" s="296">
        <f t="shared" ref="AX45:AX47" si="85">SUM(AY45:BD45)</f>
        <v>30</v>
      </c>
      <c r="AY45" s="298">
        <v>30</v>
      </c>
      <c r="AZ45" s="298"/>
      <c r="BA45" s="298"/>
      <c r="BB45" s="298"/>
      <c r="BC45" s="298"/>
      <c r="BD45" s="298"/>
      <c r="BE45" s="297">
        <f t="shared" ref="BE45:BE47" si="86">+X45</f>
        <v>10</v>
      </c>
      <c r="BF45" s="296">
        <f t="shared" ref="BF45:BF47" si="87">SUM(BG45:BL45)</f>
        <v>30</v>
      </c>
      <c r="BG45" s="298">
        <v>30</v>
      </c>
      <c r="BH45" s="298"/>
      <c r="BI45" s="298"/>
      <c r="BJ45" s="298"/>
      <c r="BK45" s="298"/>
      <c r="BL45" s="298"/>
    </row>
    <row r="46" spans="1:64" s="287" customFormat="1" ht="40.5" customHeight="1" x14ac:dyDescent="0.25">
      <c r="A46" s="293"/>
      <c r="B46" s="278"/>
      <c r="C46" s="328" t="s">
        <v>155</v>
      </c>
      <c r="D46" s="322" t="s">
        <v>356</v>
      </c>
      <c r="E46" s="31">
        <v>52</v>
      </c>
      <c r="F46" s="28">
        <v>350205900</v>
      </c>
      <c r="G46" s="28" t="s">
        <v>357</v>
      </c>
      <c r="H46" s="357">
        <v>6</v>
      </c>
      <c r="I46" s="357" t="s">
        <v>2979</v>
      </c>
      <c r="J46" s="357">
        <v>35</v>
      </c>
      <c r="K46" s="357" t="s">
        <v>3127</v>
      </c>
      <c r="L46" s="424">
        <v>3502</v>
      </c>
      <c r="M46" s="424" t="s">
        <v>3128</v>
      </c>
      <c r="N46" s="422">
        <v>2024004540056</v>
      </c>
      <c r="O46" s="418" t="s">
        <v>3129</v>
      </c>
      <c r="P46" s="327" t="s">
        <v>357</v>
      </c>
      <c r="Q46" s="268">
        <v>6</v>
      </c>
      <c r="R46" s="326" t="s">
        <v>2955</v>
      </c>
      <c r="S46" s="31"/>
      <c r="T46" s="184">
        <v>6</v>
      </c>
      <c r="U46" s="294">
        <v>1</v>
      </c>
      <c r="V46" s="295">
        <v>2</v>
      </c>
      <c r="W46" s="295">
        <v>2</v>
      </c>
      <c r="X46" s="295">
        <v>1</v>
      </c>
      <c r="Y46" s="295">
        <v>127</v>
      </c>
      <c r="Z46" s="296">
        <f t="shared" ref="Z46:AF52" si="88">+AH46+AP46+AX46+BF46</f>
        <v>127</v>
      </c>
      <c r="AA46" s="296">
        <f t="shared" si="88"/>
        <v>127</v>
      </c>
      <c r="AB46" s="296">
        <f t="shared" si="88"/>
        <v>0</v>
      </c>
      <c r="AC46" s="296">
        <f t="shared" si="88"/>
        <v>0</v>
      </c>
      <c r="AD46" s="296">
        <f t="shared" si="88"/>
        <v>0</v>
      </c>
      <c r="AE46" s="296">
        <f t="shared" si="88"/>
        <v>0</v>
      </c>
      <c r="AF46" s="296">
        <f t="shared" si="88"/>
        <v>0</v>
      </c>
      <c r="AG46" s="297">
        <f t="shared" si="81"/>
        <v>1</v>
      </c>
      <c r="AH46" s="296">
        <f t="shared" si="82"/>
        <v>22.1</v>
      </c>
      <c r="AI46" s="298">
        <v>22.1</v>
      </c>
      <c r="AJ46" s="298"/>
      <c r="AK46" s="298"/>
      <c r="AL46" s="298"/>
      <c r="AM46" s="298"/>
      <c r="AN46" s="298"/>
      <c r="AO46" s="297">
        <f t="shared" si="83"/>
        <v>2</v>
      </c>
      <c r="AP46" s="296">
        <f t="shared" si="84"/>
        <v>35</v>
      </c>
      <c r="AQ46" s="298">
        <v>35</v>
      </c>
      <c r="AR46" s="298"/>
      <c r="AS46" s="298"/>
      <c r="AT46" s="298"/>
      <c r="AU46" s="298"/>
      <c r="AV46" s="298"/>
      <c r="AW46" s="297">
        <f t="shared" si="28"/>
        <v>2</v>
      </c>
      <c r="AX46" s="296">
        <f t="shared" si="85"/>
        <v>35</v>
      </c>
      <c r="AY46" s="298">
        <v>35</v>
      </c>
      <c r="AZ46" s="298"/>
      <c r="BA46" s="298"/>
      <c r="BB46" s="298"/>
      <c r="BC46" s="298"/>
      <c r="BD46" s="298"/>
      <c r="BE46" s="297">
        <f t="shared" si="86"/>
        <v>1</v>
      </c>
      <c r="BF46" s="296">
        <f t="shared" si="87"/>
        <v>34.9</v>
      </c>
      <c r="BG46" s="298">
        <v>34.9</v>
      </c>
      <c r="BH46" s="298"/>
      <c r="BI46" s="298"/>
      <c r="BJ46" s="298"/>
      <c r="BK46" s="298"/>
      <c r="BL46" s="298"/>
    </row>
    <row r="47" spans="1:64" s="287" customFormat="1" ht="40.5" customHeight="1" x14ac:dyDescent="0.25">
      <c r="A47" s="293"/>
      <c r="B47" s="278"/>
      <c r="C47" s="328" t="s">
        <v>360</v>
      </c>
      <c r="D47" s="322" t="s">
        <v>358</v>
      </c>
      <c r="E47" s="31">
        <v>53</v>
      </c>
      <c r="F47" s="28">
        <v>350202400</v>
      </c>
      <c r="G47" s="28" t="s">
        <v>359</v>
      </c>
      <c r="H47" s="357">
        <v>1500</v>
      </c>
      <c r="I47" s="357" t="s">
        <v>2979</v>
      </c>
      <c r="J47" s="357">
        <v>35</v>
      </c>
      <c r="K47" s="357" t="s">
        <v>3127</v>
      </c>
      <c r="L47" s="424">
        <v>3502</v>
      </c>
      <c r="M47" s="424" t="s">
        <v>3128</v>
      </c>
      <c r="N47" s="422">
        <v>2024004540056</v>
      </c>
      <c r="O47" s="418" t="s">
        <v>3129</v>
      </c>
      <c r="P47" s="327" t="s">
        <v>359</v>
      </c>
      <c r="Q47" s="268">
        <v>1500</v>
      </c>
      <c r="R47" s="326" t="s">
        <v>2955</v>
      </c>
      <c r="S47" s="31"/>
      <c r="T47" s="184">
        <v>1500</v>
      </c>
      <c r="U47" s="294">
        <v>250</v>
      </c>
      <c r="V47" s="295">
        <v>500</v>
      </c>
      <c r="W47" s="295">
        <v>500</v>
      </c>
      <c r="X47" s="295">
        <v>250</v>
      </c>
      <c r="Y47" s="295">
        <v>100</v>
      </c>
      <c r="Z47" s="296">
        <f t="shared" si="88"/>
        <v>100</v>
      </c>
      <c r="AA47" s="296">
        <f t="shared" si="88"/>
        <v>100</v>
      </c>
      <c r="AB47" s="296">
        <f t="shared" si="88"/>
        <v>0</v>
      </c>
      <c r="AC47" s="296">
        <f t="shared" si="88"/>
        <v>0</v>
      </c>
      <c r="AD47" s="296">
        <f t="shared" si="88"/>
        <v>0</v>
      </c>
      <c r="AE47" s="296">
        <f t="shared" si="88"/>
        <v>0</v>
      </c>
      <c r="AF47" s="296">
        <f t="shared" si="88"/>
        <v>0</v>
      </c>
      <c r="AG47" s="297">
        <f t="shared" si="81"/>
        <v>250</v>
      </c>
      <c r="AH47" s="296">
        <f t="shared" si="82"/>
        <v>13</v>
      </c>
      <c r="AI47" s="298">
        <v>13</v>
      </c>
      <c r="AJ47" s="298"/>
      <c r="AK47" s="298"/>
      <c r="AL47" s="298"/>
      <c r="AM47" s="298"/>
      <c r="AN47" s="298"/>
      <c r="AO47" s="297">
        <f t="shared" si="83"/>
        <v>500</v>
      </c>
      <c r="AP47" s="296">
        <f t="shared" si="84"/>
        <v>29</v>
      </c>
      <c r="AQ47" s="298">
        <v>29</v>
      </c>
      <c r="AR47" s="298"/>
      <c r="AS47" s="298"/>
      <c r="AT47" s="298"/>
      <c r="AU47" s="298"/>
      <c r="AV47" s="298"/>
      <c r="AW47" s="297">
        <f t="shared" si="28"/>
        <v>500</v>
      </c>
      <c r="AX47" s="296">
        <f t="shared" si="85"/>
        <v>29</v>
      </c>
      <c r="AY47" s="298">
        <v>29</v>
      </c>
      <c r="AZ47" s="298"/>
      <c r="BA47" s="298"/>
      <c r="BB47" s="298"/>
      <c r="BC47" s="298"/>
      <c r="BD47" s="298"/>
      <c r="BE47" s="297">
        <f t="shared" si="86"/>
        <v>250</v>
      </c>
      <c r="BF47" s="296">
        <f t="shared" si="87"/>
        <v>29</v>
      </c>
      <c r="BG47" s="298">
        <v>29</v>
      </c>
      <c r="BH47" s="298"/>
      <c r="BI47" s="298"/>
      <c r="BJ47" s="298"/>
      <c r="BK47" s="298"/>
      <c r="BL47" s="298"/>
    </row>
    <row r="48" spans="1:64" s="559" customFormat="1" ht="40.5" customHeight="1" x14ac:dyDescent="0.25">
      <c r="A48" s="464"/>
      <c r="B48" s="201" t="s">
        <v>156</v>
      </c>
      <c r="C48" s="547" t="s">
        <v>361</v>
      </c>
      <c r="D48" s="380"/>
      <c r="E48" s="380"/>
      <c r="F48" s="380"/>
      <c r="G48" s="398"/>
      <c r="H48" s="182"/>
      <c r="I48" s="182"/>
      <c r="J48" s="682"/>
      <c r="K48" s="682"/>
      <c r="L48" s="380"/>
      <c r="M48" s="683"/>
      <c r="N48" s="684"/>
      <c r="O48" s="183"/>
      <c r="P48" s="185"/>
      <c r="Q48" s="52"/>
      <c r="R48" s="52"/>
      <c r="S48" s="52"/>
      <c r="T48" s="52"/>
      <c r="U48" s="686"/>
      <c r="V48" s="686"/>
      <c r="W48" s="686"/>
      <c r="X48" s="686"/>
      <c r="Y48" s="585">
        <v>0</v>
      </c>
      <c r="Z48" s="551">
        <f t="shared" si="88"/>
        <v>0</v>
      </c>
      <c r="AA48" s="551">
        <f t="shared" si="88"/>
        <v>0</v>
      </c>
      <c r="AB48" s="551">
        <f t="shared" si="88"/>
        <v>0</v>
      </c>
      <c r="AC48" s="551">
        <f t="shared" si="88"/>
        <v>0</v>
      </c>
      <c r="AD48" s="551">
        <f t="shared" si="88"/>
        <v>0</v>
      </c>
      <c r="AE48" s="551">
        <f t="shared" si="88"/>
        <v>0</v>
      </c>
      <c r="AF48" s="551">
        <f t="shared" si="88"/>
        <v>0</v>
      </c>
      <c r="AG48" s="552"/>
      <c r="AH48" s="553">
        <f>SUM(AH49:AH52)</f>
        <v>0</v>
      </c>
      <c r="AI48" s="553">
        <f t="shared" ref="AI48:AN48" si="89">SUM(AI49:AI52)</f>
        <v>0</v>
      </c>
      <c r="AJ48" s="553">
        <f t="shared" si="89"/>
        <v>0</v>
      </c>
      <c r="AK48" s="553">
        <f t="shared" si="89"/>
        <v>0</v>
      </c>
      <c r="AL48" s="553">
        <f t="shared" si="89"/>
        <v>0</v>
      </c>
      <c r="AM48" s="553">
        <f t="shared" si="89"/>
        <v>0</v>
      </c>
      <c r="AN48" s="553">
        <f t="shared" si="89"/>
        <v>0</v>
      </c>
      <c r="AO48" s="552"/>
      <c r="AP48" s="553">
        <f>SUM(AP49:AP52)</f>
        <v>0</v>
      </c>
      <c r="AQ48" s="553">
        <f t="shared" ref="AQ48:AV48" si="90">SUM(AQ49:AQ52)</f>
        <v>0</v>
      </c>
      <c r="AR48" s="553">
        <f t="shared" si="90"/>
        <v>0</v>
      </c>
      <c r="AS48" s="553">
        <f t="shared" si="90"/>
        <v>0</v>
      </c>
      <c r="AT48" s="553">
        <f t="shared" si="90"/>
        <v>0</v>
      </c>
      <c r="AU48" s="553">
        <f t="shared" si="90"/>
        <v>0</v>
      </c>
      <c r="AV48" s="553">
        <f t="shared" si="90"/>
        <v>0</v>
      </c>
      <c r="AW48" s="552"/>
      <c r="AX48" s="553">
        <f>SUM(AX49:AX52)</f>
        <v>0</v>
      </c>
      <c r="AY48" s="553">
        <f t="shared" ref="AY48:BD48" si="91">SUM(AY49:AY52)</f>
        <v>0</v>
      </c>
      <c r="AZ48" s="553">
        <f t="shared" si="91"/>
        <v>0</v>
      </c>
      <c r="BA48" s="553">
        <f t="shared" si="91"/>
        <v>0</v>
      </c>
      <c r="BB48" s="553">
        <f t="shared" si="91"/>
        <v>0</v>
      </c>
      <c r="BC48" s="553">
        <f t="shared" si="91"/>
        <v>0</v>
      </c>
      <c r="BD48" s="553">
        <f t="shared" si="91"/>
        <v>0</v>
      </c>
      <c r="BE48" s="552"/>
      <c r="BF48" s="553">
        <f>SUM(BF49:BF52)</f>
        <v>0</v>
      </c>
      <c r="BG48" s="553">
        <f t="shared" ref="BG48:BL48" si="92">SUM(BG49:BG52)</f>
        <v>0</v>
      </c>
      <c r="BH48" s="553">
        <f t="shared" si="92"/>
        <v>0</v>
      </c>
      <c r="BI48" s="553">
        <f t="shared" si="92"/>
        <v>0</v>
      </c>
      <c r="BJ48" s="553">
        <f t="shared" si="92"/>
        <v>0</v>
      </c>
      <c r="BK48" s="553">
        <f t="shared" si="92"/>
        <v>0</v>
      </c>
      <c r="BL48" s="553">
        <f t="shared" si="92"/>
        <v>0</v>
      </c>
    </row>
    <row r="49" spans="1:64" s="287" customFormat="1" ht="40.5" customHeight="1" x14ac:dyDescent="0.25">
      <c r="A49" s="293"/>
      <c r="B49" s="278"/>
      <c r="C49" s="328" t="s">
        <v>157</v>
      </c>
      <c r="D49" s="322" t="s">
        <v>362</v>
      </c>
      <c r="E49" s="31">
        <v>54</v>
      </c>
      <c r="F49" s="28">
        <v>350211600</v>
      </c>
      <c r="G49" s="28" t="s">
        <v>363</v>
      </c>
      <c r="H49" s="357">
        <v>1</v>
      </c>
      <c r="I49" s="357" t="s">
        <v>2979</v>
      </c>
      <c r="J49" s="357">
        <v>35</v>
      </c>
      <c r="K49" s="357" t="s">
        <v>3127</v>
      </c>
      <c r="L49" s="424">
        <v>3502</v>
      </c>
      <c r="M49" s="424" t="s">
        <v>3128</v>
      </c>
      <c r="N49" s="422">
        <v>2024004540056</v>
      </c>
      <c r="O49" s="418" t="s">
        <v>3129</v>
      </c>
      <c r="P49" s="327" t="s">
        <v>363</v>
      </c>
      <c r="Q49" s="268">
        <v>1</v>
      </c>
      <c r="R49" s="326" t="s">
        <v>2955</v>
      </c>
      <c r="S49" s="31"/>
      <c r="T49" s="184">
        <v>1</v>
      </c>
      <c r="U49" s="294">
        <v>0</v>
      </c>
      <c r="V49" s="295">
        <v>1</v>
      </c>
      <c r="W49" s="295">
        <v>0</v>
      </c>
      <c r="X49" s="295">
        <v>0</v>
      </c>
      <c r="Y49" s="295">
        <v>0</v>
      </c>
      <c r="Z49" s="296">
        <f t="shared" si="88"/>
        <v>0</v>
      </c>
      <c r="AA49" s="296">
        <f t="shared" si="88"/>
        <v>0</v>
      </c>
      <c r="AB49" s="296">
        <f t="shared" si="88"/>
        <v>0</v>
      </c>
      <c r="AC49" s="296">
        <f t="shared" si="88"/>
        <v>0</v>
      </c>
      <c r="AD49" s="296">
        <f t="shared" si="88"/>
        <v>0</v>
      </c>
      <c r="AE49" s="296">
        <f t="shared" si="88"/>
        <v>0</v>
      </c>
      <c r="AF49" s="296">
        <f t="shared" si="88"/>
        <v>0</v>
      </c>
      <c r="AG49" s="297">
        <f t="shared" ref="AG49:AG52" si="93">+U49</f>
        <v>0</v>
      </c>
      <c r="AH49" s="296">
        <f t="shared" ref="AH49:AH52" si="94">SUM(AI49:AN49)</f>
        <v>0</v>
      </c>
      <c r="AI49" s="298"/>
      <c r="AJ49" s="298"/>
      <c r="AK49" s="298"/>
      <c r="AL49" s="298"/>
      <c r="AM49" s="298"/>
      <c r="AN49" s="298"/>
      <c r="AO49" s="297">
        <f t="shared" ref="AO49:AO52" si="95">+V49</f>
        <v>1</v>
      </c>
      <c r="AP49" s="296">
        <f t="shared" ref="AP49:AP52" si="96">SUM(AQ49:AV49)</f>
        <v>0</v>
      </c>
      <c r="AQ49" s="298"/>
      <c r="AR49" s="298"/>
      <c r="AS49" s="298"/>
      <c r="AT49" s="298"/>
      <c r="AU49" s="298"/>
      <c r="AV49" s="298"/>
      <c r="AW49" s="297">
        <f t="shared" si="28"/>
        <v>0</v>
      </c>
      <c r="AX49" s="296">
        <f t="shared" ref="AX49:AX52" si="97">SUM(AY49:BD49)</f>
        <v>0</v>
      </c>
      <c r="AY49" s="298"/>
      <c r="AZ49" s="298"/>
      <c r="BA49" s="298"/>
      <c r="BB49" s="298"/>
      <c r="BC49" s="298"/>
      <c r="BD49" s="298"/>
      <c r="BE49" s="297">
        <f t="shared" ref="BE49:BE51" si="98">+X49</f>
        <v>0</v>
      </c>
      <c r="BF49" s="296">
        <f t="shared" ref="BF49:BF52" si="99">SUM(BG49:BL49)</f>
        <v>0</v>
      </c>
      <c r="BG49" s="298"/>
      <c r="BH49" s="298"/>
      <c r="BI49" s="298"/>
      <c r="BJ49" s="298"/>
      <c r="BK49" s="298"/>
      <c r="BL49" s="298"/>
    </row>
    <row r="50" spans="1:64" s="287" customFormat="1" ht="40.5" customHeight="1" x14ac:dyDescent="0.25">
      <c r="A50" s="293"/>
      <c r="B50" s="278"/>
      <c r="C50" s="328" t="s">
        <v>158</v>
      </c>
      <c r="D50" s="322" t="s">
        <v>364</v>
      </c>
      <c r="E50" s="31">
        <v>55</v>
      </c>
      <c r="F50" s="28">
        <v>350204603</v>
      </c>
      <c r="G50" s="28" t="s">
        <v>365</v>
      </c>
      <c r="H50" s="357">
        <v>20</v>
      </c>
      <c r="I50" s="357" t="s">
        <v>2979</v>
      </c>
      <c r="J50" s="357">
        <v>35</v>
      </c>
      <c r="K50" s="357" t="s">
        <v>3127</v>
      </c>
      <c r="L50" s="424">
        <v>3502</v>
      </c>
      <c r="M50" s="424" t="s">
        <v>3128</v>
      </c>
      <c r="N50" s="422">
        <v>2024004540056</v>
      </c>
      <c r="O50" s="418" t="s">
        <v>3129</v>
      </c>
      <c r="P50" s="327" t="s">
        <v>365</v>
      </c>
      <c r="Q50" s="268">
        <v>20</v>
      </c>
      <c r="R50" s="326" t="s">
        <v>2955</v>
      </c>
      <c r="S50" s="31"/>
      <c r="T50" s="184">
        <v>20</v>
      </c>
      <c r="U50" s="294">
        <v>0</v>
      </c>
      <c r="V50" s="295">
        <v>8</v>
      </c>
      <c r="W50" s="295">
        <v>8</v>
      </c>
      <c r="X50" s="295">
        <v>4</v>
      </c>
      <c r="Y50" s="295">
        <v>0</v>
      </c>
      <c r="Z50" s="296">
        <f t="shared" si="88"/>
        <v>0</v>
      </c>
      <c r="AA50" s="296">
        <f t="shared" si="88"/>
        <v>0</v>
      </c>
      <c r="AB50" s="296">
        <f t="shared" si="88"/>
        <v>0</v>
      </c>
      <c r="AC50" s="296">
        <f t="shared" si="88"/>
        <v>0</v>
      </c>
      <c r="AD50" s="296">
        <f t="shared" si="88"/>
        <v>0</v>
      </c>
      <c r="AE50" s="296">
        <f t="shared" si="88"/>
        <v>0</v>
      </c>
      <c r="AF50" s="296">
        <f t="shared" si="88"/>
        <v>0</v>
      </c>
      <c r="AG50" s="297">
        <f t="shared" si="93"/>
        <v>0</v>
      </c>
      <c r="AH50" s="296">
        <f t="shared" si="94"/>
        <v>0</v>
      </c>
      <c r="AI50" s="298"/>
      <c r="AJ50" s="298"/>
      <c r="AK50" s="298"/>
      <c r="AL50" s="298"/>
      <c r="AM50" s="298"/>
      <c r="AN50" s="298"/>
      <c r="AO50" s="297">
        <f t="shared" si="95"/>
        <v>8</v>
      </c>
      <c r="AP50" s="296">
        <f t="shared" si="96"/>
        <v>0</v>
      </c>
      <c r="AQ50" s="298"/>
      <c r="AR50" s="298"/>
      <c r="AS50" s="298"/>
      <c r="AT50" s="298"/>
      <c r="AU50" s="298"/>
      <c r="AV50" s="298"/>
      <c r="AW50" s="297">
        <f t="shared" si="28"/>
        <v>8</v>
      </c>
      <c r="AX50" s="296">
        <f t="shared" si="97"/>
        <v>0</v>
      </c>
      <c r="AY50" s="298"/>
      <c r="AZ50" s="298"/>
      <c r="BA50" s="298"/>
      <c r="BB50" s="298"/>
      <c r="BC50" s="298"/>
      <c r="BD50" s="298"/>
      <c r="BE50" s="297">
        <f t="shared" si="98"/>
        <v>4</v>
      </c>
      <c r="BF50" s="296">
        <f t="shared" si="99"/>
        <v>0</v>
      </c>
      <c r="BG50" s="298"/>
      <c r="BH50" s="298"/>
      <c r="BI50" s="298"/>
      <c r="BJ50" s="298"/>
      <c r="BK50" s="298"/>
      <c r="BL50" s="298"/>
    </row>
    <row r="51" spans="1:64" s="287" customFormat="1" ht="40.5" customHeight="1" x14ac:dyDescent="0.25">
      <c r="A51" s="293"/>
      <c r="B51" s="278"/>
      <c r="C51" s="328" t="s">
        <v>370</v>
      </c>
      <c r="D51" s="322" t="s">
        <v>366</v>
      </c>
      <c r="E51" s="31">
        <v>56</v>
      </c>
      <c r="F51" s="28">
        <v>350201903</v>
      </c>
      <c r="G51" s="28" t="s">
        <v>367</v>
      </c>
      <c r="H51" s="357">
        <v>6</v>
      </c>
      <c r="I51" s="357" t="s">
        <v>2979</v>
      </c>
      <c r="J51" s="357">
        <v>35</v>
      </c>
      <c r="K51" s="357" t="s">
        <v>3127</v>
      </c>
      <c r="L51" s="424">
        <v>3502</v>
      </c>
      <c r="M51" s="424" t="s">
        <v>3128</v>
      </c>
      <c r="N51" s="422">
        <v>2024004540056</v>
      </c>
      <c r="O51" s="418" t="s">
        <v>3129</v>
      </c>
      <c r="P51" s="327" t="s">
        <v>367</v>
      </c>
      <c r="Q51" s="268">
        <v>6</v>
      </c>
      <c r="R51" s="326" t="s">
        <v>2955</v>
      </c>
      <c r="S51" s="31"/>
      <c r="T51" s="184">
        <v>6</v>
      </c>
      <c r="U51" s="294">
        <v>0</v>
      </c>
      <c r="V51" s="295">
        <v>2</v>
      </c>
      <c r="W51" s="295">
        <v>2</v>
      </c>
      <c r="X51" s="295">
        <v>2</v>
      </c>
      <c r="Y51" s="295">
        <v>0</v>
      </c>
      <c r="Z51" s="296">
        <f t="shared" si="88"/>
        <v>0</v>
      </c>
      <c r="AA51" s="296">
        <f t="shared" si="88"/>
        <v>0</v>
      </c>
      <c r="AB51" s="296">
        <f t="shared" si="88"/>
        <v>0</v>
      </c>
      <c r="AC51" s="296">
        <f t="shared" si="88"/>
        <v>0</v>
      </c>
      <c r="AD51" s="296">
        <f t="shared" si="88"/>
        <v>0</v>
      </c>
      <c r="AE51" s="296">
        <f t="shared" si="88"/>
        <v>0</v>
      </c>
      <c r="AF51" s="296">
        <f t="shared" si="88"/>
        <v>0</v>
      </c>
      <c r="AG51" s="297">
        <f t="shared" si="93"/>
        <v>0</v>
      </c>
      <c r="AH51" s="296">
        <f t="shared" si="94"/>
        <v>0</v>
      </c>
      <c r="AI51" s="298"/>
      <c r="AJ51" s="298"/>
      <c r="AK51" s="298"/>
      <c r="AL51" s="298"/>
      <c r="AM51" s="298"/>
      <c r="AN51" s="298"/>
      <c r="AO51" s="297">
        <f t="shared" si="95"/>
        <v>2</v>
      </c>
      <c r="AP51" s="296">
        <f t="shared" si="96"/>
        <v>0</v>
      </c>
      <c r="AQ51" s="298"/>
      <c r="AR51" s="298"/>
      <c r="AS51" s="298"/>
      <c r="AT51" s="298"/>
      <c r="AU51" s="298"/>
      <c r="AV51" s="298"/>
      <c r="AW51" s="297">
        <f t="shared" si="28"/>
        <v>2</v>
      </c>
      <c r="AX51" s="296">
        <f t="shared" si="97"/>
        <v>0</v>
      </c>
      <c r="AY51" s="298"/>
      <c r="AZ51" s="298"/>
      <c r="BA51" s="298"/>
      <c r="BB51" s="298"/>
      <c r="BC51" s="298"/>
      <c r="BD51" s="298"/>
      <c r="BE51" s="297">
        <f t="shared" si="98"/>
        <v>2</v>
      </c>
      <c r="BF51" s="296">
        <f t="shared" si="99"/>
        <v>0</v>
      </c>
      <c r="BG51" s="298"/>
      <c r="BH51" s="298"/>
      <c r="BI51" s="298"/>
      <c r="BJ51" s="298"/>
      <c r="BK51" s="298"/>
      <c r="BL51" s="298"/>
    </row>
    <row r="52" spans="1:64" s="287" customFormat="1" ht="40.5" customHeight="1" x14ac:dyDescent="0.25">
      <c r="A52" s="293"/>
      <c r="B52" s="278"/>
      <c r="C52" s="328" t="s">
        <v>371</v>
      </c>
      <c r="D52" s="322" t="s">
        <v>368</v>
      </c>
      <c r="E52" s="31">
        <v>57</v>
      </c>
      <c r="F52" s="28">
        <v>3502010904</v>
      </c>
      <c r="G52" s="28" t="s">
        <v>369</v>
      </c>
      <c r="H52" s="357">
        <v>1</v>
      </c>
      <c r="I52" s="357" t="s">
        <v>2979</v>
      </c>
      <c r="J52" s="357">
        <v>35</v>
      </c>
      <c r="K52" s="357" t="s">
        <v>3127</v>
      </c>
      <c r="L52" s="424">
        <v>3502</v>
      </c>
      <c r="M52" s="424" t="s">
        <v>3128</v>
      </c>
      <c r="N52" s="422">
        <v>2024004540056</v>
      </c>
      <c r="O52" s="418" t="s">
        <v>3129</v>
      </c>
      <c r="P52" s="327" t="s">
        <v>369</v>
      </c>
      <c r="Q52" s="268">
        <v>1</v>
      </c>
      <c r="R52" s="326" t="s">
        <v>2955</v>
      </c>
      <c r="S52" s="31"/>
      <c r="T52" s="184">
        <v>1</v>
      </c>
      <c r="U52" s="294">
        <v>0</v>
      </c>
      <c r="V52" s="295">
        <v>1</v>
      </c>
      <c r="W52" s="295">
        <v>0</v>
      </c>
      <c r="X52" s="295">
        <v>0</v>
      </c>
      <c r="Y52" s="295">
        <v>0</v>
      </c>
      <c r="Z52" s="296">
        <f t="shared" si="88"/>
        <v>0</v>
      </c>
      <c r="AA52" s="296">
        <f t="shared" si="88"/>
        <v>0</v>
      </c>
      <c r="AB52" s="296">
        <f t="shared" si="88"/>
        <v>0</v>
      </c>
      <c r="AC52" s="296">
        <f t="shared" si="88"/>
        <v>0</v>
      </c>
      <c r="AD52" s="296">
        <f t="shared" si="88"/>
        <v>0</v>
      </c>
      <c r="AE52" s="296">
        <f t="shared" si="88"/>
        <v>0</v>
      </c>
      <c r="AF52" s="296">
        <f t="shared" si="88"/>
        <v>0</v>
      </c>
      <c r="AG52" s="297">
        <f t="shared" si="93"/>
        <v>0</v>
      </c>
      <c r="AH52" s="296">
        <f t="shared" si="94"/>
        <v>0</v>
      </c>
      <c r="AI52" s="298"/>
      <c r="AJ52" s="298"/>
      <c r="AK52" s="298"/>
      <c r="AL52" s="298"/>
      <c r="AM52" s="298"/>
      <c r="AN52" s="298"/>
      <c r="AO52" s="297">
        <f t="shared" si="95"/>
        <v>1</v>
      </c>
      <c r="AP52" s="296">
        <f t="shared" si="96"/>
        <v>0</v>
      </c>
      <c r="AQ52" s="298"/>
      <c r="AR52" s="298"/>
      <c r="AS52" s="298"/>
      <c r="AT52" s="298"/>
      <c r="AU52" s="298"/>
      <c r="AV52" s="298"/>
      <c r="AW52" s="297">
        <f t="shared" si="28"/>
        <v>0</v>
      </c>
      <c r="AX52" s="296">
        <f t="shared" si="97"/>
        <v>0</v>
      </c>
      <c r="AY52" s="298"/>
      <c r="AZ52" s="298"/>
      <c r="BA52" s="298"/>
      <c r="BB52" s="298"/>
      <c r="BC52" s="298"/>
      <c r="BD52" s="298"/>
      <c r="BE52" s="297">
        <f>+X52</f>
        <v>0</v>
      </c>
      <c r="BF52" s="296">
        <f t="shared" si="99"/>
        <v>0</v>
      </c>
      <c r="BG52" s="298"/>
      <c r="BH52" s="298"/>
      <c r="BI52" s="298"/>
      <c r="BJ52" s="298"/>
      <c r="BK52" s="298"/>
      <c r="BL52" s="298"/>
    </row>
  </sheetData>
  <mergeCells count="56">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BF4:BF5"/>
    <mergeCell ref="BG4:BJ4"/>
    <mergeCell ref="BK4:BK5"/>
    <mergeCell ref="BL4:BL5"/>
    <mergeCell ref="AW4:AW5"/>
    <mergeCell ref="AX4:AX5"/>
    <mergeCell ref="AY4:BB4"/>
    <mergeCell ref="BC4:BC5"/>
    <mergeCell ref="BD4:BD5"/>
    <mergeCell ref="BE4:BE5"/>
  </mergeCells>
  <conditionalFormatting sqref="H10:H13 N10:O13 Q10:Q13 H15:H16 N15:O16 Q15:Q16">
    <cfRule type="expression" dxfId="524" priority="32">
      <formula>$H10=#REF!</formula>
    </cfRule>
  </conditionalFormatting>
  <conditionalFormatting sqref="N14">
    <cfRule type="expression" dxfId="523" priority="8">
      <formula>$H14=#REF!</formula>
    </cfRule>
  </conditionalFormatting>
  <conditionalFormatting sqref="N18:N20">
    <cfRule type="expression" dxfId="522" priority="7">
      <formula>$H18=#REF!</formula>
    </cfRule>
  </conditionalFormatting>
  <conditionalFormatting sqref="N22:N29">
    <cfRule type="expression" dxfId="521" priority="6">
      <formula>$H22=#REF!</formula>
    </cfRule>
  </conditionalFormatting>
  <conditionalFormatting sqref="N31:N33">
    <cfRule type="expression" dxfId="520" priority="5">
      <formula>$H31=#REF!</formula>
    </cfRule>
  </conditionalFormatting>
  <conditionalFormatting sqref="N35:N37">
    <cfRule type="expression" dxfId="519" priority="4">
      <formula>$H35=#REF!</formula>
    </cfRule>
  </conditionalFormatting>
  <conditionalFormatting sqref="N39:N43">
    <cfRule type="expression" dxfId="518" priority="3">
      <formula>$H39=#REF!</formula>
    </cfRule>
  </conditionalFormatting>
  <conditionalFormatting sqref="N45:N47">
    <cfRule type="expression" dxfId="517" priority="2">
      <formula>$H45=#REF!</formula>
    </cfRule>
  </conditionalFormatting>
  <conditionalFormatting sqref="N49:N52">
    <cfRule type="expression" dxfId="516" priority="1">
      <formula>$H49=#REF!</formula>
    </cfRule>
  </conditionalFormatting>
  <conditionalFormatting sqref="S9:S16">
    <cfRule type="expression" dxfId="515" priority="30">
      <formula>T9=U9+V9+W9+X9</formula>
    </cfRule>
    <cfRule type="expression" dxfId="514" priority="31">
      <formula>T9&lt;&gt;U9+V9+W9+X9</formula>
    </cfRule>
  </conditionalFormatting>
  <conditionalFormatting sqref="S18:S20">
    <cfRule type="expression" dxfId="513" priority="28">
      <formula>T18=U18+V18+W18+X18</formula>
    </cfRule>
    <cfRule type="expression" dxfId="512" priority="29">
      <formula>T18&lt;&gt;U18+V18+W18+X18</formula>
    </cfRule>
  </conditionalFormatting>
  <conditionalFormatting sqref="S22:S29">
    <cfRule type="expression" dxfId="511" priority="26">
      <formula>T22=U22+V22+W22+X22</formula>
    </cfRule>
    <cfRule type="expression" dxfId="510" priority="27">
      <formula>T22&lt;&gt;U22+V22+W22+X22</formula>
    </cfRule>
  </conditionalFormatting>
  <conditionalFormatting sqref="S31:S33">
    <cfRule type="expression" dxfId="509" priority="24">
      <formula>T31=U31+V31+W31+X31</formula>
    </cfRule>
    <cfRule type="expression" dxfId="508" priority="25">
      <formula>T31&lt;&gt;U31+V31+W31+X31</formula>
    </cfRule>
  </conditionalFormatting>
  <conditionalFormatting sqref="S35:S37">
    <cfRule type="expression" dxfId="507" priority="22">
      <formula>T35=U35+V35+W35+X35</formula>
    </cfRule>
    <cfRule type="expression" dxfId="506" priority="23">
      <formula>T35&lt;&gt;U35+V35+W35+X35</formula>
    </cfRule>
  </conditionalFormatting>
  <conditionalFormatting sqref="S39:S43">
    <cfRule type="expression" dxfId="505" priority="20">
      <formula>T39=U39+V39+W39+X39</formula>
    </cfRule>
    <cfRule type="expression" dxfId="504" priority="21">
      <formula>T39&lt;&gt;U39+V39+W39+X39</formula>
    </cfRule>
  </conditionalFormatting>
  <conditionalFormatting sqref="S45:S47">
    <cfRule type="expression" dxfId="503" priority="18">
      <formula>T45=U45+V45+W45+X45</formula>
    </cfRule>
    <cfRule type="expression" dxfId="502" priority="19">
      <formula>T45&lt;&gt;U45+V45+W45+X45</formula>
    </cfRule>
  </conditionalFormatting>
  <conditionalFormatting sqref="S49:S52">
    <cfRule type="expression" dxfId="501" priority="16">
      <formula>T49=U49+V49+W49+X49</formula>
    </cfRule>
    <cfRule type="expression" dxfId="500" priority="17">
      <formula>T49&lt;&gt;U49+V49+W49+X49</formula>
    </cfRule>
  </conditionalFormatting>
  <conditionalFormatting sqref="T10:T13 T15:T16">
    <cfRule type="expression" dxfId="499" priority="9">
      <formula>$G10=#REF!</formula>
    </cfRule>
  </conditionalFormatting>
  <conditionalFormatting sqref="Y7:Y52">
    <cfRule type="expression" dxfId="498" priority="10">
      <formula>Y7&lt;&gt;Z7</formula>
    </cfRule>
  </conditionalFormatting>
  <conditionalFormatting sqref="Z7:AF7">
    <cfRule type="expression" dxfId="497" priority="15">
      <formula>Z$5=#REF!</formula>
    </cfRule>
  </conditionalFormatting>
  <conditionalFormatting sqref="AH7:AN7">
    <cfRule type="expression" dxfId="496" priority="14">
      <formula>AH$5=#REF!</formula>
    </cfRule>
  </conditionalFormatting>
  <conditionalFormatting sqref="AP7:AV7">
    <cfRule type="expression" dxfId="495" priority="13">
      <formula>AP$5=#REF!</formula>
    </cfRule>
  </conditionalFormatting>
  <conditionalFormatting sqref="AX7:BD7">
    <cfRule type="expression" dxfId="494" priority="12">
      <formula>AX$5=#REF!</formula>
    </cfRule>
  </conditionalFormatting>
  <conditionalFormatting sqref="BF7:BL7">
    <cfRule type="expression" dxfId="493" priority="11">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51" man="1"/>
    <brk id="17" max="51" man="1"/>
    <brk id="32" max="51" man="1"/>
    <brk id="48" max="51" man="1"/>
  </colBreaks>
  <ignoredErrors>
    <ignoredError sqref="AP17:AX21 AH21 AX30:BF49 AH30:AQ48" 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3842D-7E76-49E7-96BD-BF9A14FC6C2D}">
  <sheetPr>
    <tabColor rgb="FFFF0000"/>
  </sheetPr>
  <dimension ref="A1:BL37"/>
  <sheetViews>
    <sheetView view="pageBreakPreview" zoomScale="60" zoomScaleNormal="55" workbookViewId="0">
      <pane xSplit="8" ySplit="6" topLeftCell="I21" activePane="bottomRight" state="frozen"/>
      <selection activeCell="J7" sqref="J7"/>
      <selection pane="topRight" activeCell="J7" sqref="J7"/>
      <selection pane="bottomLeft" activeCell="J7" sqref="J7"/>
      <selection pane="bottomRight" activeCell="F29" sqref="F29"/>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15.2851562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5703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2528</v>
      </c>
      <c r="G2" s="392"/>
      <c r="H2" s="186"/>
      <c r="I2" s="256"/>
      <c r="J2" s="256"/>
      <c r="K2" s="256"/>
      <c r="M2" s="258"/>
      <c r="O2" s="250" t="str">
        <f>+F2</f>
        <v>SECRETARÍA DE TURISMO</v>
      </c>
      <c r="Q2" s="167"/>
      <c r="R2" s="257"/>
      <c r="S2" s="257"/>
      <c r="T2" s="257"/>
      <c r="U2" s="257"/>
      <c r="V2" s="257"/>
      <c r="X2" s="166" t="str">
        <f>+F2</f>
        <v>SECRETARÍA DE TURISMO</v>
      </c>
      <c r="Y2" s="257"/>
      <c r="Z2" s="257"/>
      <c r="AA2" s="257"/>
      <c r="AB2" s="257"/>
      <c r="AE2" s="166"/>
      <c r="AF2" s="166"/>
      <c r="AG2" s="257"/>
      <c r="AH2" s="257"/>
      <c r="AI2" s="257"/>
      <c r="AK2" s="257"/>
      <c r="AL2" s="166" t="str">
        <f>+X2</f>
        <v>SECRETARÍA DE TURISMO</v>
      </c>
      <c r="AM2" s="257"/>
      <c r="AN2" s="257"/>
      <c r="AO2" s="257"/>
      <c r="AP2" s="257"/>
      <c r="AQ2" s="257"/>
      <c r="AR2" s="257"/>
      <c r="AT2" s="166"/>
      <c r="AU2" s="166"/>
      <c r="AV2" s="166"/>
      <c r="AW2" s="257"/>
      <c r="AX2" s="257"/>
      <c r="AY2" s="257"/>
      <c r="AZ2" s="166"/>
      <c r="BA2" s="257"/>
      <c r="BB2" s="166" t="str">
        <f>+AL2</f>
        <v>SECRETARÍA DE TURISMO</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2877</v>
      </c>
      <c r="B7" s="534" t="s">
        <v>372</v>
      </c>
      <c r="C7" s="535"/>
      <c r="D7" s="535"/>
      <c r="E7" s="535"/>
      <c r="F7" s="535"/>
      <c r="G7" s="560"/>
      <c r="H7" s="536"/>
      <c r="I7" s="536"/>
      <c r="J7" s="561"/>
      <c r="K7" s="561"/>
      <c r="L7" s="535"/>
      <c r="M7" s="535"/>
      <c r="N7" s="535"/>
      <c r="O7" s="562"/>
      <c r="P7" s="562"/>
      <c r="Q7" s="562"/>
      <c r="R7" s="562"/>
      <c r="S7" s="195"/>
      <c r="T7" s="538"/>
      <c r="U7" s="680"/>
      <c r="V7" s="680"/>
      <c r="W7" s="680"/>
      <c r="X7" s="680"/>
      <c r="Y7" s="691">
        <v>800</v>
      </c>
      <c r="Z7" s="586">
        <f>+Z8+Z11</f>
        <v>800</v>
      </c>
      <c r="AA7" s="586">
        <f t="shared" ref="AA7:AF7" si="0">+AA8+AA11</f>
        <v>800</v>
      </c>
      <c r="AB7" s="586">
        <f t="shared" si="0"/>
        <v>0</v>
      </c>
      <c r="AC7" s="586">
        <f t="shared" si="0"/>
        <v>0</v>
      </c>
      <c r="AD7" s="586">
        <f t="shared" si="0"/>
        <v>0</v>
      </c>
      <c r="AE7" s="586">
        <f t="shared" si="0"/>
        <v>0</v>
      </c>
      <c r="AF7" s="586">
        <f t="shared" si="0"/>
        <v>0</v>
      </c>
      <c r="AG7" s="540"/>
      <c r="AH7" s="586">
        <f>+AH8+AH11</f>
        <v>50</v>
      </c>
      <c r="AI7" s="586">
        <f t="shared" ref="AI7:AN7" si="1">+AI8+AI11</f>
        <v>50</v>
      </c>
      <c r="AJ7" s="586">
        <f t="shared" si="1"/>
        <v>0</v>
      </c>
      <c r="AK7" s="586">
        <f t="shared" si="1"/>
        <v>0</v>
      </c>
      <c r="AL7" s="586">
        <f t="shared" si="1"/>
        <v>0</v>
      </c>
      <c r="AM7" s="586">
        <f t="shared" si="1"/>
        <v>0</v>
      </c>
      <c r="AN7" s="586">
        <f t="shared" si="1"/>
        <v>0</v>
      </c>
      <c r="AO7" s="540"/>
      <c r="AP7" s="586">
        <f>+AP8+AP11</f>
        <v>250</v>
      </c>
      <c r="AQ7" s="586">
        <f t="shared" ref="AQ7:AV7" si="2">+AQ8+AQ11</f>
        <v>250</v>
      </c>
      <c r="AR7" s="586">
        <f t="shared" si="2"/>
        <v>0</v>
      </c>
      <c r="AS7" s="586">
        <f t="shared" si="2"/>
        <v>0</v>
      </c>
      <c r="AT7" s="586">
        <f t="shared" si="2"/>
        <v>0</v>
      </c>
      <c r="AU7" s="586">
        <f t="shared" si="2"/>
        <v>0</v>
      </c>
      <c r="AV7" s="586">
        <f t="shared" si="2"/>
        <v>0</v>
      </c>
      <c r="AW7" s="540"/>
      <c r="AX7" s="586">
        <f>+AX8+AX11</f>
        <v>250</v>
      </c>
      <c r="AY7" s="586">
        <f t="shared" ref="AY7:BD7" si="3">+AY8+AY11</f>
        <v>250</v>
      </c>
      <c r="AZ7" s="586">
        <f t="shared" si="3"/>
        <v>0</v>
      </c>
      <c r="BA7" s="586">
        <f t="shared" si="3"/>
        <v>0</v>
      </c>
      <c r="BB7" s="586">
        <f t="shared" si="3"/>
        <v>0</v>
      </c>
      <c r="BC7" s="586">
        <f t="shared" si="3"/>
        <v>0</v>
      </c>
      <c r="BD7" s="586">
        <f t="shared" si="3"/>
        <v>0</v>
      </c>
      <c r="BE7" s="540"/>
      <c r="BF7" s="586">
        <f>+BF8+BF11</f>
        <v>250</v>
      </c>
      <c r="BG7" s="586">
        <f t="shared" ref="BG7:BL7" si="4">+BG8+BG11</f>
        <v>250</v>
      </c>
      <c r="BH7" s="586">
        <f t="shared" si="4"/>
        <v>0</v>
      </c>
      <c r="BI7" s="586">
        <f t="shared" si="4"/>
        <v>0</v>
      </c>
      <c r="BJ7" s="586">
        <f t="shared" si="4"/>
        <v>0</v>
      </c>
      <c r="BK7" s="586">
        <f t="shared" si="4"/>
        <v>0</v>
      </c>
      <c r="BL7" s="586">
        <f t="shared" si="4"/>
        <v>0</v>
      </c>
    </row>
    <row r="8" spans="1:64" s="559" customFormat="1" ht="40.5" customHeight="1" x14ac:dyDescent="0.25">
      <c r="A8" s="681"/>
      <c r="B8" s="201" t="s">
        <v>20</v>
      </c>
      <c r="C8" s="547" t="s">
        <v>373</v>
      </c>
      <c r="D8" s="380"/>
      <c r="E8" s="380"/>
      <c r="F8" s="380"/>
      <c r="G8" s="398"/>
      <c r="H8" s="182"/>
      <c r="I8" s="182"/>
      <c r="J8" s="682"/>
      <c r="K8" s="682"/>
      <c r="L8" s="380"/>
      <c r="M8" s="683"/>
      <c r="N8" s="684"/>
      <c r="O8" s="183"/>
      <c r="P8" s="266"/>
      <c r="Q8" s="266"/>
      <c r="R8" s="266"/>
      <c r="S8" s="52"/>
      <c r="T8" s="52"/>
      <c r="U8" s="686"/>
      <c r="V8" s="686"/>
      <c r="W8" s="686"/>
      <c r="X8" s="686"/>
      <c r="Y8" s="692">
        <v>640</v>
      </c>
      <c r="Z8" s="587">
        <f t="shared" ref="Z8:AF9" si="5">+AH8+AP8+AX8+BF8</f>
        <v>640</v>
      </c>
      <c r="AA8" s="587">
        <f t="shared" si="5"/>
        <v>640</v>
      </c>
      <c r="AB8" s="587">
        <f t="shared" si="5"/>
        <v>0</v>
      </c>
      <c r="AC8" s="587">
        <f t="shared" si="5"/>
        <v>0</v>
      </c>
      <c r="AD8" s="587">
        <f t="shared" si="5"/>
        <v>0</v>
      </c>
      <c r="AE8" s="587">
        <f t="shared" si="5"/>
        <v>0</v>
      </c>
      <c r="AF8" s="587">
        <f t="shared" si="5"/>
        <v>0</v>
      </c>
      <c r="AG8" s="552"/>
      <c r="AH8" s="588">
        <f>SUM(AH9:AH10)</f>
        <v>40</v>
      </c>
      <c r="AI8" s="588">
        <f t="shared" ref="AI8:AN8" si="6">SUM(AI9:AI10)</f>
        <v>40</v>
      </c>
      <c r="AJ8" s="588">
        <f t="shared" si="6"/>
        <v>0</v>
      </c>
      <c r="AK8" s="588">
        <f t="shared" si="6"/>
        <v>0</v>
      </c>
      <c r="AL8" s="588">
        <f t="shared" si="6"/>
        <v>0</v>
      </c>
      <c r="AM8" s="588">
        <f t="shared" si="6"/>
        <v>0</v>
      </c>
      <c r="AN8" s="588">
        <f t="shared" si="6"/>
        <v>0</v>
      </c>
      <c r="AO8" s="552"/>
      <c r="AP8" s="588">
        <f>SUM(AP9:AP10)</f>
        <v>200</v>
      </c>
      <c r="AQ8" s="588">
        <f t="shared" ref="AQ8:AV8" si="7">SUM(AQ9:AQ10)</f>
        <v>200</v>
      </c>
      <c r="AR8" s="588">
        <f t="shared" si="7"/>
        <v>0</v>
      </c>
      <c r="AS8" s="588">
        <f t="shared" si="7"/>
        <v>0</v>
      </c>
      <c r="AT8" s="588">
        <f t="shared" si="7"/>
        <v>0</v>
      </c>
      <c r="AU8" s="588">
        <f t="shared" si="7"/>
        <v>0</v>
      </c>
      <c r="AV8" s="588">
        <f t="shared" si="7"/>
        <v>0</v>
      </c>
      <c r="AW8" s="552"/>
      <c r="AX8" s="588">
        <f>SUM(AX9:AX10)</f>
        <v>200</v>
      </c>
      <c r="AY8" s="588">
        <f t="shared" ref="AY8:BD8" si="8">SUM(AY9:AY10)</f>
        <v>200</v>
      </c>
      <c r="AZ8" s="588">
        <f t="shared" si="8"/>
        <v>0</v>
      </c>
      <c r="BA8" s="588">
        <f t="shared" si="8"/>
        <v>0</v>
      </c>
      <c r="BB8" s="588">
        <f t="shared" si="8"/>
        <v>0</v>
      </c>
      <c r="BC8" s="588">
        <f t="shared" si="8"/>
        <v>0</v>
      </c>
      <c r="BD8" s="588">
        <f t="shared" si="8"/>
        <v>0</v>
      </c>
      <c r="BE8" s="552"/>
      <c r="BF8" s="588">
        <f>SUM(BF9:BF10)</f>
        <v>200</v>
      </c>
      <c r="BG8" s="588">
        <f t="shared" ref="BG8:BL8" si="9">SUM(BG9:BG10)</f>
        <v>200</v>
      </c>
      <c r="BH8" s="588">
        <f t="shared" si="9"/>
        <v>0</v>
      </c>
      <c r="BI8" s="588">
        <f t="shared" si="9"/>
        <v>0</v>
      </c>
      <c r="BJ8" s="588">
        <f t="shared" si="9"/>
        <v>0</v>
      </c>
      <c r="BK8" s="588">
        <f t="shared" si="9"/>
        <v>0</v>
      </c>
      <c r="BL8" s="588">
        <f t="shared" si="9"/>
        <v>0</v>
      </c>
    </row>
    <row r="9" spans="1:64" s="378" customFormat="1" ht="40.5" customHeight="1" x14ac:dyDescent="0.25">
      <c r="A9" s="288"/>
      <c r="B9" s="288"/>
      <c r="C9" s="328" t="s">
        <v>21</v>
      </c>
      <c r="D9" s="28" t="s">
        <v>374</v>
      </c>
      <c r="E9" s="31">
        <v>58</v>
      </c>
      <c r="F9" s="28">
        <v>350211100</v>
      </c>
      <c r="G9" s="28" t="s">
        <v>3132</v>
      </c>
      <c r="H9" s="498">
        <v>2</v>
      </c>
      <c r="I9" s="418" t="s">
        <v>2979</v>
      </c>
      <c r="J9" s="418">
        <v>35</v>
      </c>
      <c r="K9" s="418" t="s">
        <v>3127</v>
      </c>
      <c r="L9" s="422">
        <v>3502</v>
      </c>
      <c r="M9" s="418" t="s">
        <v>3128</v>
      </c>
      <c r="N9" s="422">
        <v>2024004540054</v>
      </c>
      <c r="O9" s="418" t="s">
        <v>3133</v>
      </c>
      <c r="P9" s="327" t="s">
        <v>375</v>
      </c>
      <c r="Q9" s="268">
        <v>15</v>
      </c>
      <c r="R9" s="326" t="s">
        <v>2955</v>
      </c>
      <c r="S9" s="31"/>
      <c r="T9" s="184">
        <v>15</v>
      </c>
      <c r="U9" s="294">
        <v>1</v>
      </c>
      <c r="V9" s="295">
        <v>5</v>
      </c>
      <c r="W9" s="295">
        <v>6</v>
      </c>
      <c r="X9" s="295">
        <v>3</v>
      </c>
      <c r="Y9" s="425">
        <v>320</v>
      </c>
      <c r="Z9" s="426">
        <f t="shared" si="5"/>
        <v>320</v>
      </c>
      <c r="AA9" s="426">
        <f t="shared" si="5"/>
        <v>320</v>
      </c>
      <c r="AB9" s="426">
        <f t="shared" ref="AB9" si="10">+AJ9+AR9+AZ9+BH9</f>
        <v>0</v>
      </c>
      <c r="AC9" s="426">
        <f t="shared" ref="AC9" si="11">+AK9+AS9+BA9+BI9</f>
        <v>0</v>
      </c>
      <c r="AD9" s="426">
        <f t="shared" ref="AD9" si="12">+AL9+AT9+BB9+BJ9</f>
        <v>0</v>
      </c>
      <c r="AE9" s="426">
        <f t="shared" ref="AE9" si="13">+AM9+AU9+BC9+BK9</f>
        <v>0</v>
      </c>
      <c r="AF9" s="426">
        <f t="shared" si="5"/>
        <v>0</v>
      </c>
      <c r="AG9" s="427">
        <f>+U9</f>
        <v>1</v>
      </c>
      <c r="AH9" s="426">
        <f t="shared" ref="AH9:AH10" si="14">SUM(AI9:AN9)</f>
        <v>20</v>
      </c>
      <c r="AI9" s="425">
        <v>20</v>
      </c>
      <c r="AJ9" s="425"/>
      <c r="AK9" s="425"/>
      <c r="AL9" s="425"/>
      <c r="AM9" s="425"/>
      <c r="AN9" s="425"/>
      <c r="AO9" s="427">
        <f>+V9</f>
        <v>5</v>
      </c>
      <c r="AP9" s="426">
        <f t="shared" ref="AP9:AP10" si="15">SUM(AQ9:AV9)</f>
        <v>100</v>
      </c>
      <c r="AQ9" s="425">
        <v>100</v>
      </c>
      <c r="AR9" s="425"/>
      <c r="AS9" s="425"/>
      <c r="AT9" s="425"/>
      <c r="AU9" s="425"/>
      <c r="AV9" s="425"/>
      <c r="AW9" s="427">
        <f>+W9</f>
        <v>6</v>
      </c>
      <c r="AX9" s="426">
        <f t="shared" ref="AX9:AX10" si="16">SUM(AY9:BD9)</f>
        <v>100</v>
      </c>
      <c r="AY9" s="425">
        <v>100</v>
      </c>
      <c r="AZ9" s="425"/>
      <c r="BA9" s="425"/>
      <c r="BB9" s="425"/>
      <c r="BC9" s="425"/>
      <c r="BD9" s="425"/>
      <c r="BE9" s="427">
        <f>+X9</f>
        <v>3</v>
      </c>
      <c r="BF9" s="426">
        <f t="shared" ref="BF9:BF10" si="17">SUM(BG9:BL9)</f>
        <v>100</v>
      </c>
      <c r="BG9" s="425">
        <v>100</v>
      </c>
      <c r="BH9" s="425"/>
      <c r="BI9" s="425"/>
      <c r="BJ9" s="425"/>
      <c r="BK9" s="425"/>
      <c r="BL9" s="425"/>
    </row>
    <row r="10" spans="1:64" s="378" customFormat="1" ht="40.5" customHeight="1" x14ac:dyDescent="0.25">
      <c r="A10" s="288"/>
      <c r="B10" s="288"/>
      <c r="C10" s="328" t="s">
        <v>22</v>
      </c>
      <c r="D10" s="28" t="s">
        <v>376</v>
      </c>
      <c r="E10" s="31">
        <v>59</v>
      </c>
      <c r="F10" s="28">
        <v>350201300</v>
      </c>
      <c r="G10" s="28" t="s">
        <v>3034</v>
      </c>
      <c r="H10" s="498">
        <v>80</v>
      </c>
      <c r="I10" s="418" t="s">
        <v>2979</v>
      </c>
      <c r="J10" s="418">
        <v>35</v>
      </c>
      <c r="K10" s="418" t="s">
        <v>3127</v>
      </c>
      <c r="L10" s="422">
        <v>3502</v>
      </c>
      <c r="M10" s="418" t="s">
        <v>3128</v>
      </c>
      <c r="N10" s="422">
        <v>2024004540054</v>
      </c>
      <c r="O10" s="418" t="s">
        <v>3133</v>
      </c>
      <c r="P10" s="327" t="s">
        <v>377</v>
      </c>
      <c r="Q10" s="268">
        <v>80</v>
      </c>
      <c r="R10" s="326" t="s">
        <v>2955</v>
      </c>
      <c r="S10" s="31"/>
      <c r="T10" s="184">
        <v>80</v>
      </c>
      <c r="U10" s="294">
        <v>5</v>
      </c>
      <c r="V10" s="295">
        <v>25</v>
      </c>
      <c r="W10" s="295">
        <v>30</v>
      </c>
      <c r="X10" s="295">
        <v>20</v>
      </c>
      <c r="Y10" s="425">
        <v>320</v>
      </c>
      <c r="Z10" s="426">
        <f t="shared" ref="Z10" si="18">+AH10+AP10+AX10+BF10</f>
        <v>320</v>
      </c>
      <c r="AA10" s="426">
        <f t="shared" ref="AA10" si="19">+AI10+AQ10+AY10+BG10</f>
        <v>320</v>
      </c>
      <c r="AB10" s="426">
        <f t="shared" ref="AB10" si="20">+AJ10+AR10+AZ10+BH10</f>
        <v>0</v>
      </c>
      <c r="AC10" s="426">
        <f t="shared" ref="AC10" si="21">+AK10+AS10+BA10+BI10</f>
        <v>0</v>
      </c>
      <c r="AD10" s="426">
        <f t="shared" ref="AD10" si="22">+AL10+AT10+BB10+BJ10</f>
        <v>0</v>
      </c>
      <c r="AE10" s="426">
        <f t="shared" ref="AE10" si="23">+AM10+AU10+BC10+BK10</f>
        <v>0</v>
      </c>
      <c r="AF10" s="426">
        <f t="shared" ref="AF10" si="24">+AN10+AV10+BD10+BL10</f>
        <v>0</v>
      </c>
      <c r="AG10" s="427">
        <f>+U10</f>
        <v>5</v>
      </c>
      <c r="AH10" s="426">
        <f t="shared" si="14"/>
        <v>20</v>
      </c>
      <c r="AI10" s="425">
        <v>20</v>
      </c>
      <c r="AJ10" s="425"/>
      <c r="AK10" s="425"/>
      <c r="AL10" s="425"/>
      <c r="AM10" s="425"/>
      <c r="AN10" s="425"/>
      <c r="AO10" s="427">
        <f>+V10</f>
        <v>25</v>
      </c>
      <c r="AP10" s="426">
        <f t="shared" si="15"/>
        <v>100</v>
      </c>
      <c r="AQ10" s="425">
        <v>100</v>
      </c>
      <c r="AR10" s="425"/>
      <c r="AS10" s="425"/>
      <c r="AT10" s="425"/>
      <c r="AU10" s="425"/>
      <c r="AV10" s="425"/>
      <c r="AW10" s="427">
        <f>+W10</f>
        <v>30</v>
      </c>
      <c r="AX10" s="426">
        <f t="shared" si="16"/>
        <v>100</v>
      </c>
      <c r="AY10" s="425">
        <v>100</v>
      </c>
      <c r="AZ10" s="425"/>
      <c r="BA10" s="425"/>
      <c r="BB10" s="425"/>
      <c r="BC10" s="425"/>
      <c r="BD10" s="425"/>
      <c r="BE10" s="427">
        <f>+X10</f>
        <v>20</v>
      </c>
      <c r="BF10" s="426">
        <f t="shared" si="17"/>
        <v>100</v>
      </c>
      <c r="BG10" s="425">
        <v>100</v>
      </c>
      <c r="BH10" s="425"/>
      <c r="BI10" s="425"/>
      <c r="BJ10" s="425"/>
      <c r="BK10" s="425"/>
      <c r="BL10" s="425"/>
    </row>
    <row r="11" spans="1:64" s="559" customFormat="1" ht="40.5" customHeight="1" x14ac:dyDescent="0.25">
      <c r="A11" s="681"/>
      <c r="B11" s="201" t="s">
        <v>23</v>
      </c>
      <c r="C11" s="547" t="s">
        <v>378</v>
      </c>
      <c r="D11" s="380"/>
      <c r="E11" s="380"/>
      <c r="F11" s="380"/>
      <c r="G11" s="398"/>
      <c r="H11" s="497"/>
      <c r="I11" s="182"/>
      <c r="J11" s="682"/>
      <c r="K11" s="682"/>
      <c r="L11" s="380"/>
      <c r="M11" s="683"/>
      <c r="N11" s="684"/>
      <c r="O11" s="183"/>
      <c r="P11" s="682"/>
      <c r="Q11" s="182"/>
      <c r="R11" s="266"/>
      <c r="S11" s="52"/>
      <c r="T11" s="52"/>
      <c r="U11" s="686"/>
      <c r="V11" s="686"/>
      <c r="W11" s="686"/>
      <c r="X11" s="686"/>
      <c r="Y11" s="692">
        <v>160</v>
      </c>
      <c r="Z11" s="587">
        <f>+Z12</f>
        <v>160</v>
      </c>
      <c r="AA11" s="587">
        <f t="shared" ref="AA11:AF11" si="25">+AA12</f>
        <v>160</v>
      </c>
      <c r="AB11" s="587">
        <f t="shared" si="25"/>
        <v>0</v>
      </c>
      <c r="AC11" s="587">
        <f t="shared" si="25"/>
        <v>0</v>
      </c>
      <c r="AD11" s="587">
        <f t="shared" si="25"/>
        <v>0</v>
      </c>
      <c r="AE11" s="587">
        <f t="shared" si="25"/>
        <v>0</v>
      </c>
      <c r="AF11" s="587">
        <f t="shared" si="25"/>
        <v>0</v>
      </c>
      <c r="AG11" s="552"/>
      <c r="AH11" s="587">
        <f>+AH12</f>
        <v>10</v>
      </c>
      <c r="AI11" s="587">
        <f t="shared" ref="AI11:AN11" si="26">+AI12</f>
        <v>10</v>
      </c>
      <c r="AJ11" s="587">
        <f t="shared" si="26"/>
        <v>0</v>
      </c>
      <c r="AK11" s="587">
        <f t="shared" si="26"/>
        <v>0</v>
      </c>
      <c r="AL11" s="587">
        <f t="shared" si="26"/>
        <v>0</v>
      </c>
      <c r="AM11" s="587">
        <f t="shared" si="26"/>
        <v>0</v>
      </c>
      <c r="AN11" s="587">
        <f t="shared" si="26"/>
        <v>0</v>
      </c>
      <c r="AO11" s="552"/>
      <c r="AP11" s="587">
        <f>+AP12</f>
        <v>50</v>
      </c>
      <c r="AQ11" s="587">
        <f t="shared" ref="AQ11:AV11" si="27">+AQ12</f>
        <v>50</v>
      </c>
      <c r="AR11" s="587">
        <f t="shared" si="27"/>
        <v>0</v>
      </c>
      <c r="AS11" s="587">
        <f t="shared" si="27"/>
        <v>0</v>
      </c>
      <c r="AT11" s="587">
        <f t="shared" si="27"/>
        <v>0</v>
      </c>
      <c r="AU11" s="587">
        <f t="shared" si="27"/>
        <v>0</v>
      </c>
      <c r="AV11" s="587">
        <f t="shared" si="27"/>
        <v>0</v>
      </c>
      <c r="AW11" s="552"/>
      <c r="AX11" s="587">
        <f>+AX12</f>
        <v>50</v>
      </c>
      <c r="AY11" s="587">
        <f t="shared" ref="AY11:BD11" si="28">+AY12</f>
        <v>50</v>
      </c>
      <c r="AZ11" s="587">
        <f t="shared" si="28"/>
        <v>0</v>
      </c>
      <c r="BA11" s="587">
        <f t="shared" si="28"/>
        <v>0</v>
      </c>
      <c r="BB11" s="587">
        <f t="shared" si="28"/>
        <v>0</v>
      </c>
      <c r="BC11" s="587">
        <f t="shared" si="28"/>
        <v>0</v>
      </c>
      <c r="BD11" s="587">
        <f t="shared" si="28"/>
        <v>0</v>
      </c>
      <c r="BE11" s="552"/>
      <c r="BF11" s="587">
        <f>+BF12</f>
        <v>50</v>
      </c>
      <c r="BG11" s="587">
        <f t="shared" ref="BG11:BL11" si="29">+BG12</f>
        <v>50</v>
      </c>
      <c r="BH11" s="587">
        <f t="shared" si="29"/>
        <v>0</v>
      </c>
      <c r="BI11" s="587">
        <f t="shared" si="29"/>
        <v>0</v>
      </c>
      <c r="BJ11" s="587">
        <f t="shared" si="29"/>
        <v>0</v>
      </c>
      <c r="BK11" s="587">
        <f t="shared" si="29"/>
        <v>0</v>
      </c>
      <c r="BL11" s="587">
        <f t="shared" si="29"/>
        <v>0</v>
      </c>
    </row>
    <row r="12" spans="1:64" s="378" customFormat="1" ht="40.5" customHeight="1" x14ac:dyDescent="0.25">
      <c r="A12" s="288"/>
      <c r="B12" s="288"/>
      <c r="C12" s="328" t="s">
        <v>24</v>
      </c>
      <c r="D12" s="28" t="s">
        <v>379</v>
      </c>
      <c r="E12" s="31">
        <v>60</v>
      </c>
      <c r="F12" s="28">
        <v>350211100</v>
      </c>
      <c r="G12" s="28" t="s">
        <v>3132</v>
      </c>
      <c r="H12" s="498">
        <v>12</v>
      </c>
      <c r="I12" s="418" t="s">
        <v>2979</v>
      </c>
      <c r="J12" s="418">
        <v>35</v>
      </c>
      <c r="K12" s="418" t="s">
        <v>3127</v>
      </c>
      <c r="L12" s="422">
        <v>3502</v>
      </c>
      <c r="M12" s="418" t="s">
        <v>3128</v>
      </c>
      <c r="N12" s="422">
        <v>2024004540054</v>
      </c>
      <c r="O12" s="418" t="s">
        <v>3133</v>
      </c>
      <c r="P12" s="327" t="s">
        <v>375</v>
      </c>
      <c r="Q12" s="268">
        <v>12</v>
      </c>
      <c r="R12" s="326" t="s">
        <v>2955</v>
      </c>
      <c r="S12" s="31"/>
      <c r="T12" s="184">
        <v>12</v>
      </c>
      <c r="U12" s="294">
        <v>2</v>
      </c>
      <c r="V12" s="295">
        <v>4</v>
      </c>
      <c r="W12" s="295">
        <v>4</v>
      </c>
      <c r="X12" s="295">
        <v>2</v>
      </c>
      <c r="Y12" s="425">
        <v>160</v>
      </c>
      <c r="Z12" s="426">
        <f t="shared" ref="Z12" si="30">+AH12+AP12+AX12+BF12</f>
        <v>160</v>
      </c>
      <c r="AA12" s="426">
        <f t="shared" ref="AA12" si="31">+AI12+AQ12+AY12+BG12</f>
        <v>160</v>
      </c>
      <c r="AB12" s="426">
        <f t="shared" ref="AB12" si="32">+AJ12+AR12+AZ12+BH12</f>
        <v>0</v>
      </c>
      <c r="AC12" s="426">
        <f t="shared" ref="AC12" si="33">+AK12+AS12+BA12+BI12</f>
        <v>0</v>
      </c>
      <c r="AD12" s="426">
        <f t="shared" ref="AD12" si="34">+AL12+AT12+BB12+BJ12</f>
        <v>0</v>
      </c>
      <c r="AE12" s="426">
        <f t="shared" ref="AE12" si="35">+AM12+AU12+BC12+BK12</f>
        <v>0</v>
      </c>
      <c r="AF12" s="426">
        <f t="shared" ref="AF12" si="36">+AN12+AV12+BD12+BL12</f>
        <v>0</v>
      </c>
      <c r="AG12" s="427">
        <f>+U12</f>
        <v>2</v>
      </c>
      <c r="AH12" s="426">
        <f t="shared" ref="AH12" si="37">SUM(AI12:AN12)</f>
        <v>10</v>
      </c>
      <c r="AI12" s="425">
        <v>10</v>
      </c>
      <c r="AJ12" s="425"/>
      <c r="AK12" s="425"/>
      <c r="AL12" s="425"/>
      <c r="AM12" s="425"/>
      <c r="AN12" s="425"/>
      <c r="AO12" s="427">
        <f>+V12</f>
        <v>4</v>
      </c>
      <c r="AP12" s="426">
        <f t="shared" ref="AP12" si="38">SUM(AQ12:AV12)</f>
        <v>50</v>
      </c>
      <c r="AQ12" s="425">
        <v>50</v>
      </c>
      <c r="AR12" s="425"/>
      <c r="AS12" s="425"/>
      <c r="AT12" s="425"/>
      <c r="AU12" s="425"/>
      <c r="AV12" s="425"/>
      <c r="AW12" s="427">
        <f>+W12</f>
        <v>4</v>
      </c>
      <c r="AX12" s="426">
        <f t="shared" ref="AX12" si="39">SUM(AY12:BD12)</f>
        <v>50</v>
      </c>
      <c r="AY12" s="425">
        <v>50</v>
      </c>
      <c r="AZ12" s="425"/>
      <c r="BA12" s="425"/>
      <c r="BB12" s="425"/>
      <c r="BC12" s="425"/>
      <c r="BD12" s="425"/>
      <c r="BE12" s="427">
        <f>+X12</f>
        <v>2</v>
      </c>
      <c r="BF12" s="426">
        <f t="shared" ref="BF12" si="40">SUM(BG12:BL12)</f>
        <v>50</v>
      </c>
      <c r="BG12" s="425">
        <v>50</v>
      </c>
      <c r="BH12" s="425"/>
      <c r="BI12" s="425"/>
      <c r="BJ12" s="425"/>
      <c r="BK12" s="425"/>
      <c r="BL12" s="425"/>
    </row>
    <row r="13" spans="1:64" s="287" customFormat="1" ht="40.5" customHeight="1" x14ac:dyDescent="0.25">
      <c r="A13" s="299"/>
      <c r="B13" s="278"/>
      <c r="C13" s="620"/>
      <c r="D13" s="485"/>
      <c r="E13" s="176"/>
      <c r="F13" s="176"/>
      <c r="G13" s="377"/>
      <c r="H13" s="678"/>
      <c r="I13" s="176"/>
      <c r="J13" s="487"/>
      <c r="K13" s="487"/>
      <c r="L13" s="487"/>
      <c r="M13" s="487"/>
      <c r="N13" s="487"/>
      <c r="O13" s="487"/>
      <c r="P13" s="767"/>
      <c r="Q13" s="176"/>
      <c r="R13" s="748"/>
      <c r="S13" s="176"/>
      <c r="T13" s="176"/>
      <c r="U13" s="300"/>
      <c r="V13" s="301"/>
      <c r="W13" s="301"/>
      <c r="X13" s="301"/>
      <c r="Y13" s="531"/>
      <c r="Z13" s="532"/>
      <c r="AA13" s="532"/>
      <c r="AB13" s="532"/>
      <c r="AC13" s="532"/>
      <c r="AD13" s="532"/>
      <c r="AE13" s="532"/>
      <c r="AF13" s="532"/>
      <c r="AG13" s="533"/>
      <c r="AH13" s="532"/>
      <c r="AI13" s="531"/>
      <c r="AJ13" s="531"/>
      <c r="AK13" s="531"/>
      <c r="AL13" s="531"/>
      <c r="AM13" s="531"/>
      <c r="AN13" s="531"/>
      <c r="AO13" s="533"/>
      <c r="AP13" s="532"/>
      <c r="AQ13" s="531"/>
      <c r="AR13" s="531"/>
      <c r="AS13" s="531"/>
      <c r="AT13" s="531"/>
      <c r="AU13" s="531"/>
      <c r="AV13" s="531"/>
      <c r="AW13" s="533"/>
      <c r="AX13" s="532"/>
      <c r="AY13" s="531"/>
      <c r="AZ13" s="531"/>
      <c r="BA13" s="531"/>
      <c r="BB13" s="531"/>
      <c r="BC13" s="531"/>
      <c r="BD13" s="531"/>
      <c r="BE13" s="533"/>
      <c r="BF13" s="532"/>
      <c r="BG13" s="531"/>
      <c r="BH13" s="531"/>
      <c r="BI13" s="531"/>
      <c r="BJ13" s="531"/>
      <c r="BK13" s="531"/>
      <c r="BL13" s="531"/>
    </row>
    <row r="14" spans="1:64" s="559" customFormat="1" ht="40.5" customHeight="1" x14ac:dyDescent="0.25">
      <c r="A14" s="589" t="s">
        <v>2878</v>
      </c>
      <c r="B14" s="534" t="s">
        <v>1767</v>
      </c>
      <c r="C14" s="535"/>
      <c r="D14" s="535"/>
      <c r="E14" s="535"/>
      <c r="F14" s="535"/>
      <c r="G14" s="560"/>
      <c r="H14" s="536"/>
      <c r="I14" s="536"/>
      <c r="J14" s="561"/>
      <c r="K14" s="561"/>
      <c r="L14" s="535"/>
      <c r="M14" s="535"/>
      <c r="N14" s="535"/>
      <c r="O14" s="562"/>
      <c r="P14" s="561"/>
      <c r="Q14" s="536"/>
      <c r="R14" s="562"/>
      <c r="S14" s="195"/>
      <c r="T14" s="568"/>
      <c r="U14" s="680"/>
      <c r="V14" s="680"/>
      <c r="W14" s="680"/>
      <c r="X14" s="680"/>
      <c r="Y14" s="691">
        <v>3851.2370000000001</v>
      </c>
      <c r="Z14" s="586">
        <f>+Z15+Z23+Z28+Z34</f>
        <v>3851.2370000000001</v>
      </c>
      <c r="AA14" s="586">
        <f t="shared" ref="AA14:AF14" si="41">+AA15+AA23+AA28+AA34</f>
        <v>3851.2370000000001</v>
      </c>
      <c r="AB14" s="586">
        <f t="shared" si="41"/>
        <v>0</v>
      </c>
      <c r="AC14" s="586">
        <f t="shared" si="41"/>
        <v>0</v>
      </c>
      <c r="AD14" s="586">
        <f t="shared" si="41"/>
        <v>0</v>
      </c>
      <c r="AE14" s="586">
        <f t="shared" si="41"/>
        <v>0</v>
      </c>
      <c r="AF14" s="586">
        <f t="shared" si="41"/>
        <v>0</v>
      </c>
      <c r="AG14" s="540"/>
      <c r="AH14" s="586">
        <f t="shared" ref="AH14:AN14" si="42">+AH15+AH23+AH28+AH34</f>
        <v>721.23699999999997</v>
      </c>
      <c r="AI14" s="586">
        <f t="shared" si="42"/>
        <v>721.23699999999997</v>
      </c>
      <c r="AJ14" s="586">
        <f t="shared" si="42"/>
        <v>0</v>
      </c>
      <c r="AK14" s="586">
        <f t="shared" si="42"/>
        <v>0</v>
      </c>
      <c r="AL14" s="586">
        <f t="shared" si="42"/>
        <v>0</v>
      </c>
      <c r="AM14" s="586">
        <f t="shared" si="42"/>
        <v>0</v>
      </c>
      <c r="AN14" s="586">
        <f t="shared" si="42"/>
        <v>0</v>
      </c>
      <c r="AO14" s="540"/>
      <c r="AP14" s="586">
        <f t="shared" ref="AP14:AV14" si="43">+AP15+AP23+AP28+AP34</f>
        <v>1170</v>
      </c>
      <c r="AQ14" s="586">
        <f t="shared" si="43"/>
        <v>1170</v>
      </c>
      <c r="AR14" s="586">
        <f t="shared" si="43"/>
        <v>0</v>
      </c>
      <c r="AS14" s="586">
        <f t="shared" si="43"/>
        <v>0</v>
      </c>
      <c r="AT14" s="586">
        <f t="shared" si="43"/>
        <v>0</v>
      </c>
      <c r="AU14" s="586">
        <f t="shared" si="43"/>
        <v>0</v>
      </c>
      <c r="AV14" s="586">
        <f t="shared" si="43"/>
        <v>0</v>
      </c>
      <c r="AW14" s="540"/>
      <c r="AX14" s="586">
        <f t="shared" ref="AX14:BD14" si="44">+AX15+AX23+AX28+AX34</f>
        <v>1170</v>
      </c>
      <c r="AY14" s="586">
        <f t="shared" si="44"/>
        <v>1170</v>
      </c>
      <c r="AZ14" s="586">
        <f t="shared" si="44"/>
        <v>0</v>
      </c>
      <c r="BA14" s="586">
        <f t="shared" si="44"/>
        <v>0</v>
      </c>
      <c r="BB14" s="586">
        <f t="shared" si="44"/>
        <v>0</v>
      </c>
      <c r="BC14" s="586">
        <f t="shared" si="44"/>
        <v>0</v>
      </c>
      <c r="BD14" s="586">
        <f t="shared" si="44"/>
        <v>0</v>
      </c>
      <c r="BE14" s="540"/>
      <c r="BF14" s="586">
        <f t="shared" ref="BF14:BL14" si="45">+BF15+BF23+BF28+BF34</f>
        <v>790</v>
      </c>
      <c r="BG14" s="586">
        <f t="shared" si="45"/>
        <v>790</v>
      </c>
      <c r="BH14" s="586">
        <f t="shared" si="45"/>
        <v>0</v>
      </c>
      <c r="BI14" s="586">
        <f t="shared" si="45"/>
        <v>0</v>
      </c>
      <c r="BJ14" s="586">
        <f t="shared" si="45"/>
        <v>0</v>
      </c>
      <c r="BK14" s="586">
        <f t="shared" si="45"/>
        <v>0</v>
      </c>
      <c r="BL14" s="586">
        <f t="shared" si="45"/>
        <v>0</v>
      </c>
    </row>
    <row r="15" spans="1:64" s="559" customFormat="1" ht="40.5" customHeight="1" x14ac:dyDescent="0.25">
      <c r="A15" s="681"/>
      <c r="B15" s="201" t="s">
        <v>2643</v>
      </c>
      <c r="C15" s="547" t="s">
        <v>1768</v>
      </c>
      <c r="D15" s="380"/>
      <c r="E15" s="380"/>
      <c r="F15" s="380"/>
      <c r="G15" s="398"/>
      <c r="H15" s="182"/>
      <c r="I15" s="182"/>
      <c r="J15" s="682"/>
      <c r="K15" s="682"/>
      <c r="L15" s="380"/>
      <c r="M15" s="683"/>
      <c r="N15" s="684"/>
      <c r="O15" s="183"/>
      <c r="P15" s="682"/>
      <c r="Q15" s="182"/>
      <c r="R15" s="266"/>
      <c r="S15" s="52"/>
      <c r="T15" s="52"/>
      <c r="U15" s="686"/>
      <c r="V15" s="686"/>
      <c r="W15" s="686"/>
      <c r="X15" s="686"/>
      <c r="Y15" s="692">
        <v>2106.2370000000001</v>
      </c>
      <c r="Z15" s="587">
        <f t="shared" ref="Z15:AF30" si="46">+AH15+AP15+AX15+BF15</f>
        <v>2106.2370000000001</v>
      </c>
      <c r="AA15" s="587">
        <f t="shared" si="46"/>
        <v>2106.2370000000001</v>
      </c>
      <c r="AB15" s="587">
        <f t="shared" si="46"/>
        <v>0</v>
      </c>
      <c r="AC15" s="587">
        <f t="shared" si="46"/>
        <v>0</v>
      </c>
      <c r="AD15" s="587">
        <f t="shared" si="46"/>
        <v>0</v>
      </c>
      <c r="AE15" s="587">
        <f t="shared" si="46"/>
        <v>0</v>
      </c>
      <c r="AF15" s="587">
        <f t="shared" si="46"/>
        <v>0</v>
      </c>
      <c r="AG15" s="552"/>
      <c r="AH15" s="588">
        <f>SUM(AH16:AH22)</f>
        <v>326.23699999999997</v>
      </c>
      <c r="AI15" s="588">
        <f t="shared" ref="AI15:AN15" si="47">SUM(AI16:AI22)</f>
        <v>326.23699999999997</v>
      </c>
      <c r="AJ15" s="588">
        <f t="shared" si="47"/>
        <v>0</v>
      </c>
      <c r="AK15" s="588">
        <f t="shared" si="47"/>
        <v>0</v>
      </c>
      <c r="AL15" s="588">
        <f t="shared" si="47"/>
        <v>0</v>
      </c>
      <c r="AM15" s="588">
        <f t="shared" si="47"/>
        <v>0</v>
      </c>
      <c r="AN15" s="588">
        <f t="shared" si="47"/>
        <v>0</v>
      </c>
      <c r="AO15" s="552"/>
      <c r="AP15" s="588">
        <f>SUM(AP16:AP22)</f>
        <v>650</v>
      </c>
      <c r="AQ15" s="588">
        <f t="shared" ref="AQ15:AV15" si="48">SUM(AQ16:AQ22)</f>
        <v>650</v>
      </c>
      <c r="AR15" s="588">
        <f t="shared" si="48"/>
        <v>0</v>
      </c>
      <c r="AS15" s="588">
        <f t="shared" si="48"/>
        <v>0</v>
      </c>
      <c r="AT15" s="588">
        <f t="shared" si="48"/>
        <v>0</v>
      </c>
      <c r="AU15" s="588">
        <f t="shared" si="48"/>
        <v>0</v>
      </c>
      <c r="AV15" s="588">
        <f t="shared" si="48"/>
        <v>0</v>
      </c>
      <c r="AW15" s="552"/>
      <c r="AX15" s="588">
        <f>SUM(AX16:AX22)</f>
        <v>650</v>
      </c>
      <c r="AY15" s="588">
        <f t="shared" ref="AY15:BD15" si="49">SUM(AY16:AY22)</f>
        <v>650</v>
      </c>
      <c r="AZ15" s="588">
        <f t="shared" si="49"/>
        <v>0</v>
      </c>
      <c r="BA15" s="588">
        <f t="shared" si="49"/>
        <v>0</v>
      </c>
      <c r="BB15" s="588">
        <f t="shared" si="49"/>
        <v>0</v>
      </c>
      <c r="BC15" s="588">
        <f t="shared" si="49"/>
        <v>0</v>
      </c>
      <c r="BD15" s="588">
        <f t="shared" si="49"/>
        <v>0</v>
      </c>
      <c r="BE15" s="552"/>
      <c r="BF15" s="588">
        <f>SUM(BF16:BF22)</f>
        <v>480</v>
      </c>
      <c r="BG15" s="588">
        <f t="shared" ref="BG15:BL15" si="50">SUM(BG16:BG22)</f>
        <v>480</v>
      </c>
      <c r="BH15" s="588">
        <f t="shared" si="50"/>
        <v>0</v>
      </c>
      <c r="BI15" s="588">
        <f t="shared" si="50"/>
        <v>0</v>
      </c>
      <c r="BJ15" s="588">
        <f t="shared" si="50"/>
        <v>0</v>
      </c>
      <c r="BK15" s="588">
        <f t="shared" si="50"/>
        <v>0</v>
      </c>
      <c r="BL15" s="588">
        <f t="shared" si="50"/>
        <v>0</v>
      </c>
    </row>
    <row r="16" spans="1:64" s="378" customFormat="1" ht="40.5" customHeight="1" x14ac:dyDescent="0.25">
      <c r="A16" s="288"/>
      <c r="B16" s="288"/>
      <c r="C16" s="1017" t="s">
        <v>2644</v>
      </c>
      <c r="D16" s="1103" t="s">
        <v>1771</v>
      </c>
      <c r="E16" s="31">
        <v>657</v>
      </c>
      <c r="F16" s="28">
        <v>410306301</v>
      </c>
      <c r="G16" s="428" t="s">
        <v>3134</v>
      </c>
      <c r="H16" s="352">
        <v>50000</v>
      </c>
      <c r="I16" s="353" t="s">
        <v>2979</v>
      </c>
      <c r="J16" s="415">
        <v>41</v>
      </c>
      <c r="K16" s="415" t="s">
        <v>3135</v>
      </c>
      <c r="L16" s="429">
        <v>4103</v>
      </c>
      <c r="M16" s="415" t="s">
        <v>3136</v>
      </c>
      <c r="N16" s="429">
        <v>2024004540053</v>
      </c>
      <c r="O16" s="415" t="s">
        <v>3137</v>
      </c>
      <c r="P16" s="327" t="s">
        <v>1772</v>
      </c>
      <c r="Q16" s="272">
        <v>50000</v>
      </c>
      <c r="R16" s="326" t="s">
        <v>2955</v>
      </c>
      <c r="S16" s="31"/>
      <c r="T16" s="178">
        <v>50000</v>
      </c>
      <c r="U16" s="294">
        <v>500</v>
      </c>
      <c r="V16" s="295">
        <v>16500</v>
      </c>
      <c r="W16" s="295">
        <v>16500</v>
      </c>
      <c r="X16" s="295">
        <v>16500</v>
      </c>
      <c r="Y16" s="425">
        <v>402.67500000000001</v>
      </c>
      <c r="Z16" s="426">
        <f t="shared" si="46"/>
        <v>402.67500000000001</v>
      </c>
      <c r="AA16" s="426">
        <f t="shared" ref="AA16" si="51">+AI16+AQ16+AY16+BG16</f>
        <v>402.67500000000001</v>
      </c>
      <c r="AB16" s="426">
        <f t="shared" ref="AB16" si="52">+AJ16+AR16+AZ16+BH16</f>
        <v>0</v>
      </c>
      <c r="AC16" s="426">
        <f t="shared" ref="AC16" si="53">+AK16+AS16+BA16+BI16</f>
        <v>0</v>
      </c>
      <c r="AD16" s="426">
        <f t="shared" ref="AD16" si="54">+AL16+AT16+BB16+BJ16</f>
        <v>0</v>
      </c>
      <c r="AE16" s="426">
        <f t="shared" ref="AE16" si="55">+AM16+AU16+BC16+BK16</f>
        <v>0</v>
      </c>
      <c r="AF16" s="426">
        <f t="shared" ref="AF16" si="56">+AN16+AV16+BD16+BL16</f>
        <v>0</v>
      </c>
      <c r="AG16" s="427">
        <f t="shared" ref="AG16:AG22" si="57">+U16</f>
        <v>500</v>
      </c>
      <c r="AH16" s="426">
        <f t="shared" ref="AH16:AH22" si="58">SUM(AI16:AN16)</f>
        <v>52.674999999999997</v>
      </c>
      <c r="AI16" s="425">
        <v>52.674999999999997</v>
      </c>
      <c r="AJ16" s="425"/>
      <c r="AK16" s="425"/>
      <c r="AL16" s="425"/>
      <c r="AM16" s="425"/>
      <c r="AN16" s="425"/>
      <c r="AO16" s="427">
        <f>+V16</f>
        <v>16500</v>
      </c>
      <c r="AP16" s="426">
        <f t="shared" ref="AP16:AP22" si="59">SUM(AQ16:AV16)</f>
        <v>120</v>
      </c>
      <c r="AQ16" s="425">
        <v>120</v>
      </c>
      <c r="AR16" s="425"/>
      <c r="AS16" s="425"/>
      <c r="AT16" s="425"/>
      <c r="AU16" s="425"/>
      <c r="AV16" s="425"/>
      <c r="AW16" s="427">
        <f t="shared" ref="AW16:AW22" si="60">+W16</f>
        <v>16500</v>
      </c>
      <c r="AX16" s="426">
        <f t="shared" ref="AX16:AX22" si="61">SUM(AY16:BD16)</f>
        <v>150</v>
      </c>
      <c r="AY16" s="425">
        <v>150</v>
      </c>
      <c r="AZ16" s="425"/>
      <c r="BA16" s="425"/>
      <c r="BB16" s="425"/>
      <c r="BC16" s="425"/>
      <c r="BD16" s="425"/>
      <c r="BE16" s="427">
        <f t="shared" ref="BE16:BE22" si="62">+X16</f>
        <v>16500</v>
      </c>
      <c r="BF16" s="426">
        <f t="shared" ref="BF16:BF22" si="63">SUM(BG16:BL16)</f>
        <v>80</v>
      </c>
      <c r="BG16" s="425">
        <v>80</v>
      </c>
      <c r="BH16" s="425"/>
      <c r="BI16" s="425"/>
      <c r="BJ16" s="425"/>
      <c r="BK16" s="425"/>
      <c r="BL16" s="425"/>
    </row>
    <row r="17" spans="1:64" s="378" customFormat="1" ht="40.5" customHeight="1" x14ac:dyDescent="0.2">
      <c r="A17" s="288"/>
      <c r="B17" s="288"/>
      <c r="C17" s="1019"/>
      <c r="D17" s="1103"/>
      <c r="E17" s="31">
        <v>658</v>
      </c>
      <c r="F17" s="28">
        <v>410306000</v>
      </c>
      <c r="G17" s="28" t="s">
        <v>601</v>
      </c>
      <c r="H17" s="352">
        <v>1</v>
      </c>
      <c r="I17" s="353" t="s">
        <v>2979</v>
      </c>
      <c r="J17" s="415">
        <v>45</v>
      </c>
      <c r="K17" s="415" t="s">
        <v>3138</v>
      </c>
      <c r="L17" s="429">
        <v>4502</v>
      </c>
      <c r="M17" s="962" t="s">
        <v>3139</v>
      </c>
      <c r="N17" s="429">
        <v>2024004540053</v>
      </c>
      <c r="O17" s="415" t="s">
        <v>3137</v>
      </c>
      <c r="P17" s="327" t="s">
        <v>1773</v>
      </c>
      <c r="Q17" s="272">
        <v>1</v>
      </c>
      <c r="R17" s="326" t="s">
        <v>2956</v>
      </c>
      <c r="S17" s="31"/>
      <c r="T17" s="178">
        <v>1</v>
      </c>
      <c r="U17" s="294"/>
      <c r="V17" s="295">
        <v>1</v>
      </c>
      <c r="W17" s="295"/>
      <c r="X17" s="295"/>
      <c r="Y17" s="425">
        <v>30</v>
      </c>
      <c r="Z17" s="426">
        <f t="shared" ref="Z17:Z22" si="64">+AH17+AP17+AX17+BF17</f>
        <v>30</v>
      </c>
      <c r="AA17" s="426">
        <f t="shared" ref="AA17:AA22" si="65">+AI17+AQ17+AY17+BG17</f>
        <v>30</v>
      </c>
      <c r="AB17" s="426">
        <f t="shared" ref="AB17:AB22" si="66">+AJ17+AR17+AZ17+BH17</f>
        <v>0</v>
      </c>
      <c r="AC17" s="426">
        <f t="shared" ref="AC17:AC22" si="67">+AK17+AS17+BA17+BI17</f>
        <v>0</v>
      </c>
      <c r="AD17" s="426">
        <f t="shared" ref="AD17:AD22" si="68">+AL17+AT17+BB17+BJ17</f>
        <v>0</v>
      </c>
      <c r="AE17" s="426">
        <f t="shared" ref="AE17:AE22" si="69">+AM17+AU17+BC17+BK17</f>
        <v>0</v>
      </c>
      <c r="AF17" s="426">
        <f t="shared" ref="AF17:AF22" si="70">+AN17+AV17+BD17+BL17</f>
        <v>0</v>
      </c>
      <c r="AG17" s="427">
        <f t="shared" si="57"/>
        <v>0</v>
      </c>
      <c r="AH17" s="426">
        <f t="shared" si="58"/>
        <v>0</v>
      </c>
      <c r="AI17" s="425">
        <v>0</v>
      </c>
      <c r="AJ17" s="425"/>
      <c r="AK17" s="425"/>
      <c r="AL17" s="425"/>
      <c r="AM17" s="425"/>
      <c r="AN17" s="425"/>
      <c r="AO17" s="427">
        <f>+V17</f>
        <v>1</v>
      </c>
      <c r="AP17" s="426">
        <f t="shared" si="59"/>
        <v>30</v>
      </c>
      <c r="AQ17" s="425">
        <v>30</v>
      </c>
      <c r="AR17" s="425"/>
      <c r="AS17" s="425"/>
      <c r="AT17" s="425"/>
      <c r="AU17" s="425"/>
      <c r="AV17" s="425"/>
      <c r="AW17" s="427">
        <f t="shared" si="60"/>
        <v>0</v>
      </c>
      <c r="AX17" s="426">
        <f t="shared" si="61"/>
        <v>0</v>
      </c>
      <c r="AY17" s="425">
        <v>0</v>
      </c>
      <c r="AZ17" s="425"/>
      <c r="BA17" s="425"/>
      <c r="BB17" s="425"/>
      <c r="BC17" s="425"/>
      <c r="BD17" s="425"/>
      <c r="BE17" s="427">
        <f t="shared" si="62"/>
        <v>0</v>
      </c>
      <c r="BF17" s="426">
        <f t="shared" si="63"/>
        <v>0</v>
      </c>
      <c r="BG17" s="425">
        <v>0</v>
      </c>
      <c r="BH17" s="425"/>
      <c r="BI17" s="425"/>
      <c r="BJ17" s="425"/>
      <c r="BK17" s="425"/>
      <c r="BL17" s="425"/>
    </row>
    <row r="18" spans="1:64" s="378" customFormat="1" ht="40.5" customHeight="1" x14ac:dyDescent="0.2">
      <c r="A18" s="293"/>
      <c r="B18" s="293"/>
      <c r="C18" s="328" t="s">
        <v>2645</v>
      </c>
      <c r="D18" s="28" t="s">
        <v>1774</v>
      </c>
      <c r="E18" s="31">
        <v>659</v>
      </c>
      <c r="F18" s="431">
        <v>450203301</v>
      </c>
      <c r="G18" s="28" t="s">
        <v>3140</v>
      </c>
      <c r="H18" s="352">
        <v>2000</v>
      </c>
      <c r="I18" s="353" t="s">
        <v>2979</v>
      </c>
      <c r="J18" s="415">
        <v>45</v>
      </c>
      <c r="K18" s="415" t="s">
        <v>3138</v>
      </c>
      <c r="L18" s="429">
        <v>4502</v>
      </c>
      <c r="M18" s="430" t="s">
        <v>3139</v>
      </c>
      <c r="N18" s="429">
        <v>2024004540092</v>
      </c>
      <c r="O18" s="415" t="s">
        <v>3141</v>
      </c>
      <c r="P18" s="327" t="s">
        <v>1775</v>
      </c>
      <c r="Q18" s="272">
        <v>2000</v>
      </c>
      <c r="R18" s="326" t="s">
        <v>2955</v>
      </c>
      <c r="S18" s="31"/>
      <c r="T18" s="178">
        <v>2000</v>
      </c>
      <c r="U18" s="294">
        <v>50</v>
      </c>
      <c r="V18" s="295">
        <v>650</v>
      </c>
      <c r="W18" s="295">
        <v>650</v>
      </c>
      <c r="X18" s="295">
        <v>650</v>
      </c>
      <c r="Y18" s="425">
        <v>160</v>
      </c>
      <c r="Z18" s="426">
        <f t="shared" si="64"/>
        <v>160</v>
      </c>
      <c r="AA18" s="426">
        <f t="shared" si="65"/>
        <v>160</v>
      </c>
      <c r="AB18" s="426">
        <f t="shared" si="66"/>
        <v>0</v>
      </c>
      <c r="AC18" s="426">
        <f t="shared" si="67"/>
        <v>0</v>
      </c>
      <c r="AD18" s="426">
        <f t="shared" si="68"/>
        <v>0</v>
      </c>
      <c r="AE18" s="426">
        <f t="shared" si="69"/>
        <v>0</v>
      </c>
      <c r="AF18" s="426">
        <f t="shared" si="70"/>
        <v>0</v>
      </c>
      <c r="AG18" s="427">
        <f t="shared" si="57"/>
        <v>50</v>
      </c>
      <c r="AH18" s="426">
        <f t="shared" si="58"/>
        <v>50</v>
      </c>
      <c r="AI18" s="425">
        <v>50</v>
      </c>
      <c r="AJ18" s="425"/>
      <c r="AK18" s="425"/>
      <c r="AL18" s="425"/>
      <c r="AM18" s="425"/>
      <c r="AN18" s="425"/>
      <c r="AO18" s="427">
        <f t="shared" ref="AO18:AO22" si="71">+V18</f>
        <v>650</v>
      </c>
      <c r="AP18" s="426">
        <f t="shared" si="59"/>
        <v>60</v>
      </c>
      <c r="AQ18" s="425">
        <v>60</v>
      </c>
      <c r="AR18" s="425"/>
      <c r="AS18" s="425"/>
      <c r="AT18" s="425"/>
      <c r="AU18" s="425"/>
      <c r="AV18" s="425"/>
      <c r="AW18" s="427">
        <f t="shared" si="60"/>
        <v>650</v>
      </c>
      <c r="AX18" s="426">
        <f t="shared" si="61"/>
        <v>30</v>
      </c>
      <c r="AY18" s="425">
        <v>30</v>
      </c>
      <c r="AZ18" s="425"/>
      <c r="BA18" s="425"/>
      <c r="BB18" s="425"/>
      <c r="BC18" s="425"/>
      <c r="BD18" s="425"/>
      <c r="BE18" s="427">
        <f t="shared" si="62"/>
        <v>650</v>
      </c>
      <c r="BF18" s="426">
        <f t="shared" si="63"/>
        <v>20</v>
      </c>
      <c r="BG18" s="425">
        <v>20</v>
      </c>
      <c r="BH18" s="425"/>
      <c r="BI18" s="425"/>
      <c r="BJ18" s="425"/>
      <c r="BK18" s="425"/>
      <c r="BL18" s="425"/>
    </row>
    <row r="19" spans="1:64" s="378" customFormat="1" ht="40.5" customHeight="1" x14ac:dyDescent="0.25">
      <c r="A19" s="293"/>
      <c r="B19" s="293"/>
      <c r="C19" s="328" t="s">
        <v>2646</v>
      </c>
      <c r="D19" s="28" t="s">
        <v>1776</v>
      </c>
      <c r="E19" s="31">
        <v>660</v>
      </c>
      <c r="F19" s="28">
        <v>410301000</v>
      </c>
      <c r="G19" s="28" t="s">
        <v>3142</v>
      </c>
      <c r="H19" s="352">
        <v>4500</v>
      </c>
      <c r="I19" s="353" t="s">
        <v>2979</v>
      </c>
      <c r="J19" s="415">
        <v>41</v>
      </c>
      <c r="K19" s="415" t="s">
        <v>3135</v>
      </c>
      <c r="L19" s="429">
        <v>4103</v>
      </c>
      <c r="M19" s="415" t="s">
        <v>3136</v>
      </c>
      <c r="N19" s="429">
        <v>2024004540053</v>
      </c>
      <c r="O19" s="415" t="s">
        <v>3137</v>
      </c>
      <c r="P19" s="327" t="s">
        <v>1777</v>
      </c>
      <c r="Q19" s="272">
        <v>4500</v>
      </c>
      <c r="R19" s="326" t="s">
        <v>2955</v>
      </c>
      <c r="S19" s="31"/>
      <c r="T19" s="178">
        <v>4500</v>
      </c>
      <c r="U19" s="294">
        <v>200</v>
      </c>
      <c r="V19" s="295">
        <v>1430</v>
      </c>
      <c r="W19" s="295">
        <v>1430</v>
      </c>
      <c r="X19" s="295">
        <v>1440</v>
      </c>
      <c r="Y19" s="425">
        <v>494.56200000000001</v>
      </c>
      <c r="Z19" s="426">
        <f t="shared" si="64"/>
        <v>494.56200000000001</v>
      </c>
      <c r="AA19" s="426">
        <f t="shared" si="65"/>
        <v>494.56200000000001</v>
      </c>
      <c r="AB19" s="426">
        <f t="shared" si="66"/>
        <v>0</v>
      </c>
      <c r="AC19" s="426">
        <f t="shared" si="67"/>
        <v>0</v>
      </c>
      <c r="AD19" s="426">
        <f t="shared" si="68"/>
        <v>0</v>
      </c>
      <c r="AE19" s="426">
        <f t="shared" si="69"/>
        <v>0</v>
      </c>
      <c r="AF19" s="426">
        <f t="shared" si="70"/>
        <v>0</v>
      </c>
      <c r="AG19" s="427">
        <f t="shared" si="57"/>
        <v>200</v>
      </c>
      <c r="AH19" s="426">
        <f t="shared" si="58"/>
        <v>74.561999999999998</v>
      </c>
      <c r="AI19" s="425">
        <v>74.561999999999998</v>
      </c>
      <c r="AJ19" s="425"/>
      <c r="AK19" s="425"/>
      <c r="AL19" s="425"/>
      <c r="AM19" s="425"/>
      <c r="AN19" s="425"/>
      <c r="AO19" s="427">
        <f t="shared" si="71"/>
        <v>1430</v>
      </c>
      <c r="AP19" s="426">
        <f t="shared" si="59"/>
        <v>160</v>
      </c>
      <c r="AQ19" s="425">
        <v>160</v>
      </c>
      <c r="AR19" s="425"/>
      <c r="AS19" s="425"/>
      <c r="AT19" s="425"/>
      <c r="AU19" s="425"/>
      <c r="AV19" s="425"/>
      <c r="AW19" s="427">
        <f t="shared" si="60"/>
        <v>1430</v>
      </c>
      <c r="AX19" s="426">
        <f t="shared" si="61"/>
        <v>160</v>
      </c>
      <c r="AY19" s="425">
        <v>160</v>
      </c>
      <c r="AZ19" s="425"/>
      <c r="BA19" s="425"/>
      <c r="BB19" s="425"/>
      <c r="BC19" s="425"/>
      <c r="BD19" s="425"/>
      <c r="BE19" s="427">
        <f t="shared" si="62"/>
        <v>1440</v>
      </c>
      <c r="BF19" s="426">
        <f t="shared" si="63"/>
        <v>100</v>
      </c>
      <c r="BG19" s="425">
        <v>100</v>
      </c>
      <c r="BH19" s="425"/>
      <c r="BI19" s="425"/>
      <c r="BJ19" s="425"/>
      <c r="BK19" s="425"/>
      <c r="BL19" s="425"/>
    </row>
    <row r="20" spans="1:64" s="378" customFormat="1" ht="40.5" customHeight="1" x14ac:dyDescent="0.25">
      <c r="A20" s="293"/>
      <c r="B20" s="293"/>
      <c r="C20" s="1017" t="s">
        <v>2647</v>
      </c>
      <c r="D20" s="1103" t="s">
        <v>1778</v>
      </c>
      <c r="E20" s="31">
        <v>661</v>
      </c>
      <c r="F20" s="28">
        <v>410301000</v>
      </c>
      <c r="G20" s="28" t="s">
        <v>3142</v>
      </c>
      <c r="H20" s="352">
        <v>5000</v>
      </c>
      <c r="I20" s="353" t="s">
        <v>2979</v>
      </c>
      <c r="J20" s="415">
        <v>41</v>
      </c>
      <c r="K20" s="415" t="s">
        <v>3135</v>
      </c>
      <c r="L20" s="429">
        <v>4103</v>
      </c>
      <c r="M20" s="415" t="s">
        <v>3136</v>
      </c>
      <c r="N20" s="429">
        <v>2024004540053</v>
      </c>
      <c r="O20" s="415" t="s">
        <v>3137</v>
      </c>
      <c r="P20" s="327" t="s">
        <v>1779</v>
      </c>
      <c r="Q20" s="272">
        <v>5000</v>
      </c>
      <c r="R20" s="326" t="s">
        <v>2955</v>
      </c>
      <c r="S20" s="31"/>
      <c r="T20" s="178">
        <v>5000</v>
      </c>
      <c r="U20" s="294">
        <v>200</v>
      </c>
      <c r="V20" s="295">
        <v>1600</v>
      </c>
      <c r="W20" s="295">
        <v>1600</v>
      </c>
      <c r="X20" s="295">
        <v>1600</v>
      </c>
      <c r="Y20" s="425">
        <v>429</v>
      </c>
      <c r="Z20" s="426">
        <f t="shared" si="64"/>
        <v>429</v>
      </c>
      <c r="AA20" s="426">
        <f t="shared" si="65"/>
        <v>429</v>
      </c>
      <c r="AB20" s="426">
        <f t="shared" si="66"/>
        <v>0</v>
      </c>
      <c r="AC20" s="426">
        <f t="shared" si="67"/>
        <v>0</v>
      </c>
      <c r="AD20" s="426">
        <f t="shared" si="68"/>
        <v>0</v>
      </c>
      <c r="AE20" s="426">
        <f t="shared" si="69"/>
        <v>0</v>
      </c>
      <c r="AF20" s="426">
        <f t="shared" si="70"/>
        <v>0</v>
      </c>
      <c r="AG20" s="427">
        <f t="shared" si="57"/>
        <v>200</v>
      </c>
      <c r="AH20" s="426">
        <f t="shared" si="58"/>
        <v>49</v>
      </c>
      <c r="AI20" s="425">
        <v>49</v>
      </c>
      <c r="AJ20" s="425"/>
      <c r="AK20" s="425"/>
      <c r="AL20" s="425"/>
      <c r="AM20" s="425"/>
      <c r="AN20" s="425"/>
      <c r="AO20" s="427">
        <f t="shared" si="71"/>
        <v>1600</v>
      </c>
      <c r="AP20" s="426">
        <f t="shared" si="59"/>
        <v>120</v>
      </c>
      <c r="AQ20" s="425">
        <v>120</v>
      </c>
      <c r="AR20" s="425"/>
      <c r="AS20" s="425"/>
      <c r="AT20" s="425"/>
      <c r="AU20" s="425"/>
      <c r="AV20" s="425"/>
      <c r="AW20" s="427">
        <f t="shared" si="60"/>
        <v>1600</v>
      </c>
      <c r="AX20" s="426">
        <f t="shared" si="61"/>
        <v>160</v>
      </c>
      <c r="AY20" s="425">
        <v>160</v>
      </c>
      <c r="AZ20" s="425"/>
      <c r="BA20" s="425"/>
      <c r="BB20" s="425"/>
      <c r="BC20" s="425"/>
      <c r="BD20" s="425"/>
      <c r="BE20" s="427">
        <f t="shared" si="62"/>
        <v>1600</v>
      </c>
      <c r="BF20" s="426">
        <f t="shared" si="63"/>
        <v>100</v>
      </c>
      <c r="BG20" s="425">
        <v>100</v>
      </c>
      <c r="BH20" s="425"/>
      <c r="BI20" s="425"/>
      <c r="BJ20" s="425"/>
      <c r="BK20" s="425"/>
      <c r="BL20" s="425"/>
    </row>
    <row r="21" spans="1:64" s="378" customFormat="1" ht="40.5" customHeight="1" x14ac:dyDescent="0.2">
      <c r="A21" s="293"/>
      <c r="B21" s="293"/>
      <c r="C21" s="1019"/>
      <c r="D21" s="1103"/>
      <c r="E21" s="31">
        <v>662</v>
      </c>
      <c r="F21" s="28">
        <v>410306000</v>
      </c>
      <c r="G21" s="28" t="s">
        <v>601</v>
      </c>
      <c r="H21" s="352">
        <v>1</v>
      </c>
      <c r="I21" s="353" t="s">
        <v>2979</v>
      </c>
      <c r="J21" s="415">
        <v>45</v>
      </c>
      <c r="K21" s="415" t="s">
        <v>3138</v>
      </c>
      <c r="L21" s="429">
        <v>4502</v>
      </c>
      <c r="M21" s="430" t="s">
        <v>3139</v>
      </c>
      <c r="N21" s="429">
        <v>2024004540053</v>
      </c>
      <c r="O21" s="415" t="s">
        <v>3137</v>
      </c>
      <c r="P21" s="327" t="s">
        <v>1780</v>
      </c>
      <c r="Q21" s="272">
        <v>1</v>
      </c>
      <c r="R21" s="326" t="s">
        <v>2956</v>
      </c>
      <c r="S21" s="31"/>
      <c r="T21" s="178">
        <v>1</v>
      </c>
      <c r="U21" s="294"/>
      <c r="V21" s="295">
        <v>1</v>
      </c>
      <c r="W21" s="295"/>
      <c r="X21" s="295"/>
      <c r="Y21" s="425">
        <v>40</v>
      </c>
      <c r="Z21" s="426">
        <f t="shared" si="64"/>
        <v>40</v>
      </c>
      <c r="AA21" s="426">
        <f t="shared" si="65"/>
        <v>40</v>
      </c>
      <c r="AB21" s="426">
        <f t="shared" si="66"/>
        <v>0</v>
      </c>
      <c r="AC21" s="426">
        <f t="shared" si="67"/>
        <v>0</v>
      </c>
      <c r="AD21" s="426">
        <f t="shared" si="68"/>
        <v>0</v>
      </c>
      <c r="AE21" s="426">
        <f t="shared" si="69"/>
        <v>0</v>
      </c>
      <c r="AF21" s="426">
        <f t="shared" si="70"/>
        <v>0</v>
      </c>
      <c r="AG21" s="427">
        <f t="shared" si="57"/>
        <v>0</v>
      </c>
      <c r="AH21" s="426">
        <f t="shared" si="58"/>
        <v>0</v>
      </c>
      <c r="AI21" s="425"/>
      <c r="AJ21" s="425"/>
      <c r="AK21" s="425"/>
      <c r="AL21" s="425"/>
      <c r="AM21" s="425"/>
      <c r="AN21" s="425"/>
      <c r="AO21" s="427">
        <f t="shared" si="71"/>
        <v>1</v>
      </c>
      <c r="AP21" s="426">
        <f t="shared" si="59"/>
        <v>40</v>
      </c>
      <c r="AQ21" s="425">
        <v>40</v>
      </c>
      <c r="AR21" s="425"/>
      <c r="AS21" s="425"/>
      <c r="AT21" s="425"/>
      <c r="AU21" s="425"/>
      <c r="AV21" s="425"/>
      <c r="AW21" s="427">
        <f t="shared" si="60"/>
        <v>0</v>
      </c>
      <c r="AX21" s="426">
        <f t="shared" si="61"/>
        <v>0</v>
      </c>
      <c r="AY21" s="425">
        <v>0</v>
      </c>
      <c r="AZ21" s="425"/>
      <c r="BA21" s="425"/>
      <c r="BB21" s="425"/>
      <c r="BC21" s="425"/>
      <c r="BD21" s="425"/>
      <c r="BE21" s="427">
        <f t="shared" si="62"/>
        <v>0</v>
      </c>
      <c r="BF21" s="426">
        <f t="shared" si="63"/>
        <v>0</v>
      </c>
      <c r="BG21" s="425">
        <v>0</v>
      </c>
      <c r="BH21" s="425"/>
      <c r="BI21" s="425"/>
      <c r="BJ21" s="425"/>
      <c r="BK21" s="425"/>
      <c r="BL21" s="425"/>
    </row>
    <row r="22" spans="1:64" s="378" customFormat="1" ht="40.5" customHeight="1" x14ac:dyDescent="0.25">
      <c r="A22" s="293"/>
      <c r="B22" s="293"/>
      <c r="C22" s="328" t="s">
        <v>2648</v>
      </c>
      <c r="D22" s="28" t="s">
        <v>1781</v>
      </c>
      <c r="E22" s="31">
        <v>663</v>
      </c>
      <c r="F22" s="28">
        <v>410301000</v>
      </c>
      <c r="G22" s="28" t="s">
        <v>3142</v>
      </c>
      <c r="H22" s="352">
        <v>1000</v>
      </c>
      <c r="I22" s="353" t="s">
        <v>2979</v>
      </c>
      <c r="J22" s="415">
        <v>41</v>
      </c>
      <c r="K22" s="415" t="s">
        <v>3135</v>
      </c>
      <c r="L22" s="429">
        <v>4103</v>
      </c>
      <c r="M22" s="415" t="s">
        <v>3136</v>
      </c>
      <c r="N22" s="429">
        <v>2024004540053</v>
      </c>
      <c r="O22" s="415" t="s">
        <v>3137</v>
      </c>
      <c r="P22" s="327" t="s">
        <v>1779</v>
      </c>
      <c r="Q22" s="272">
        <v>1000</v>
      </c>
      <c r="R22" s="326" t="s">
        <v>2955</v>
      </c>
      <c r="S22" s="31"/>
      <c r="T22" s="178">
        <v>1000</v>
      </c>
      <c r="U22" s="294">
        <v>300</v>
      </c>
      <c r="V22" s="295">
        <v>300</v>
      </c>
      <c r="W22" s="295">
        <v>300</v>
      </c>
      <c r="X22" s="295">
        <v>100</v>
      </c>
      <c r="Y22" s="425">
        <v>550</v>
      </c>
      <c r="Z22" s="426">
        <f t="shared" si="64"/>
        <v>550</v>
      </c>
      <c r="AA22" s="426">
        <f t="shared" si="65"/>
        <v>550</v>
      </c>
      <c r="AB22" s="426">
        <f t="shared" si="66"/>
        <v>0</v>
      </c>
      <c r="AC22" s="426">
        <f t="shared" si="67"/>
        <v>0</v>
      </c>
      <c r="AD22" s="426">
        <f t="shared" si="68"/>
        <v>0</v>
      </c>
      <c r="AE22" s="426">
        <f t="shared" si="69"/>
        <v>0</v>
      </c>
      <c r="AF22" s="426">
        <f t="shared" si="70"/>
        <v>0</v>
      </c>
      <c r="AG22" s="427">
        <f t="shared" si="57"/>
        <v>300</v>
      </c>
      <c r="AH22" s="426">
        <f t="shared" si="58"/>
        <v>100</v>
      </c>
      <c r="AI22" s="425">
        <v>100</v>
      </c>
      <c r="AJ22" s="425"/>
      <c r="AK22" s="425"/>
      <c r="AL22" s="425"/>
      <c r="AM22" s="425"/>
      <c r="AN22" s="425"/>
      <c r="AO22" s="427">
        <f t="shared" si="71"/>
        <v>300</v>
      </c>
      <c r="AP22" s="426">
        <f t="shared" si="59"/>
        <v>120</v>
      </c>
      <c r="AQ22" s="425">
        <v>120</v>
      </c>
      <c r="AR22" s="425"/>
      <c r="AS22" s="425"/>
      <c r="AT22" s="425"/>
      <c r="AU22" s="425"/>
      <c r="AV22" s="425"/>
      <c r="AW22" s="427">
        <f t="shared" si="60"/>
        <v>300</v>
      </c>
      <c r="AX22" s="426">
        <f t="shared" si="61"/>
        <v>150</v>
      </c>
      <c r="AY22" s="425">
        <v>150</v>
      </c>
      <c r="AZ22" s="425"/>
      <c r="BA22" s="425"/>
      <c r="BB22" s="425"/>
      <c r="BC22" s="425"/>
      <c r="BD22" s="425"/>
      <c r="BE22" s="427">
        <f t="shared" si="62"/>
        <v>100</v>
      </c>
      <c r="BF22" s="426">
        <f t="shared" si="63"/>
        <v>180</v>
      </c>
      <c r="BG22" s="425">
        <v>180</v>
      </c>
      <c r="BH22" s="425"/>
      <c r="BI22" s="425"/>
      <c r="BJ22" s="425"/>
      <c r="BK22" s="425"/>
      <c r="BL22" s="425"/>
    </row>
    <row r="23" spans="1:64" s="559" customFormat="1" ht="40.5" customHeight="1" x14ac:dyDescent="0.25">
      <c r="A23" s="464"/>
      <c r="B23" s="201" t="s">
        <v>2649</v>
      </c>
      <c r="C23" s="547" t="s">
        <v>1788</v>
      </c>
      <c r="D23" s="380"/>
      <c r="E23" s="380"/>
      <c r="F23" s="380"/>
      <c r="G23" s="398"/>
      <c r="H23" s="182"/>
      <c r="I23" s="182"/>
      <c r="J23" s="682"/>
      <c r="K23" s="682"/>
      <c r="L23" s="380"/>
      <c r="M23" s="683"/>
      <c r="N23" s="684"/>
      <c r="O23" s="183"/>
      <c r="P23" s="682"/>
      <c r="Q23" s="182"/>
      <c r="R23" s="266"/>
      <c r="S23" s="52"/>
      <c r="T23" s="52"/>
      <c r="U23" s="686"/>
      <c r="V23" s="686"/>
      <c r="W23" s="686"/>
      <c r="X23" s="686"/>
      <c r="Y23" s="692">
        <v>285</v>
      </c>
      <c r="Z23" s="587">
        <f t="shared" si="46"/>
        <v>285</v>
      </c>
      <c r="AA23" s="587">
        <f t="shared" si="46"/>
        <v>285</v>
      </c>
      <c r="AB23" s="587">
        <f t="shared" si="46"/>
        <v>0</v>
      </c>
      <c r="AC23" s="587">
        <f t="shared" si="46"/>
        <v>0</v>
      </c>
      <c r="AD23" s="587">
        <f t="shared" si="46"/>
        <v>0</v>
      </c>
      <c r="AE23" s="587">
        <f t="shared" si="46"/>
        <v>0</v>
      </c>
      <c r="AF23" s="587">
        <f t="shared" si="46"/>
        <v>0</v>
      </c>
      <c r="AG23" s="552"/>
      <c r="AH23" s="588">
        <f>SUM(AH24:AH27)</f>
        <v>75</v>
      </c>
      <c r="AI23" s="588">
        <v>75</v>
      </c>
      <c r="AJ23" s="588">
        <f t="shared" ref="AJ23:AN23" si="72">SUM(AJ24:AJ27)</f>
        <v>0</v>
      </c>
      <c r="AK23" s="588">
        <f t="shared" si="72"/>
        <v>0</v>
      </c>
      <c r="AL23" s="588">
        <f t="shared" si="72"/>
        <v>0</v>
      </c>
      <c r="AM23" s="588">
        <f t="shared" si="72"/>
        <v>0</v>
      </c>
      <c r="AN23" s="588">
        <f t="shared" si="72"/>
        <v>0</v>
      </c>
      <c r="AO23" s="552"/>
      <c r="AP23" s="588">
        <f>SUM(AP24:AP27)</f>
        <v>90</v>
      </c>
      <c r="AQ23" s="588">
        <f t="shared" ref="AQ23:AV23" si="73">SUM(AQ24:AQ27)</f>
        <v>90</v>
      </c>
      <c r="AR23" s="588">
        <f t="shared" si="73"/>
        <v>0</v>
      </c>
      <c r="AS23" s="588">
        <f t="shared" si="73"/>
        <v>0</v>
      </c>
      <c r="AT23" s="588">
        <f t="shared" si="73"/>
        <v>0</v>
      </c>
      <c r="AU23" s="588">
        <f t="shared" si="73"/>
        <v>0</v>
      </c>
      <c r="AV23" s="588">
        <f t="shared" si="73"/>
        <v>0</v>
      </c>
      <c r="AW23" s="552"/>
      <c r="AX23" s="588">
        <f>SUM(AX24:AX27)</f>
        <v>90</v>
      </c>
      <c r="AY23" s="588">
        <f t="shared" ref="AY23:BD23" si="74">SUM(AY24:AY27)</f>
        <v>90</v>
      </c>
      <c r="AZ23" s="588">
        <f t="shared" si="74"/>
        <v>0</v>
      </c>
      <c r="BA23" s="588">
        <f t="shared" si="74"/>
        <v>0</v>
      </c>
      <c r="BB23" s="588">
        <f t="shared" si="74"/>
        <v>0</v>
      </c>
      <c r="BC23" s="588">
        <f t="shared" si="74"/>
        <v>0</v>
      </c>
      <c r="BD23" s="588">
        <f t="shared" si="74"/>
        <v>0</v>
      </c>
      <c r="BE23" s="552"/>
      <c r="BF23" s="588">
        <f>SUM(BF24:BF27)</f>
        <v>30</v>
      </c>
      <c r="BG23" s="588">
        <f t="shared" ref="BG23:BL23" si="75">SUM(BG24:BG27)</f>
        <v>30</v>
      </c>
      <c r="BH23" s="588">
        <f t="shared" si="75"/>
        <v>0</v>
      </c>
      <c r="BI23" s="588">
        <f t="shared" si="75"/>
        <v>0</v>
      </c>
      <c r="BJ23" s="588">
        <f t="shared" si="75"/>
        <v>0</v>
      </c>
      <c r="BK23" s="588">
        <f t="shared" si="75"/>
        <v>0</v>
      </c>
      <c r="BL23" s="588">
        <f t="shared" si="75"/>
        <v>0</v>
      </c>
    </row>
    <row r="24" spans="1:64" s="378" customFormat="1" ht="40.5" customHeight="1" x14ac:dyDescent="0.25">
      <c r="A24" s="293"/>
      <c r="B24" s="293"/>
      <c r="C24" s="1017" t="s">
        <v>2650</v>
      </c>
      <c r="D24" s="1103" t="s">
        <v>1790</v>
      </c>
      <c r="E24" s="31">
        <v>664</v>
      </c>
      <c r="F24" s="28">
        <v>410301000</v>
      </c>
      <c r="G24" s="28" t="s">
        <v>3142</v>
      </c>
      <c r="H24" s="352">
        <v>20</v>
      </c>
      <c r="I24" s="353" t="s">
        <v>2979</v>
      </c>
      <c r="J24" s="415">
        <v>41</v>
      </c>
      <c r="K24" s="415" t="s">
        <v>3135</v>
      </c>
      <c r="L24" s="429">
        <v>4103</v>
      </c>
      <c r="M24" s="415" t="s">
        <v>3136</v>
      </c>
      <c r="N24" s="429">
        <v>2024004540053</v>
      </c>
      <c r="O24" s="415" t="s">
        <v>3137</v>
      </c>
      <c r="P24" s="327" t="s">
        <v>501</v>
      </c>
      <c r="Q24" s="272">
        <v>20</v>
      </c>
      <c r="R24" s="326" t="s">
        <v>2955</v>
      </c>
      <c r="S24" s="31"/>
      <c r="T24" s="178">
        <v>20</v>
      </c>
      <c r="U24" s="294">
        <v>3</v>
      </c>
      <c r="V24" s="295">
        <v>6</v>
      </c>
      <c r="W24" s="295">
        <v>6</v>
      </c>
      <c r="X24" s="295">
        <v>5</v>
      </c>
      <c r="Y24" s="425">
        <v>95</v>
      </c>
      <c r="Z24" s="426">
        <f t="shared" si="46"/>
        <v>95</v>
      </c>
      <c r="AA24" s="426">
        <f t="shared" ref="AA24:AA27" si="76">+AI24+AQ24+AY24+BG24</f>
        <v>95</v>
      </c>
      <c r="AB24" s="426">
        <f t="shared" ref="AB24:AB27" si="77">+AJ24+AR24+AZ24+BH24</f>
        <v>0</v>
      </c>
      <c r="AC24" s="426">
        <f t="shared" ref="AC24:AC27" si="78">+AK24+AS24+BA24+BI24</f>
        <v>0</v>
      </c>
      <c r="AD24" s="426">
        <f t="shared" ref="AD24:AD27" si="79">+AL24+AT24+BB24+BJ24</f>
        <v>0</v>
      </c>
      <c r="AE24" s="426">
        <f t="shared" ref="AE24:AE27" si="80">+AM24+AU24+BC24+BK24</f>
        <v>0</v>
      </c>
      <c r="AF24" s="426">
        <f t="shared" ref="AF24:AF27" si="81">+AN24+AV24+BD24+BL24</f>
        <v>0</v>
      </c>
      <c r="AG24" s="427">
        <f t="shared" ref="AG24:AG27" si="82">+U24</f>
        <v>3</v>
      </c>
      <c r="AH24" s="426">
        <f t="shared" ref="AH24:AH26" si="83">SUM(AI24:AN24)</f>
        <v>25</v>
      </c>
      <c r="AI24" s="425">
        <v>25</v>
      </c>
      <c r="AJ24" s="425"/>
      <c r="AK24" s="425"/>
      <c r="AL24" s="425"/>
      <c r="AM24" s="425"/>
      <c r="AN24" s="425"/>
      <c r="AO24" s="427">
        <f t="shared" ref="AO24:AO27" si="84">+V24</f>
        <v>6</v>
      </c>
      <c r="AP24" s="426">
        <f t="shared" ref="AP24:AP27" si="85">SUM(AQ24:AV24)</f>
        <v>30</v>
      </c>
      <c r="AQ24" s="425">
        <v>30</v>
      </c>
      <c r="AR24" s="425"/>
      <c r="AS24" s="425"/>
      <c r="AT24" s="425"/>
      <c r="AU24" s="425"/>
      <c r="AV24" s="425"/>
      <c r="AW24" s="427">
        <f t="shared" ref="AW24:AW27" si="86">+W24</f>
        <v>6</v>
      </c>
      <c r="AX24" s="426">
        <f t="shared" ref="AX24:AX27" si="87">SUM(AY24:BD24)</f>
        <v>30</v>
      </c>
      <c r="AY24" s="425">
        <v>30</v>
      </c>
      <c r="AZ24" s="425"/>
      <c r="BA24" s="425"/>
      <c r="BB24" s="425"/>
      <c r="BC24" s="425"/>
      <c r="BD24" s="425"/>
      <c r="BE24" s="427">
        <f t="shared" ref="BE24:BE27" si="88">+X24</f>
        <v>5</v>
      </c>
      <c r="BF24" s="426">
        <f t="shared" ref="BF24:BF27" si="89">SUM(BG24:BL24)</f>
        <v>10</v>
      </c>
      <c r="BG24" s="425">
        <v>10</v>
      </c>
      <c r="BH24" s="425"/>
      <c r="BI24" s="425"/>
      <c r="BJ24" s="425"/>
      <c r="BK24" s="425"/>
      <c r="BL24" s="425"/>
    </row>
    <row r="25" spans="1:64" s="378" customFormat="1" ht="40.5" customHeight="1" x14ac:dyDescent="0.2">
      <c r="A25" s="293"/>
      <c r="B25" s="293"/>
      <c r="C25" s="1019"/>
      <c r="D25" s="1103"/>
      <c r="E25" s="31">
        <v>665</v>
      </c>
      <c r="F25" s="421">
        <v>450203200</v>
      </c>
      <c r="G25" s="28" t="s">
        <v>601</v>
      </c>
      <c r="H25" s="352">
        <v>1</v>
      </c>
      <c r="I25" s="353" t="s">
        <v>2979</v>
      </c>
      <c r="J25" s="415">
        <v>45</v>
      </c>
      <c r="K25" s="415" t="s">
        <v>3138</v>
      </c>
      <c r="L25" s="429">
        <v>4502</v>
      </c>
      <c r="M25" s="430" t="s">
        <v>3139</v>
      </c>
      <c r="N25" s="429">
        <v>2024004540092</v>
      </c>
      <c r="O25" s="415" t="s">
        <v>3143</v>
      </c>
      <c r="P25" s="327" t="s">
        <v>1780</v>
      </c>
      <c r="Q25" s="272">
        <v>1</v>
      </c>
      <c r="R25" s="326" t="s">
        <v>2956</v>
      </c>
      <c r="S25" s="31"/>
      <c r="T25" s="178">
        <v>1</v>
      </c>
      <c r="U25" s="294"/>
      <c r="V25" s="295">
        <v>1</v>
      </c>
      <c r="W25" s="295"/>
      <c r="X25" s="295"/>
      <c r="Y25" s="425">
        <v>0</v>
      </c>
      <c r="Z25" s="426">
        <f t="shared" si="46"/>
        <v>0</v>
      </c>
      <c r="AA25" s="426">
        <f t="shared" si="76"/>
        <v>0</v>
      </c>
      <c r="AB25" s="426">
        <f t="shared" si="77"/>
        <v>0</v>
      </c>
      <c r="AC25" s="426">
        <f t="shared" si="78"/>
        <v>0</v>
      </c>
      <c r="AD25" s="426">
        <f t="shared" si="79"/>
        <v>0</v>
      </c>
      <c r="AE25" s="426">
        <f t="shared" si="80"/>
        <v>0</v>
      </c>
      <c r="AF25" s="426">
        <f t="shared" si="81"/>
        <v>0</v>
      </c>
      <c r="AG25" s="427">
        <f t="shared" si="82"/>
        <v>0</v>
      </c>
      <c r="AH25" s="426">
        <f t="shared" si="83"/>
        <v>0</v>
      </c>
      <c r="AI25" s="425"/>
      <c r="AJ25" s="425"/>
      <c r="AK25" s="425"/>
      <c r="AL25" s="425"/>
      <c r="AM25" s="425"/>
      <c r="AN25" s="425"/>
      <c r="AO25" s="427">
        <f t="shared" si="84"/>
        <v>1</v>
      </c>
      <c r="AP25" s="426">
        <f t="shared" si="85"/>
        <v>0</v>
      </c>
      <c r="AQ25" s="425"/>
      <c r="AR25" s="425"/>
      <c r="AS25" s="425"/>
      <c r="AT25" s="425"/>
      <c r="AU25" s="425"/>
      <c r="AV25" s="425"/>
      <c r="AW25" s="427">
        <f t="shared" si="86"/>
        <v>0</v>
      </c>
      <c r="AX25" s="426">
        <f t="shared" si="87"/>
        <v>0</v>
      </c>
      <c r="AY25" s="425"/>
      <c r="AZ25" s="425"/>
      <c r="BA25" s="425"/>
      <c r="BB25" s="425"/>
      <c r="BC25" s="425"/>
      <c r="BD25" s="425"/>
      <c r="BE25" s="427">
        <f t="shared" si="88"/>
        <v>0</v>
      </c>
      <c r="BF25" s="426">
        <f t="shared" si="89"/>
        <v>0</v>
      </c>
      <c r="BG25" s="425"/>
      <c r="BH25" s="425"/>
      <c r="BI25" s="425"/>
      <c r="BJ25" s="425"/>
      <c r="BK25" s="425"/>
      <c r="BL25" s="425"/>
    </row>
    <row r="26" spans="1:64" s="378" customFormat="1" ht="40.5" customHeight="1" x14ac:dyDescent="0.25">
      <c r="A26" s="293"/>
      <c r="B26" s="293"/>
      <c r="C26" s="1017" t="s">
        <v>2651</v>
      </c>
      <c r="D26" s="1103" t="s">
        <v>1791</v>
      </c>
      <c r="E26" s="31">
        <v>666</v>
      </c>
      <c r="F26" s="28">
        <v>410200100</v>
      </c>
      <c r="G26" s="28" t="s">
        <v>3144</v>
      </c>
      <c r="H26" s="356">
        <v>27000</v>
      </c>
      <c r="I26" s="353" t="s">
        <v>2979</v>
      </c>
      <c r="J26" s="415">
        <v>41</v>
      </c>
      <c r="K26" s="415" t="s">
        <v>3135</v>
      </c>
      <c r="L26" s="429">
        <v>4102</v>
      </c>
      <c r="M26" s="415" t="s">
        <v>3145</v>
      </c>
      <c r="N26" s="429">
        <v>2024004540079</v>
      </c>
      <c r="O26" s="415" t="s">
        <v>3146</v>
      </c>
      <c r="P26" s="327" t="s">
        <v>1792</v>
      </c>
      <c r="Q26" s="272">
        <v>27000</v>
      </c>
      <c r="R26" s="326" t="s">
        <v>2955</v>
      </c>
      <c r="S26" s="31"/>
      <c r="T26" s="178">
        <v>27000</v>
      </c>
      <c r="U26" s="294">
        <v>1000</v>
      </c>
      <c r="V26" s="295">
        <v>6000</v>
      </c>
      <c r="W26" s="295">
        <v>11000</v>
      </c>
      <c r="X26" s="295">
        <v>9000</v>
      </c>
      <c r="Y26" s="425">
        <v>95</v>
      </c>
      <c r="Z26" s="426">
        <f t="shared" si="46"/>
        <v>95</v>
      </c>
      <c r="AA26" s="426">
        <f t="shared" si="76"/>
        <v>95</v>
      </c>
      <c r="AB26" s="426">
        <f t="shared" si="77"/>
        <v>0</v>
      </c>
      <c r="AC26" s="426">
        <f t="shared" si="78"/>
        <v>0</v>
      </c>
      <c r="AD26" s="426">
        <f t="shared" si="79"/>
        <v>0</v>
      </c>
      <c r="AE26" s="426">
        <f t="shared" si="80"/>
        <v>0</v>
      </c>
      <c r="AF26" s="426">
        <f t="shared" si="81"/>
        <v>0</v>
      </c>
      <c r="AG26" s="427">
        <f t="shared" si="82"/>
        <v>1000</v>
      </c>
      <c r="AH26" s="426">
        <f t="shared" si="83"/>
        <v>25</v>
      </c>
      <c r="AI26" s="425">
        <v>25</v>
      </c>
      <c r="AJ26" s="425"/>
      <c r="AK26" s="425"/>
      <c r="AL26" s="425"/>
      <c r="AM26" s="425"/>
      <c r="AN26" s="425"/>
      <c r="AO26" s="427">
        <f t="shared" si="84"/>
        <v>6000</v>
      </c>
      <c r="AP26" s="426">
        <f t="shared" si="85"/>
        <v>30</v>
      </c>
      <c r="AQ26" s="425">
        <v>30</v>
      </c>
      <c r="AR26" s="425"/>
      <c r="AS26" s="425"/>
      <c r="AT26" s="425"/>
      <c r="AU26" s="425"/>
      <c r="AV26" s="425"/>
      <c r="AW26" s="427">
        <f t="shared" si="86"/>
        <v>11000</v>
      </c>
      <c r="AX26" s="426">
        <f t="shared" si="87"/>
        <v>30</v>
      </c>
      <c r="AY26" s="425">
        <v>30</v>
      </c>
      <c r="AZ26" s="425"/>
      <c r="BA26" s="425"/>
      <c r="BB26" s="425"/>
      <c r="BC26" s="425"/>
      <c r="BD26" s="425"/>
      <c r="BE26" s="427">
        <f t="shared" si="88"/>
        <v>9000</v>
      </c>
      <c r="BF26" s="426">
        <f t="shared" si="89"/>
        <v>10</v>
      </c>
      <c r="BG26" s="425">
        <v>10</v>
      </c>
      <c r="BH26" s="425"/>
      <c r="BI26" s="425"/>
      <c r="BJ26" s="425"/>
      <c r="BK26" s="425"/>
      <c r="BL26" s="425"/>
    </row>
    <row r="27" spans="1:64" s="378" customFormat="1" ht="40.5" customHeight="1" x14ac:dyDescent="0.25">
      <c r="A27" s="293"/>
      <c r="B27" s="293"/>
      <c r="C27" s="1019"/>
      <c r="D27" s="1103"/>
      <c r="E27" s="31">
        <v>667</v>
      </c>
      <c r="F27" s="28">
        <v>410306000</v>
      </c>
      <c r="G27" s="28" t="s">
        <v>3147</v>
      </c>
      <c r="H27" s="352">
        <v>1</v>
      </c>
      <c r="I27" s="353" t="s">
        <v>2979</v>
      </c>
      <c r="J27" s="415">
        <v>41</v>
      </c>
      <c r="K27" s="415" t="s">
        <v>3135</v>
      </c>
      <c r="L27" s="429">
        <v>4103</v>
      </c>
      <c r="M27" s="415" t="s">
        <v>3136</v>
      </c>
      <c r="N27" s="429">
        <v>2024004540053</v>
      </c>
      <c r="O27" s="415" t="s">
        <v>3137</v>
      </c>
      <c r="P27" s="327" t="s">
        <v>259</v>
      </c>
      <c r="Q27" s="272">
        <v>1</v>
      </c>
      <c r="R27" s="326" t="s">
        <v>2956</v>
      </c>
      <c r="S27" s="31"/>
      <c r="T27" s="178">
        <v>1</v>
      </c>
      <c r="U27" s="294"/>
      <c r="V27" s="295">
        <v>1</v>
      </c>
      <c r="W27" s="295"/>
      <c r="X27" s="295"/>
      <c r="Y27" s="425">
        <v>95</v>
      </c>
      <c r="Z27" s="426">
        <f t="shared" si="46"/>
        <v>95</v>
      </c>
      <c r="AA27" s="426">
        <f t="shared" si="76"/>
        <v>70</v>
      </c>
      <c r="AB27" s="426">
        <f t="shared" si="77"/>
        <v>0</v>
      </c>
      <c r="AC27" s="426">
        <f t="shared" si="78"/>
        <v>0</v>
      </c>
      <c r="AD27" s="426">
        <f t="shared" si="79"/>
        <v>0</v>
      </c>
      <c r="AE27" s="426">
        <f t="shared" si="80"/>
        <v>0</v>
      </c>
      <c r="AF27" s="426">
        <f t="shared" si="81"/>
        <v>0</v>
      </c>
      <c r="AG27" s="427">
        <f t="shared" si="82"/>
        <v>0</v>
      </c>
      <c r="AH27" s="426">
        <v>25</v>
      </c>
      <c r="AI27" s="425"/>
      <c r="AJ27" s="425"/>
      <c r="AK27" s="425"/>
      <c r="AL27" s="425"/>
      <c r="AM27" s="425"/>
      <c r="AN27" s="425"/>
      <c r="AO27" s="427">
        <f t="shared" si="84"/>
        <v>1</v>
      </c>
      <c r="AP27" s="426">
        <f t="shared" si="85"/>
        <v>30</v>
      </c>
      <c r="AQ27" s="425">
        <v>30</v>
      </c>
      <c r="AR27" s="425"/>
      <c r="AS27" s="425"/>
      <c r="AT27" s="425"/>
      <c r="AU27" s="425"/>
      <c r="AV27" s="425"/>
      <c r="AW27" s="427">
        <f t="shared" si="86"/>
        <v>0</v>
      </c>
      <c r="AX27" s="426">
        <f t="shared" si="87"/>
        <v>30</v>
      </c>
      <c r="AY27" s="425">
        <v>30</v>
      </c>
      <c r="AZ27" s="425"/>
      <c r="BA27" s="425"/>
      <c r="BB27" s="425"/>
      <c r="BC27" s="425"/>
      <c r="BD27" s="425"/>
      <c r="BE27" s="427">
        <f t="shared" si="88"/>
        <v>0</v>
      </c>
      <c r="BF27" s="426">
        <f t="shared" si="89"/>
        <v>10</v>
      </c>
      <c r="BG27" s="425">
        <v>10</v>
      </c>
      <c r="BH27" s="425"/>
      <c r="BI27" s="425"/>
      <c r="BJ27" s="425"/>
      <c r="BK27" s="425"/>
      <c r="BL27" s="425"/>
    </row>
    <row r="28" spans="1:64" s="559" customFormat="1" ht="40.5" customHeight="1" x14ac:dyDescent="0.25">
      <c r="A28" s="464"/>
      <c r="B28" s="201" t="s">
        <v>2654</v>
      </c>
      <c r="C28" s="547" t="s">
        <v>1797</v>
      </c>
      <c r="D28" s="380"/>
      <c r="E28" s="380"/>
      <c r="F28" s="380"/>
      <c r="G28" s="398"/>
      <c r="H28" s="182"/>
      <c r="I28" s="182"/>
      <c r="J28" s="682"/>
      <c r="K28" s="682"/>
      <c r="L28" s="380"/>
      <c r="M28" s="683"/>
      <c r="N28" s="684"/>
      <c r="O28" s="183"/>
      <c r="P28" s="682"/>
      <c r="Q28" s="182"/>
      <c r="R28" s="266"/>
      <c r="S28" s="52"/>
      <c r="T28" s="52"/>
      <c r="U28" s="686"/>
      <c r="V28" s="686"/>
      <c r="W28" s="686"/>
      <c r="X28" s="686"/>
      <c r="Y28" s="692">
        <v>730</v>
      </c>
      <c r="Z28" s="587">
        <f t="shared" si="46"/>
        <v>730</v>
      </c>
      <c r="AA28" s="587">
        <f t="shared" si="46"/>
        <v>730</v>
      </c>
      <c r="AB28" s="587">
        <f t="shared" si="46"/>
        <v>0</v>
      </c>
      <c r="AC28" s="587">
        <f t="shared" si="46"/>
        <v>0</v>
      </c>
      <c r="AD28" s="587">
        <f t="shared" si="46"/>
        <v>0</v>
      </c>
      <c r="AE28" s="587">
        <f t="shared" si="46"/>
        <v>0</v>
      </c>
      <c r="AF28" s="587">
        <f t="shared" si="46"/>
        <v>0</v>
      </c>
      <c r="AG28" s="552"/>
      <c r="AH28" s="588">
        <f>SUM(AH29:AH33)</f>
        <v>180</v>
      </c>
      <c r="AI28" s="588">
        <f t="shared" ref="AI28:AN28" si="90">SUM(AI29:AI33)</f>
        <v>180</v>
      </c>
      <c r="AJ28" s="588">
        <f t="shared" si="90"/>
        <v>0</v>
      </c>
      <c r="AK28" s="588">
        <f t="shared" si="90"/>
        <v>0</v>
      </c>
      <c r="AL28" s="588">
        <f t="shared" si="90"/>
        <v>0</v>
      </c>
      <c r="AM28" s="588">
        <f t="shared" si="90"/>
        <v>0</v>
      </c>
      <c r="AN28" s="588">
        <f t="shared" si="90"/>
        <v>0</v>
      </c>
      <c r="AO28" s="552"/>
      <c r="AP28" s="588">
        <f>SUM(AP29:AP33)</f>
        <v>220</v>
      </c>
      <c r="AQ28" s="588">
        <f t="shared" ref="AQ28:AV28" si="91">SUM(AQ29:AQ33)</f>
        <v>220</v>
      </c>
      <c r="AR28" s="588">
        <f t="shared" si="91"/>
        <v>0</v>
      </c>
      <c r="AS28" s="588">
        <f t="shared" si="91"/>
        <v>0</v>
      </c>
      <c r="AT28" s="588">
        <f t="shared" si="91"/>
        <v>0</v>
      </c>
      <c r="AU28" s="588">
        <f t="shared" si="91"/>
        <v>0</v>
      </c>
      <c r="AV28" s="588">
        <f t="shared" si="91"/>
        <v>0</v>
      </c>
      <c r="AW28" s="552"/>
      <c r="AX28" s="588">
        <f>SUM(AX29:AX33)</f>
        <v>220</v>
      </c>
      <c r="AY28" s="588">
        <f t="shared" ref="AY28:BD28" si="92">SUM(AY29:AY33)</f>
        <v>220</v>
      </c>
      <c r="AZ28" s="588">
        <f t="shared" si="92"/>
        <v>0</v>
      </c>
      <c r="BA28" s="588">
        <f t="shared" si="92"/>
        <v>0</v>
      </c>
      <c r="BB28" s="588">
        <f t="shared" si="92"/>
        <v>0</v>
      </c>
      <c r="BC28" s="588">
        <f t="shared" si="92"/>
        <v>0</v>
      </c>
      <c r="BD28" s="588">
        <f t="shared" si="92"/>
        <v>0</v>
      </c>
      <c r="BE28" s="552"/>
      <c r="BF28" s="588">
        <f>SUM(BF29:BF33)</f>
        <v>110</v>
      </c>
      <c r="BG28" s="588">
        <f t="shared" ref="BG28:BL28" si="93">SUM(BG29:BG33)</f>
        <v>110</v>
      </c>
      <c r="BH28" s="588">
        <f t="shared" si="93"/>
        <v>0</v>
      </c>
      <c r="BI28" s="588">
        <f t="shared" si="93"/>
        <v>0</v>
      </c>
      <c r="BJ28" s="588">
        <f t="shared" si="93"/>
        <v>0</v>
      </c>
      <c r="BK28" s="588">
        <f t="shared" si="93"/>
        <v>0</v>
      </c>
      <c r="BL28" s="588">
        <f t="shared" si="93"/>
        <v>0</v>
      </c>
    </row>
    <row r="29" spans="1:64" s="378" customFormat="1" ht="40.5" customHeight="1" x14ac:dyDescent="0.2">
      <c r="A29" s="293"/>
      <c r="B29" s="293"/>
      <c r="C29" s="1017" t="s">
        <v>2650</v>
      </c>
      <c r="D29" s="1103" t="s">
        <v>1799</v>
      </c>
      <c r="E29" s="31">
        <v>668</v>
      </c>
      <c r="F29" s="28">
        <v>450203301</v>
      </c>
      <c r="G29" s="28" t="s">
        <v>3148</v>
      </c>
      <c r="H29" s="352">
        <v>15</v>
      </c>
      <c r="I29" s="353" t="s">
        <v>2979</v>
      </c>
      <c r="J29" s="415">
        <v>45</v>
      </c>
      <c r="K29" s="415" t="s">
        <v>3138</v>
      </c>
      <c r="L29" s="429">
        <v>4502</v>
      </c>
      <c r="M29" s="432" t="s">
        <v>3139</v>
      </c>
      <c r="N29" s="429">
        <v>2024004540092</v>
      </c>
      <c r="O29" s="415" t="s">
        <v>3143</v>
      </c>
      <c r="P29" s="327" t="s">
        <v>1800</v>
      </c>
      <c r="Q29" s="272">
        <v>15</v>
      </c>
      <c r="R29" s="326" t="s">
        <v>2955</v>
      </c>
      <c r="S29" s="31"/>
      <c r="T29" s="178">
        <v>15</v>
      </c>
      <c r="U29" s="294">
        <v>2</v>
      </c>
      <c r="V29" s="295">
        <v>4</v>
      </c>
      <c r="W29" s="295">
        <v>6</v>
      </c>
      <c r="X29" s="295">
        <v>3</v>
      </c>
      <c r="Y29" s="425">
        <v>40</v>
      </c>
      <c r="Z29" s="426">
        <f t="shared" si="46"/>
        <v>40</v>
      </c>
      <c r="AA29" s="426">
        <f t="shared" ref="AA29:AA33" si="94">+AI29+AQ29+AY29+BG29</f>
        <v>40</v>
      </c>
      <c r="AB29" s="426">
        <f t="shared" ref="AB29:AB33" si="95">+AJ29+AR29+AZ29+BH29</f>
        <v>0</v>
      </c>
      <c r="AC29" s="426">
        <f t="shared" ref="AC29:AC33" si="96">+AK29+AS29+BA29+BI29</f>
        <v>0</v>
      </c>
      <c r="AD29" s="426">
        <f t="shared" ref="AD29:AD33" si="97">+AL29+AT29+BB29+BJ29</f>
        <v>0</v>
      </c>
      <c r="AE29" s="426">
        <f t="shared" ref="AE29:AE33" si="98">+AM29+AU29+BC29+BK29</f>
        <v>0</v>
      </c>
      <c r="AF29" s="426">
        <f t="shared" ref="AF29:AF33" si="99">+AN29+AV29+BD29+BL29</f>
        <v>0</v>
      </c>
      <c r="AG29" s="427">
        <f t="shared" ref="AG29:AG33" si="100">+U29</f>
        <v>2</v>
      </c>
      <c r="AH29" s="426">
        <f t="shared" ref="AH29:AH33" si="101">SUM(AI29:AN29)</f>
        <v>10</v>
      </c>
      <c r="AI29" s="425">
        <v>10</v>
      </c>
      <c r="AJ29" s="425"/>
      <c r="AK29" s="425"/>
      <c r="AL29" s="425"/>
      <c r="AM29" s="425"/>
      <c r="AN29" s="425"/>
      <c r="AO29" s="427">
        <f t="shared" ref="AO29:AO33" si="102">+V29</f>
        <v>4</v>
      </c>
      <c r="AP29" s="426">
        <f t="shared" ref="AP29:AP33" si="103">SUM(AQ29:AV29)</f>
        <v>10</v>
      </c>
      <c r="AQ29" s="425">
        <v>10</v>
      </c>
      <c r="AR29" s="425"/>
      <c r="AS29" s="425"/>
      <c r="AT29" s="425"/>
      <c r="AU29" s="425"/>
      <c r="AV29" s="425"/>
      <c r="AW29" s="427">
        <f t="shared" ref="AW29:AW33" si="104">+W29</f>
        <v>6</v>
      </c>
      <c r="AX29" s="426">
        <f t="shared" ref="AX29:AX33" si="105">SUM(AY29:BD29)</f>
        <v>10</v>
      </c>
      <c r="AY29" s="425">
        <v>10</v>
      </c>
      <c r="AZ29" s="425"/>
      <c r="BA29" s="425"/>
      <c r="BB29" s="425"/>
      <c r="BC29" s="425"/>
      <c r="BD29" s="425"/>
      <c r="BE29" s="427">
        <f t="shared" ref="BE29:BE33" si="106">+X29</f>
        <v>3</v>
      </c>
      <c r="BF29" s="426">
        <f t="shared" ref="BF29:BF33" si="107">SUM(BG29:BL29)</f>
        <v>10</v>
      </c>
      <c r="BG29" s="425">
        <v>10</v>
      </c>
      <c r="BH29" s="425"/>
      <c r="BI29" s="425"/>
      <c r="BJ29" s="425"/>
      <c r="BK29" s="425"/>
      <c r="BL29" s="425"/>
    </row>
    <row r="30" spans="1:64" s="378" customFormat="1" ht="40.5" customHeight="1" x14ac:dyDescent="0.2">
      <c r="A30" s="293"/>
      <c r="B30" s="293"/>
      <c r="C30" s="1019"/>
      <c r="D30" s="1103"/>
      <c r="E30" s="31">
        <v>669</v>
      </c>
      <c r="F30" s="421">
        <v>450203200</v>
      </c>
      <c r="G30" s="28" t="s">
        <v>601</v>
      </c>
      <c r="H30" s="352">
        <v>1</v>
      </c>
      <c r="I30" s="353" t="s">
        <v>2979</v>
      </c>
      <c r="J30" s="415">
        <v>45</v>
      </c>
      <c r="K30" s="415" t="s">
        <v>3138</v>
      </c>
      <c r="L30" s="429">
        <v>4502</v>
      </c>
      <c r="M30" s="432" t="s">
        <v>3139</v>
      </c>
      <c r="N30" s="429">
        <v>2024004540092</v>
      </c>
      <c r="O30" s="415" t="s">
        <v>3143</v>
      </c>
      <c r="P30" s="327" t="s">
        <v>827</v>
      </c>
      <c r="Q30" s="272">
        <v>1</v>
      </c>
      <c r="R30" s="326" t="s">
        <v>2956</v>
      </c>
      <c r="S30" s="31"/>
      <c r="T30" s="178">
        <v>1</v>
      </c>
      <c r="U30" s="294"/>
      <c r="V30" s="295">
        <v>1</v>
      </c>
      <c r="W30" s="295"/>
      <c r="X30" s="295"/>
      <c r="Y30" s="425">
        <v>100</v>
      </c>
      <c r="Z30" s="426">
        <f t="shared" si="46"/>
        <v>100</v>
      </c>
      <c r="AA30" s="426">
        <f t="shared" si="94"/>
        <v>100</v>
      </c>
      <c r="AB30" s="426">
        <f t="shared" si="95"/>
        <v>0</v>
      </c>
      <c r="AC30" s="426">
        <f t="shared" si="96"/>
        <v>0</v>
      </c>
      <c r="AD30" s="426">
        <f t="shared" si="97"/>
        <v>0</v>
      </c>
      <c r="AE30" s="426">
        <f t="shared" si="98"/>
        <v>0</v>
      </c>
      <c r="AF30" s="426">
        <f t="shared" si="99"/>
        <v>0</v>
      </c>
      <c r="AG30" s="427">
        <f t="shared" si="100"/>
        <v>0</v>
      </c>
      <c r="AH30" s="426">
        <f t="shared" si="101"/>
        <v>30</v>
      </c>
      <c r="AI30" s="425">
        <v>30</v>
      </c>
      <c r="AJ30" s="425"/>
      <c r="AK30" s="425"/>
      <c r="AL30" s="425"/>
      <c r="AM30" s="425"/>
      <c r="AN30" s="425"/>
      <c r="AO30" s="427">
        <f t="shared" si="102"/>
        <v>1</v>
      </c>
      <c r="AP30" s="426">
        <f t="shared" si="103"/>
        <v>30</v>
      </c>
      <c r="AQ30" s="425">
        <v>30</v>
      </c>
      <c r="AR30" s="425"/>
      <c r="AS30" s="425"/>
      <c r="AT30" s="425"/>
      <c r="AU30" s="425"/>
      <c r="AV30" s="425"/>
      <c r="AW30" s="427">
        <f t="shared" si="104"/>
        <v>0</v>
      </c>
      <c r="AX30" s="426">
        <f t="shared" si="105"/>
        <v>30</v>
      </c>
      <c r="AY30" s="425">
        <v>30</v>
      </c>
      <c r="AZ30" s="425"/>
      <c r="BA30" s="425"/>
      <c r="BB30" s="425"/>
      <c r="BC30" s="425"/>
      <c r="BD30" s="425"/>
      <c r="BE30" s="427">
        <f t="shared" si="106"/>
        <v>0</v>
      </c>
      <c r="BF30" s="426">
        <f t="shared" si="107"/>
        <v>10</v>
      </c>
      <c r="BG30" s="425">
        <v>10</v>
      </c>
      <c r="BH30" s="425"/>
      <c r="BI30" s="425"/>
      <c r="BJ30" s="425"/>
      <c r="BK30" s="425"/>
      <c r="BL30" s="425"/>
    </row>
    <row r="31" spans="1:64" s="378" customFormat="1" ht="40.5" customHeight="1" x14ac:dyDescent="0.2">
      <c r="A31" s="293"/>
      <c r="B31" s="293"/>
      <c r="C31" s="328" t="s">
        <v>2651</v>
      </c>
      <c r="D31" s="28" t="s">
        <v>1801</v>
      </c>
      <c r="E31" s="31">
        <v>670</v>
      </c>
      <c r="F31" s="28">
        <v>450203200</v>
      </c>
      <c r="G31" s="28" t="s">
        <v>601</v>
      </c>
      <c r="H31" s="352">
        <v>1</v>
      </c>
      <c r="I31" s="353" t="s">
        <v>2979</v>
      </c>
      <c r="J31" s="415">
        <v>45</v>
      </c>
      <c r="K31" s="415" t="s">
        <v>3138</v>
      </c>
      <c r="L31" s="429">
        <v>4502</v>
      </c>
      <c r="M31" s="432" t="s">
        <v>3139</v>
      </c>
      <c r="N31" s="429">
        <v>2024004540092</v>
      </c>
      <c r="O31" s="415" t="s">
        <v>3143</v>
      </c>
      <c r="P31" s="327" t="s">
        <v>259</v>
      </c>
      <c r="Q31" s="272">
        <v>1</v>
      </c>
      <c r="R31" s="326" t="s">
        <v>2956</v>
      </c>
      <c r="S31" s="31"/>
      <c r="T31" s="178">
        <v>1</v>
      </c>
      <c r="U31" s="294"/>
      <c r="V31" s="295">
        <v>1</v>
      </c>
      <c r="W31" s="295"/>
      <c r="X31" s="295"/>
      <c r="Y31" s="425">
        <v>140</v>
      </c>
      <c r="Z31" s="426">
        <f t="shared" ref="Z31:AF37" si="108">+AH31+AP31+AX31+BF31</f>
        <v>140</v>
      </c>
      <c r="AA31" s="426">
        <f t="shared" si="94"/>
        <v>140</v>
      </c>
      <c r="AB31" s="426">
        <f t="shared" si="95"/>
        <v>0</v>
      </c>
      <c r="AC31" s="426">
        <f t="shared" si="96"/>
        <v>0</v>
      </c>
      <c r="AD31" s="426">
        <f t="shared" si="97"/>
        <v>0</v>
      </c>
      <c r="AE31" s="426">
        <f t="shared" si="98"/>
        <v>0</v>
      </c>
      <c r="AF31" s="426">
        <f t="shared" si="99"/>
        <v>0</v>
      </c>
      <c r="AG31" s="427">
        <f t="shared" si="100"/>
        <v>0</v>
      </c>
      <c r="AH31" s="426">
        <f t="shared" si="101"/>
        <v>40</v>
      </c>
      <c r="AI31" s="425">
        <v>40</v>
      </c>
      <c r="AJ31" s="425"/>
      <c r="AK31" s="425"/>
      <c r="AL31" s="425"/>
      <c r="AM31" s="425"/>
      <c r="AN31" s="425"/>
      <c r="AO31" s="427">
        <f t="shared" si="102"/>
        <v>1</v>
      </c>
      <c r="AP31" s="426">
        <f t="shared" si="103"/>
        <v>40</v>
      </c>
      <c r="AQ31" s="425">
        <v>40</v>
      </c>
      <c r="AR31" s="425"/>
      <c r="AS31" s="425"/>
      <c r="AT31" s="425"/>
      <c r="AU31" s="425"/>
      <c r="AV31" s="425"/>
      <c r="AW31" s="427">
        <f t="shared" si="104"/>
        <v>0</v>
      </c>
      <c r="AX31" s="426">
        <f t="shared" si="105"/>
        <v>40</v>
      </c>
      <c r="AY31" s="425">
        <v>40</v>
      </c>
      <c r="AZ31" s="425"/>
      <c r="BA31" s="425"/>
      <c r="BB31" s="425"/>
      <c r="BC31" s="425"/>
      <c r="BD31" s="425"/>
      <c r="BE31" s="427">
        <f t="shared" si="106"/>
        <v>0</v>
      </c>
      <c r="BF31" s="426">
        <f t="shared" si="107"/>
        <v>20</v>
      </c>
      <c r="BG31" s="425">
        <v>20</v>
      </c>
      <c r="BH31" s="425"/>
      <c r="BI31" s="425"/>
      <c r="BJ31" s="425"/>
      <c r="BK31" s="425"/>
      <c r="BL31" s="425"/>
    </row>
    <row r="32" spans="1:64" s="378" customFormat="1" ht="40.5" customHeight="1" x14ac:dyDescent="0.2">
      <c r="A32" s="293"/>
      <c r="B32" s="293"/>
      <c r="C32" s="328" t="s">
        <v>2652</v>
      </c>
      <c r="D32" s="28" t="s">
        <v>1802</v>
      </c>
      <c r="E32" s="31">
        <v>671</v>
      </c>
      <c r="F32" s="28">
        <v>450300200</v>
      </c>
      <c r="G32" s="28" t="s">
        <v>3149</v>
      </c>
      <c r="H32" s="352">
        <v>40</v>
      </c>
      <c r="I32" s="353" t="s">
        <v>2979</v>
      </c>
      <c r="J32" s="415">
        <v>45</v>
      </c>
      <c r="K32" s="415" t="s">
        <v>3138</v>
      </c>
      <c r="L32" s="429">
        <v>4502</v>
      </c>
      <c r="M32" s="432" t="s">
        <v>3139</v>
      </c>
      <c r="N32" s="429">
        <v>2024004540092</v>
      </c>
      <c r="O32" s="415" t="s">
        <v>3143</v>
      </c>
      <c r="P32" s="327" t="s">
        <v>501</v>
      </c>
      <c r="Q32" s="272">
        <v>40</v>
      </c>
      <c r="R32" s="326" t="s">
        <v>2955</v>
      </c>
      <c r="S32" s="31"/>
      <c r="T32" s="178">
        <v>40</v>
      </c>
      <c r="U32" s="294">
        <v>3</v>
      </c>
      <c r="V32" s="295">
        <v>13</v>
      </c>
      <c r="W32" s="295">
        <v>12</v>
      </c>
      <c r="X32" s="295">
        <v>12</v>
      </c>
      <c r="Y32" s="425">
        <v>255</v>
      </c>
      <c r="Z32" s="426">
        <f t="shared" si="108"/>
        <v>255</v>
      </c>
      <c r="AA32" s="426">
        <f t="shared" si="94"/>
        <v>255</v>
      </c>
      <c r="AB32" s="426">
        <f t="shared" si="95"/>
        <v>0</v>
      </c>
      <c r="AC32" s="426">
        <f t="shared" si="96"/>
        <v>0</v>
      </c>
      <c r="AD32" s="426">
        <f t="shared" si="97"/>
        <v>0</v>
      </c>
      <c r="AE32" s="426">
        <f t="shared" si="98"/>
        <v>0</v>
      </c>
      <c r="AF32" s="426">
        <f t="shared" si="99"/>
        <v>0</v>
      </c>
      <c r="AG32" s="427">
        <f t="shared" si="100"/>
        <v>3</v>
      </c>
      <c r="AH32" s="426">
        <f t="shared" si="101"/>
        <v>60</v>
      </c>
      <c r="AI32" s="425">
        <v>60</v>
      </c>
      <c r="AJ32" s="425"/>
      <c r="AK32" s="425"/>
      <c r="AL32" s="425"/>
      <c r="AM32" s="425"/>
      <c r="AN32" s="425"/>
      <c r="AO32" s="427">
        <f t="shared" si="102"/>
        <v>13</v>
      </c>
      <c r="AP32" s="426">
        <f t="shared" si="103"/>
        <v>80</v>
      </c>
      <c r="AQ32" s="425">
        <v>80</v>
      </c>
      <c r="AR32" s="425"/>
      <c r="AS32" s="425"/>
      <c r="AT32" s="425"/>
      <c r="AU32" s="425"/>
      <c r="AV32" s="425"/>
      <c r="AW32" s="427">
        <f t="shared" si="104"/>
        <v>12</v>
      </c>
      <c r="AX32" s="426">
        <f t="shared" si="105"/>
        <v>80</v>
      </c>
      <c r="AY32" s="425">
        <v>80</v>
      </c>
      <c r="AZ32" s="425"/>
      <c r="BA32" s="425"/>
      <c r="BB32" s="425"/>
      <c r="BC32" s="425"/>
      <c r="BD32" s="425"/>
      <c r="BE32" s="427">
        <f t="shared" si="106"/>
        <v>12</v>
      </c>
      <c r="BF32" s="426">
        <f t="shared" si="107"/>
        <v>35</v>
      </c>
      <c r="BG32" s="425">
        <v>35</v>
      </c>
      <c r="BH32" s="425"/>
      <c r="BI32" s="425"/>
      <c r="BJ32" s="425"/>
      <c r="BK32" s="425"/>
      <c r="BL32" s="425"/>
    </row>
    <row r="33" spans="1:64" s="378" customFormat="1" ht="40.5" customHeight="1" x14ac:dyDescent="0.2">
      <c r="A33" s="293"/>
      <c r="B33" s="293"/>
      <c r="C33" s="328" t="s">
        <v>2653</v>
      </c>
      <c r="D33" s="28" t="s">
        <v>1803</v>
      </c>
      <c r="E33" s="31">
        <v>672</v>
      </c>
      <c r="F33" s="28">
        <v>450203800</v>
      </c>
      <c r="G33" s="28" t="s">
        <v>3150</v>
      </c>
      <c r="H33" s="352">
        <v>20</v>
      </c>
      <c r="I33" s="353" t="s">
        <v>2979</v>
      </c>
      <c r="J33" s="415">
        <v>45</v>
      </c>
      <c r="K33" s="415" t="s">
        <v>3138</v>
      </c>
      <c r="L33" s="429">
        <v>4502</v>
      </c>
      <c r="M33" s="432" t="s">
        <v>3139</v>
      </c>
      <c r="N33" s="429">
        <v>2024004540092</v>
      </c>
      <c r="O33" s="415" t="s">
        <v>3143</v>
      </c>
      <c r="P33" s="327" t="s">
        <v>1804</v>
      </c>
      <c r="Q33" s="272">
        <v>20</v>
      </c>
      <c r="R33" s="326" t="s">
        <v>2955</v>
      </c>
      <c r="S33" s="31"/>
      <c r="T33" s="178">
        <v>20</v>
      </c>
      <c r="U33" s="294">
        <v>3</v>
      </c>
      <c r="V33" s="295">
        <v>6</v>
      </c>
      <c r="W33" s="295">
        <v>6</v>
      </c>
      <c r="X33" s="295">
        <v>5</v>
      </c>
      <c r="Y33" s="425">
        <v>195</v>
      </c>
      <c r="Z33" s="426">
        <f t="shared" si="108"/>
        <v>195</v>
      </c>
      <c r="AA33" s="426">
        <f t="shared" si="94"/>
        <v>195</v>
      </c>
      <c r="AB33" s="426">
        <f t="shared" si="95"/>
        <v>0</v>
      </c>
      <c r="AC33" s="426">
        <f t="shared" si="96"/>
        <v>0</v>
      </c>
      <c r="AD33" s="426">
        <f t="shared" si="97"/>
        <v>0</v>
      </c>
      <c r="AE33" s="426">
        <f t="shared" si="98"/>
        <v>0</v>
      </c>
      <c r="AF33" s="426">
        <f t="shared" si="99"/>
        <v>0</v>
      </c>
      <c r="AG33" s="427">
        <f t="shared" si="100"/>
        <v>3</v>
      </c>
      <c r="AH33" s="426">
        <f t="shared" si="101"/>
        <v>40</v>
      </c>
      <c r="AI33" s="425">
        <v>40</v>
      </c>
      <c r="AJ33" s="425"/>
      <c r="AK33" s="425"/>
      <c r="AL33" s="425"/>
      <c r="AM33" s="425"/>
      <c r="AN33" s="425"/>
      <c r="AO33" s="427">
        <f t="shared" si="102"/>
        <v>6</v>
      </c>
      <c r="AP33" s="426">
        <f t="shared" si="103"/>
        <v>60</v>
      </c>
      <c r="AQ33" s="425">
        <v>60</v>
      </c>
      <c r="AR33" s="425"/>
      <c r="AS33" s="425"/>
      <c r="AT33" s="425"/>
      <c r="AU33" s="425"/>
      <c r="AV33" s="425"/>
      <c r="AW33" s="427">
        <f t="shared" si="104"/>
        <v>6</v>
      </c>
      <c r="AX33" s="426">
        <f t="shared" si="105"/>
        <v>60</v>
      </c>
      <c r="AY33" s="425">
        <v>60</v>
      </c>
      <c r="AZ33" s="425"/>
      <c r="BA33" s="425"/>
      <c r="BB33" s="425"/>
      <c r="BC33" s="425"/>
      <c r="BD33" s="425"/>
      <c r="BE33" s="427">
        <f t="shared" si="106"/>
        <v>5</v>
      </c>
      <c r="BF33" s="426">
        <f t="shared" si="107"/>
        <v>35</v>
      </c>
      <c r="BG33" s="425">
        <v>35</v>
      </c>
      <c r="BH33" s="425"/>
      <c r="BI33" s="425"/>
      <c r="BJ33" s="425"/>
      <c r="BK33" s="425"/>
      <c r="BL33" s="425"/>
    </row>
    <row r="34" spans="1:64" s="559" customFormat="1" ht="40.5" customHeight="1" x14ac:dyDescent="0.25">
      <c r="A34" s="464"/>
      <c r="B34" s="201" t="s">
        <v>2655</v>
      </c>
      <c r="C34" s="547" t="s">
        <v>1806</v>
      </c>
      <c r="D34" s="380"/>
      <c r="E34" s="380"/>
      <c r="F34" s="380"/>
      <c r="G34" s="398"/>
      <c r="H34" s="182"/>
      <c r="I34" s="182"/>
      <c r="J34" s="682"/>
      <c r="K34" s="682"/>
      <c r="L34" s="380"/>
      <c r="M34" s="683"/>
      <c r="N34" s="684"/>
      <c r="O34" s="183"/>
      <c r="P34" s="682"/>
      <c r="Q34" s="182"/>
      <c r="R34" s="266"/>
      <c r="S34" s="52"/>
      <c r="T34" s="52"/>
      <c r="U34" s="686"/>
      <c r="V34" s="686"/>
      <c r="W34" s="686"/>
      <c r="X34" s="686"/>
      <c r="Y34" s="692">
        <v>730</v>
      </c>
      <c r="Z34" s="587">
        <f t="shared" si="108"/>
        <v>730</v>
      </c>
      <c r="AA34" s="587">
        <f t="shared" si="108"/>
        <v>730</v>
      </c>
      <c r="AB34" s="587">
        <f t="shared" si="108"/>
        <v>0</v>
      </c>
      <c r="AC34" s="587">
        <f t="shared" si="108"/>
        <v>0</v>
      </c>
      <c r="AD34" s="587">
        <f t="shared" si="108"/>
        <v>0</v>
      </c>
      <c r="AE34" s="587">
        <f t="shared" si="108"/>
        <v>0</v>
      </c>
      <c r="AF34" s="587">
        <f t="shared" si="108"/>
        <v>0</v>
      </c>
      <c r="AG34" s="552"/>
      <c r="AH34" s="588">
        <f>SUM(AH35:AH37)</f>
        <v>140</v>
      </c>
      <c r="AI34" s="588">
        <f t="shared" ref="AI34:AN34" si="109">SUM(AI35:AI37)</f>
        <v>140</v>
      </c>
      <c r="AJ34" s="588">
        <f t="shared" si="109"/>
        <v>0</v>
      </c>
      <c r="AK34" s="588">
        <f t="shared" si="109"/>
        <v>0</v>
      </c>
      <c r="AL34" s="588">
        <f t="shared" si="109"/>
        <v>0</v>
      </c>
      <c r="AM34" s="588">
        <f t="shared" si="109"/>
        <v>0</v>
      </c>
      <c r="AN34" s="588">
        <f t="shared" si="109"/>
        <v>0</v>
      </c>
      <c r="AO34" s="552"/>
      <c r="AP34" s="588">
        <f>SUM(AP35:AP37)</f>
        <v>210</v>
      </c>
      <c r="AQ34" s="588">
        <f t="shared" ref="AQ34:AV34" si="110">SUM(AQ35:AQ37)</f>
        <v>210</v>
      </c>
      <c r="AR34" s="588">
        <f t="shared" si="110"/>
        <v>0</v>
      </c>
      <c r="AS34" s="588">
        <f t="shared" si="110"/>
        <v>0</v>
      </c>
      <c r="AT34" s="588">
        <f t="shared" si="110"/>
        <v>0</v>
      </c>
      <c r="AU34" s="588">
        <f t="shared" si="110"/>
        <v>0</v>
      </c>
      <c r="AV34" s="588">
        <f t="shared" si="110"/>
        <v>0</v>
      </c>
      <c r="AW34" s="552"/>
      <c r="AX34" s="588">
        <f>SUM(AX35:AX37)</f>
        <v>210</v>
      </c>
      <c r="AY34" s="588">
        <f t="shared" ref="AY34:BD34" si="111">SUM(AY35:AY37)</f>
        <v>210</v>
      </c>
      <c r="AZ34" s="588">
        <f t="shared" si="111"/>
        <v>0</v>
      </c>
      <c r="BA34" s="588">
        <f t="shared" si="111"/>
        <v>0</v>
      </c>
      <c r="BB34" s="588">
        <f t="shared" si="111"/>
        <v>0</v>
      </c>
      <c r="BC34" s="588">
        <f t="shared" si="111"/>
        <v>0</v>
      </c>
      <c r="BD34" s="588">
        <f t="shared" si="111"/>
        <v>0</v>
      </c>
      <c r="BE34" s="552"/>
      <c r="BF34" s="588">
        <f>SUM(BF35:BF37)</f>
        <v>170</v>
      </c>
      <c r="BG34" s="588">
        <f t="shared" ref="BG34:BL34" si="112">SUM(BG35:BG37)</f>
        <v>170</v>
      </c>
      <c r="BH34" s="588">
        <f t="shared" si="112"/>
        <v>0</v>
      </c>
      <c r="BI34" s="588">
        <f t="shared" si="112"/>
        <v>0</v>
      </c>
      <c r="BJ34" s="588">
        <f t="shared" si="112"/>
        <v>0</v>
      </c>
      <c r="BK34" s="588">
        <f t="shared" si="112"/>
        <v>0</v>
      </c>
      <c r="BL34" s="588">
        <f t="shared" si="112"/>
        <v>0</v>
      </c>
    </row>
    <row r="35" spans="1:64" s="378" customFormat="1" ht="40.5" customHeight="1" x14ac:dyDescent="0.2">
      <c r="A35" s="293"/>
      <c r="B35" s="293"/>
      <c r="C35" s="328" t="s">
        <v>2656</v>
      </c>
      <c r="D35" s="28" t="s">
        <v>1808</v>
      </c>
      <c r="E35" s="31">
        <v>673</v>
      </c>
      <c r="F35" s="28">
        <v>450202205</v>
      </c>
      <c r="G35" s="28" t="s">
        <v>3151</v>
      </c>
      <c r="H35" s="352">
        <v>6</v>
      </c>
      <c r="I35" s="353" t="s">
        <v>2979</v>
      </c>
      <c r="J35" s="415">
        <v>45</v>
      </c>
      <c r="K35" s="415" t="s">
        <v>3138</v>
      </c>
      <c r="L35" s="429">
        <v>4502</v>
      </c>
      <c r="M35" s="430" t="s">
        <v>3139</v>
      </c>
      <c r="N35" s="429">
        <v>2024004540092</v>
      </c>
      <c r="O35" s="415" t="s">
        <v>3143</v>
      </c>
      <c r="P35" s="327" t="s">
        <v>1800</v>
      </c>
      <c r="Q35" s="272">
        <v>6</v>
      </c>
      <c r="R35" s="326" t="s">
        <v>2956</v>
      </c>
      <c r="S35" s="31"/>
      <c r="T35" s="178">
        <v>6</v>
      </c>
      <c r="U35" s="294">
        <v>2</v>
      </c>
      <c r="V35" s="295">
        <v>2</v>
      </c>
      <c r="W35" s="295">
        <v>2</v>
      </c>
      <c r="X35" s="295"/>
      <c r="Y35" s="425">
        <v>270</v>
      </c>
      <c r="Z35" s="426">
        <f t="shared" si="108"/>
        <v>270</v>
      </c>
      <c r="AA35" s="426">
        <f t="shared" ref="AA35:AA37" si="113">+AI35+AQ35+AY35+BG35</f>
        <v>270</v>
      </c>
      <c r="AB35" s="426">
        <f t="shared" ref="AB35:AB37" si="114">+AJ35+AR35+AZ35+BH35</f>
        <v>0</v>
      </c>
      <c r="AC35" s="426">
        <f t="shared" ref="AC35:AC37" si="115">+AK35+AS35+BA35+BI35</f>
        <v>0</v>
      </c>
      <c r="AD35" s="426">
        <f t="shared" ref="AD35:AD37" si="116">+AL35+AT35+BB35+BJ35</f>
        <v>0</v>
      </c>
      <c r="AE35" s="426">
        <f t="shared" ref="AE35:AE37" si="117">+AM35+AU35+BC35+BK35</f>
        <v>0</v>
      </c>
      <c r="AF35" s="426">
        <f t="shared" ref="AF35:AF37" si="118">+AN35+AV35+BD35+BL35</f>
        <v>0</v>
      </c>
      <c r="AG35" s="427">
        <f t="shared" ref="AG35:AG37" si="119">+U35</f>
        <v>2</v>
      </c>
      <c r="AH35" s="426">
        <f t="shared" ref="AH35:AH37" si="120">SUM(AI35:AN35)</f>
        <v>60</v>
      </c>
      <c r="AI35" s="425">
        <v>60</v>
      </c>
      <c r="AJ35" s="425"/>
      <c r="AK35" s="425"/>
      <c r="AL35" s="425"/>
      <c r="AM35" s="425"/>
      <c r="AN35" s="425"/>
      <c r="AO35" s="427">
        <f t="shared" ref="AO35:AO37" si="121">+V35</f>
        <v>2</v>
      </c>
      <c r="AP35" s="426">
        <f t="shared" ref="AP35:AP37" si="122">SUM(AQ35:AV35)</f>
        <v>80</v>
      </c>
      <c r="AQ35" s="425">
        <v>80</v>
      </c>
      <c r="AR35" s="425"/>
      <c r="AS35" s="425"/>
      <c r="AT35" s="425"/>
      <c r="AU35" s="425"/>
      <c r="AV35" s="425"/>
      <c r="AW35" s="427">
        <f t="shared" ref="AW35:AW37" si="123">+W35</f>
        <v>2</v>
      </c>
      <c r="AX35" s="426">
        <f t="shared" ref="AX35:AX37" si="124">SUM(AY35:BD35)</f>
        <v>80</v>
      </c>
      <c r="AY35" s="425">
        <v>80</v>
      </c>
      <c r="AZ35" s="425"/>
      <c r="BA35" s="425"/>
      <c r="BB35" s="425"/>
      <c r="BC35" s="425"/>
      <c r="BD35" s="425"/>
      <c r="BE35" s="427">
        <f t="shared" ref="BE35:BE37" si="125">+X35</f>
        <v>0</v>
      </c>
      <c r="BF35" s="426">
        <f t="shared" ref="BF35:BF37" si="126">SUM(BG35:BL35)</f>
        <v>50</v>
      </c>
      <c r="BG35" s="425">
        <v>50</v>
      </c>
      <c r="BH35" s="425"/>
      <c r="BI35" s="425"/>
      <c r="BJ35" s="425"/>
      <c r="BK35" s="425"/>
      <c r="BL35" s="425"/>
    </row>
    <row r="36" spans="1:64" s="378" customFormat="1" ht="40.5" customHeight="1" x14ac:dyDescent="0.2">
      <c r="A36" s="293"/>
      <c r="B36" s="293"/>
      <c r="C36" s="328" t="s">
        <v>2657</v>
      </c>
      <c r="D36" s="28" t="s">
        <v>1809</v>
      </c>
      <c r="E36" s="31">
        <v>674</v>
      </c>
      <c r="F36" s="28">
        <v>450202205</v>
      </c>
      <c r="G36" s="28" t="s">
        <v>3151</v>
      </c>
      <c r="H36" s="352">
        <v>20</v>
      </c>
      <c r="I36" s="353" t="s">
        <v>2979</v>
      </c>
      <c r="J36" s="415">
        <v>45</v>
      </c>
      <c r="K36" s="415" t="s">
        <v>3138</v>
      </c>
      <c r="L36" s="429">
        <v>4502</v>
      </c>
      <c r="M36" s="430" t="s">
        <v>3139</v>
      </c>
      <c r="N36" s="429">
        <v>2024004540092</v>
      </c>
      <c r="O36" s="415" t="s">
        <v>3143</v>
      </c>
      <c r="P36" s="327" t="s">
        <v>1800</v>
      </c>
      <c r="Q36" s="272">
        <v>20</v>
      </c>
      <c r="R36" s="326" t="s">
        <v>2956</v>
      </c>
      <c r="S36" s="31"/>
      <c r="T36" s="178">
        <v>20</v>
      </c>
      <c r="U36" s="294">
        <v>4</v>
      </c>
      <c r="V36" s="295">
        <v>6</v>
      </c>
      <c r="W36" s="295">
        <v>5</v>
      </c>
      <c r="X36" s="295">
        <v>5</v>
      </c>
      <c r="Y36" s="425">
        <v>360</v>
      </c>
      <c r="Z36" s="426">
        <f t="shared" si="108"/>
        <v>360</v>
      </c>
      <c r="AA36" s="426">
        <f t="shared" si="113"/>
        <v>360</v>
      </c>
      <c r="AB36" s="426">
        <f t="shared" si="114"/>
        <v>0</v>
      </c>
      <c r="AC36" s="426">
        <f t="shared" si="115"/>
        <v>0</v>
      </c>
      <c r="AD36" s="426">
        <f t="shared" si="116"/>
        <v>0</v>
      </c>
      <c r="AE36" s="426">
        <f t="shared" si="117"/>
        <v>0</v>
      </c>
      <c r="AF36" s="426">
        <f t="shared" si="118"/>
        <v>0</v>
      </c>
      <c r="AG36" s="427">
        <f t="shared" si="119"/>
        <v>4</v>
      </c>
      <c r="AH36" s="426">
        <f t="shared" si="120"/>
        <v>60</v>
      </c>
      <c r="AI36" s="425">
        <v>60</v>
      </c>
      <c r="AJ36" s="425"/>
      <c r="AK36" s="425"/>
      <c r="AL36" s="425"/>
      <c r="AM36" s="425"/>
      <c r="AN36" s="425"/>
      <c r="AO36" s="427">
        <f t="shared" si="121"/>
        <v>6</v>
      </c>
      <c r="AP36" s="426">
        <f t="shared" si="122"/>
        <v>100</v>
      </c>
      <c r="AQ36" s="425">
        <v>100</v>
      </c>
      <c r="AR36" s="425"/>
      <c r="AS36" s="425"/>
      <c r="AT36" s="425"/>
      <c r="AU36" s="425"/>
      <c r="AV36" s="425"/>
      <c r="AW36" s="427">
        <f t="shared" si="123"/>
        <v>5</v>
      </c>
      <c r="AX36" s="426">
        <f t="shared" si="124"/>
        <v>100</v>
      </c>
      <c r="AY36" s="425">
        <v>100</v>
      </c>
      <c r="AZ36" s="425"/>
      <c r="BA36" s="425"/>
      <c r="BB36" s="425"/>
      <c r="BC36" s="425"/>
      <c r="BD36" s="425"/>
      <c r="BE36" s="427">
        <f t="shared" si="125"/>
        <v>5</v>
      </c>
      <c r="BF36" s="426">
        <f t="shared" si="126"/>
        <v>100</v>
      </c>
      <c r="BG36" s="425">
        <v>100</v>
      </c>
      <c r="BH36" s="425"/>
      <c r="BI36" s="425"/>
      <c r="BJ36" s="425"/>
      <c r="BK36" s="425"/>
      <c r="BL36" s="425"/>
    </row>
    <row r="37" spans="1:64" s="378" customFormat="1" ht="40.5" customHeight="1" x14ac:dyDescent="0.2">
      <c r="A37" s="293"/>
      <c r="B37" s="293"/>
      <c r="C37" s="328" t="s">
        <v>2658</v>
      </c>
      <c r="D37" s="28" t="s">
        <v>1810</v>
      </c>
      <c r="E37" s="31">
        <v>675</v>
      </c>
      <c r="F37" s="28">
        <v>450202100</v>
      </c>
      <c r="G37" s="28" t="s">
        <v>1831</v>
      </c>
      <c r="H37" s="352">
        <v>4</v>
      </c>
      <c r="I37" s="353" t="s">
        <v>2979</v>
      </c>
      <c r="J37" s="415">
        <v>45</v>
      </c>
      <c r="K37" s="415" t="s">
        <v>3138</v>
      </c>
      <c r="L37" s="429">
        <v>4502</v>
      </c>
      <c r="M37" s="430" t="s">
        <v>3139</v>
      </c>
      <c r="N37" s="429">
        <v>2024004540092</v>
      </c>
      <c r="O37" s="415" t="s">
        <v>3143</v>
      </c>
      <c r="P37" s="327" t="s">
        <v>1811</v>
      </c>
      <c r="Q37" s="272">
        <v>4</v>
      </c>
      <c r="R37" s="326" t="s">
        <v>2955</v>
      </c>
      <c r="S37" s="31"/>
      <c r="T37" s="178">
        <v>4</v>
      </c>
      <c r="U37" s="294">
        <v>1</v>
      </c>
      <c r="V37" s="295">
        <v>1</v>
      </c>
      <c r="W37" s="295">
        <v>1</v>
      </c>
      <c r="X37" s="295">
        <v>1</v>
      </c>
      <c r="Y37" s="425">
        <v>100</v>
      </c>
      <c r="Z37" s="426">
        <f t="shared" si="108"/>
        <v>100</v>
      </c>
      <c r="AA37" s="426">
        <f t="shared" si="113"/>
        <v>100</v>
      </c>
      <c r="AB37" s="426">
        <f t="shared" si="114"/>
        <v>0</v>
      </c>
      <c r="AC37" s="426">
        <f t="shared" si="115"/>
        <v>0</v>
      </c>
      <c r="AD37" s="426">
        <f t="shared" si="116"/>
        <v>0</v>
      </c>
      <c r="AE37" s="426">
        <f t="shared" si="117"/>
        <v>0</v>
      </c>
      <c r="AF37" s="426">
        <f t="shared" si="118"/>
        <v>0</v>
      </c>
      <c r="AG37" s="427">
        <f t="shared" si="119"/>
        <v>1</v>
      </c>
      <c r="AH37" s="426">
        <f t="shared" si="120"/>
        <v>20</v>
      </c>
      <c r="AI37" s="425">
        <v>20</v>
      </c>
      <c r="AJ37" s="425"/>
      <c r="AK37" s="425"/>
      <c r="AL37" s="425"/>
      <c r="AM37" s="425"/>
      <c r="AN37" s="425"/>
      <c r="AO37" s="427">
        <f t="shared" si="121"/>
        <v>1</v>
      </c>
      <c r="AP37" s="426">
        <f t="shared" si="122"/>
        <v>30</v>
      </c>
      <c r="AQ37" s="425">
        <v>30</v>
      </c>
      <c r="AR37" s="425"/>
      <c r="AS37" s="425"/>
      <c r="AT37" s="425"/>
      <c r="AU37" s="425"/>
      <c r="AV37" s="425"/>
      <c r="AW37" s="427">
        <f t="shared" si="123"/>
        <v>1</v>
      </c>
      <c r="AX37" s="426">
        <f t="shared" si="124"/>
        <v>30</v>
      </c>
      <c r="AY37" s="425">
        <v>30</v>
      </c>
      <c r="AZ37" s="425"/>
      <c r="BA37" s="425"/>
      <c r="BB37" s="425"/>
      <c r="BC37" s="425"/>
      <c r="BD37" s="425"/>
      <c r="BE37" s="427">
        <f t="shared" si="125"/>
        <v>1</v>
      </c>
      <c r="BF37" s="426">
        <f t="shared" si="126"/>
        <v>20</v>
      </c>
      <c r="BG37" s="425">
        <v>20</v>
      </c>
      <c r="BH37" s="425"/>
      <c r="BI37" s="425"/>
      <c r="BJ37" s="425"/>
      <c r="BK37" s="425"/>
      <c r="BL37" s="425"/>
    </row>
  </sheetData>
  <mergeCells count="66">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Y4:Y5"/>
    <mergeCell ref="Z4:Z5"/>
    <mergeCell ref="AU4:AU5"/>
    <mergeCell ref="AV4:AV5"/>
    <mergeCell ref="AE4:AE5"/>
    <mergeCell ref="AF4:AF5"/>
    <mergeCell ref="AG4:AG5"/>
    <mergeCell ref="AH4:AH5"/>
    <mergeCell ref="AI4:AL4"/>
    <mergeCell ref="AM4:AM5"/>
    <mergeCell ref="BF4:BF5"/>
    <mergeCell ref="BG4:BJ4"/>
    <mergeCell ref="BK4:BK5"/>
    <mergeCell ref="BL4:BL5"/>
    <mergeCell ref="C16:C17"/>
    <mergeCell ref="D16:D17"/>
    <mergeCell ref="AW4:AW5"/>
    <mergeCell ref="AX4:AX5"/>
    <mergeCell ref="AY4:BB4"/>
    <mergeCell ref="BC4:BC5"/>
    <mergeCell ref="BD4:BD5"/>
    <mergeCell ref="BE4:BE5"/>
    <mergeCell ref="AN4:AN5"/>
    <mergeCell ref="AO4:AO5"/>
    <mergeCell ref="AP4:AP5"/>
    <mergeCell ref="AQ4:AT4"/>
    <mergeCell ref="C29:C30"/>
    <mergeCell ref="D29:D30"/>
    <mergeCell ref="C20:C21"/>
    <mergeCell ref="D20:D21"/>
    <mergeCell ref="C24:C25"/>
    <mergeCell ref="D24:D25"/>
    <mergeCell ref="C26:C27"/>
    <mergeCell ref="D26:D27"/>
  </mergeCells>
  <conditionalFormatting sqref="H17 J17:L17 Q17 T17">
    <cfRule type="expression" dxfId="492" priority="19">
      <formula>$H17=#REF!</formula>
    </cfRule>
  </conditionalFormatting>
  <conditionalFormatting sqref="H10:K10 M10:O10 Q10 T10 H12:K12 M12:O12 Q12 T12">
    <cfRule type="expression" dxfId="491" priority="25">
      <formula>$H10=#REF!</formula>
    </cfRule>
  </conditionalFormatting>
  <conditionalFormatting sqref="S9:S10">
    <cfRule type="expression" dxfId="490" priority="12">
      <formula>T9=U9+V9+W9+X9</formula>
    </cfRule>
    <cfRule type="expression" dxfId="489" priority="13">
      <formula>T9&lt;&gt;U9+V9+W9+X9</formula>
    </cfRule>
  </conditionalFormatting>
  <conditionalFormatting sqref="S12">
    <cfRule type="expression" dxfId="488" priority="10">
      <formula>T12=U12+V12+W12+X12</formula>
    </cfRule>
    <cfRule type="expression" dxfId="487" priority="11">
      <formula>T12&lt;&gt;U12+V12+W12+X12</formula>
    </cfRule>
  </conditionalFormatting>
  <conditionalFormatting sqref="S16:S22">
    <cfRule type="expression" dxfId="486" priority="8">
      <formula>T16=U16+V16+W16+X16</formula>
    </cfRule>
    <cfRule type="expression" dxfId="485" priority="9">
      <formula>T16&lt;&gt;U16+V16+W16+X16</formula>
    </cfRule>
  </conditionalFormatting>
  <conditionalFormatting sqref="S24:S27">
    <cfRule type="expression" dxfId="484" priority="6">
      <formula>T24=U24+V24+W24+X24</formula>
    </cfRule>
    <cfRule type="expression" dxfId="483" priority="7">
      <formula>T24&lt;&gt;U24+V24+W24+X24</formula>
    </cfRule>
  </conditionalFormatting>
  <conditionalFormatting sqref="S29:S33">
    <cfRule type="expression" dxfId="482" priority="4">
      <formula>T29=U29+V29+W29+X29</formula>
    </cfRule>
    <cfRule type="expression" dxfId="481" priority="5">
      <formula>T29&lt;&gt;U29+V29+W29+X29</formula>
    </cfRule>
  </conditionalFormatting>
  <conditionalFormatting sqref="S35:S37">
    <cfRule type="expression" dxfId="480" priority="2">
      <formula>T35=U35+V35+W35+X35</formula>
    </cfRule>
    <cfRule type="expression" dxfId="479" priority="3">
      <formula>T35&lt;&gt;U35+V35+W35+X35</formula>
    </cfRule>
  </conditionalFormatting>
  <conditionalFormatting sqref="Y7:Y37">
    <cfRule type="expression" dxfId="478" priority="1">
      <formula>Y7&lt;&gt;Z7</formula>
    </cfRule>
  </conditionalFormatting>
  <conditionalFormatting sqref="Z7:AF7">
    <cfRule type="expression" dxfId="477" priority="24">
      <formula>Z$4=#REF!</formula>
    </cfRule>
  </conditionalFormatting>
  <conditionalFormatting sqref="Z14:AF14">
    <cfRule type="expression" dxfId="476" priority="18">
      <formula>Z$4=#REF!</formula>
    </cfRule>
  </conditionalFormatting>
  <conditionalFormatting sqref="AH7:AN7">
    <cfRule type="expression" dxfId="475" priority="23">
      <formula>AH$4=#REF!</formula>
    </cfRule>
  </conditionalFormatting>
  <conditionalFormatting sqref="AH14:AN14">
    <cfRule type="expression" dxfId="474" priority="17">
      <formula>AH$4=#REF!</formula>
    </cfRule>
  </conditionalFormatting>
  <conditionalFormatting sqref="AP7:AV7">
    <cfRule type="expression" dxfId="473" priority="22">
      <formula>AP$4=#REF!</formula>
    </cfRule>
  </conditionalFormatting>
  <conditionalFormatting sqref="AP14:AV14">
    <cfRule type="expression" dxfId="472" priority="16">
      <formula>AP$4=#REF!</formula>
    </cfRule>
  </conditionalFormatting>
  <conditionalFormatting sqref="AX7:BD7">
    <cfRule type="expression" dxfId="471" priority="21">
      <formula>AX$4=#REF!</formula>
    </cfRule>
  </conditionalFormatting>
  <conditionalFormatting sqref="AX14:BD14">
    <cfRule type="expression" dxfId="470" priority="15">
      <formula>AX$4=#REF!</formula>
    </cfRule>
  </conditionalFormatting>
  <conditionalFormatting sqref="BF7:BL7">
    <cfRule type="expression" dxfId="469" priority="20">
      <formula>BF$4=#REF!</formula>
    </cfRule>
  </conditionalFormatting>
  <conditionalFormatting sqref="BF14:BL14">
    <cfRule type="expression" dxfId="468" priority="14">
      <formula>BF$4=#REF!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37" man="1"/>
    <brk id="17" max="36" man="1"/>
    <brk id="32" max="37" man="1"/>
    <brk id="48" max="37" man="1"/>
  </colBreaks>
  <ignoredErrors>
    <ignoredError sqref="Z11:AH37" formula="1"/>
  </ignoredError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2F12C-47FA-4D06-B30D-98F61BC8EF51}">
  <sheetPr>
    <tabColor rgb="FFFF3232"/>
  </sheetPr>
  <dimension ref="A1:BL42"/>
  <sheetViews>
    <sheetView view="pageBreakPreview" zoomScale="60" zoomScaleNormal="55" workbookViewId="0">
      <pane xSplit="8" ySplit="6" topLeftCell="I26" activePane="bottomRight" state="frozen"/>
      <selection activeCell="J7" sqref="J7"/>
      <selection pane="topRight" activeCell="J7" sqref="J7"/>
      <selection pane="bottomLeft" activeCell="J7" sqref="J7"/>
      <selection pane="bottomRight" activeCell="N42" sqref="N42"/>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361" customWidth="1"/>
    <col min="10" max="10" width="9.7109375" style="26" customWidth="1"/>
    <col min="11" max="11" width="20.7109375" style="26" customWidth="1"/>
    <col min="12" max="12" width="9.7109375" style="25" customWidth="1"/>
    <col min="13" max="13" width="40.7109375" style="25" customWidth="1"/>
    <col min="14" max="14" width="16.42578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728" t="s">
        <v>2960</v>
      </c>
      <c r="G1" s="777"/>
      <c r="H1" s="777"/>
      <c r="I1" s="777"/>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729" t="s">
        <v>2529</v>
      </c>
      <c r="G2" s="732"/>
      <c r="H2" s="490"/>
      <c r="I2" s="341"/>
      <c r="J2" s="256"/>
      <c r="K2" s="256"/>
      <c r="M2" s="258"/>
      <c r="O2" s="250" t="str">
        <f>+F2</f>
        <v>SECRETARÍA DE FRONTERAS Y COOPERACIÓN INTERNACIONAL</v>
      </c>
      <c r="Q2" s="167"/>
      <c r="R2" s="257"/>
      <c r="S2" s="257"/>
      <c r="T2" s="257"/>
      <c r="U2" s="257"/>
      <c r="V2" s="257"/>
      <c r="X2" s="166" t="str">
        <f>+F2</f>
        <v>SECRETARÍA DE FRONTERAS Y COOPERACIÓN INTERNACIONAL</v>
      </c>
      <c r="Y2" s="257"/>
      <c r="Z2" s="257"/>
      <c r="AA2" s="257"/>
      <c r="AB2" s="257"/>
      <c r="AE2" s="166"/>
      <c r="AF2" s="166"/>
      <c r="AG2" s="257"/>
      <c r="AH2" s="257"/>
      <c r="AI2" s="257"/>
      <c r="AK2" s="257"/>
      <c r="AL2" s="166" t="str">
        <f>+X2</f>
        <v>SECRETARÍA DE FRONTERAS Y COOPERACIÓN INTERNACIONAL</v>
      </c>
      <c r="AM2" s="257"/>
      <c r="AN2" s="257"/>
      <c r="AO2" s="257"/>
      <c r="AP2" s="257"/>
      <c r="AQ2" s="257"/>
      <c r="AR2" s="257"/>
      <c r="AT2" s="166"/>
      <c r="AU2" s="166"/>
      <c r="AV2" s="166"/>
      <c r="AW2" s="257"/>
      <c r="AX2" s="257"/>
      <c r="AY2" s="257"/>
      <c r="AZ2" s="166"/>
      <c r="BA2" s="257"/>
      <c r="BB2" s="166" t="str">
        <f>+AL2</f>
        <v>SECRETARÍA DE FRONTERAS Y COOPERACIÓN INTERNACIONAL</v>
      </c>
      <c r="BC2" s="257"/>
      <c r="BD2" s="257"/>
      <c r="BE2" s="257"/>
      <c r="BF2" s="257"/>
      <c r="BG2" s="257"/>
      <c r="BH2" s="257"/>
      <c r="BJ2" s="166"/>
      <c r="BK2" s="166"/>
      <c r="BL2" s="166"/>
    </row>
    <row r="3" spans="1:64" ht="30" customHeight="1" thickBot="1" x14ac:dyDescent="0.3">
      <c r="A3" s="164" t="s">
        <v>2857</v>
      </c>
      <c r="B3" s="966" t="s">
        <v>2850</v>
      </c>
      <c r="C3" s="967"/>
      <c r="D3" s="968"/>
      <c r="E3" s="969" t="s">
        <v>2860</v>
      </c>
      <c r="F3" s="1104" t="s">
        <v>2958</v>
      </c>
      <c r="G3" s="1105"/>
      <c r="H3" s="1105"/>
      <c r="I3" s="1105"/>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730">
        <v>9</v>
      </c>
      <c r="G6" s="730">
        <v>25</v>
      </c>
      <c r="H6" s="730">
        <v>9</v>
      </c>
      <c r="I6" s="73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2879</v>
      </c>
      <c r="B7" s="534" t="s">
        <v>380</v>
      </c>
      <c r="C7" s="535"/>
      <c r="D7" s="535"/>
      <c r="E7" s="535"/>
      <c r="F7" s="776"/>
      <c r="G7" s="733"/>
      <c r="H7" s="736"/>
      <c r="I7" s="736"/>
      <c r="J7" s="561"/>
      <c r="K7" s="561"/>
      <c r="L7" s="535"/>
      <c r="M7" s="535"/>
      <c r="N7" s="535"/>
      <c r="O7" s="562"/>
      <c r="P7" s="679"/>
      <c r="Q7" s="679"/>
      <c r="R7" s="679"/>
      <c r="S7" s="537"/>
      <c r="T7" s="538"/>
      <c r="U7" s="680"/>
      <c r="V7" s="680"/>
      <c r="W7" s="680"/>
      <c r="X7" s="680"/>
      <c r="Y7" s="699">
        <v>209999.98</v>
      </c>
      <c r="Z7" s="539">
        <f>+Z8+Z14+Z19+Z29+Z31+Z35+Z37+Z39+Z41</f>
        <v>209999.98</v>
      </c>
      <c r="AA7" s="539">
        <f t="shared" ref="AA7:AF7" si="0">+AA8+AA14+AA19+AA29+AA31+AA35+AA37+AA39+AA41</f>
        <v>30000</v>
      </c>
      <c r="AB7" s="539">
        <f t="shared" si="0"/>
        <v>0</v>
      </c>
      <c r="AC7" s="539">
        <f t="shared" si="0"/>
        <v>80000</v>
      </c>
      <c r="AD7" s="539">
        <f t="shared" si="0"/>
        <v>0</v>
      </c>
      <c r="AE7" s="539">
        <f t="shared" si="0"/>
        <v>99999.98</v>
      </c>
      <c r="AF7" s="539">
        <f t="shared" si="0"/>
        <v>0</v>
      </c>
      <c r="AG7" s="852"/>
      <c r="AH7" s="539">
        <f t="shared" ref="AH7:AN7" si="1">+AH8+AH14+AH19+AH29+AH31+AH35+AH37+AH39+AH41</f>
        <v>27157.33</v>
      </c>
      <c r="AI7" s="539">
        <f t="shared" si="1"/>
        <v>5274</v>
      </c>
      <c r="AJ7" s="539">
        <f t="shared" si="1"/>
        <v>0</v>
      </c>
      <c r="AK7" s="539">
        <f t="shared" si="1"/>
        <v>3000</v>
      </c>
      <c r="AL7" s="539">
        <f t="shared" si="1"/>
        <v>0</v>
      </c>
      <c r="AM7" s="539">
        <f t="shared" si="1"/>
        <v>18883.330000000002</v>
      </c>
      <c r="AN7" s="539">
        <f t="shared" si="1"/>
        <v>0</v>
      </c>
      <c r="AO7" s="852"/>
      <c r="AP7" s="539">
        <f>+AP8+AP14+AP19+AP29+AP31+AP35+AP37+AP39+AP41</f>
        <v>79853.66</v>
      </c>
      <c r="AQ7" s="539">
        <f t="shared" ref="AQ7:AV7" si="2">+AQ8+AQ14+AQ19+AQ29+AQ31+AQ35+AQ37+AQ39+AQ41</f>
        <v>8787</v>
      </c>
      <c r="AR7" s="539">
        <f t="shared" si="2"/>
        <v>0</v>
      </c>
      <c r="AS7" s="539">
        <f t="shared" si="2"/>
        <v>38500</v>
      </c>
      <c r="AT7" s="539">
        <f t="shared" si="2"/>
        <v>0</v>
      </c>
      <c r="AU7" s="539">
        <f t="shared" si="2"/>
        <v>32566.66</v>
      </c>
      <c r="AV7" s="539">
        <f t="shared" si="2"/>
        <v>0</v>
      </c>
      <c r="AW7" s="852"/>
      <c r="AX7" s="539">
        <f t="shared" ref="AX7:BD7" si="3">+AX8+AX14+AX19+AX29+AX31+AX35+AX37+AX39+AX41</f>
        <v>79913.66</v>
      </c>
      <c r="AY7" s="539">
        <f t="shared" si="3"/>
        <v>9247</v>
      </c>
      <c r="AZ7" s="539">
        <f t="shared" si="3"/>
        <v>0</v>
      </c>
      <c r="BA7" s="539">
        <f t="shared" si="3"/>
        <v>38500</v>
      </c>
      <c r="BB7" s="539">
        <f t="shared" si="3"/>
        <v>0</v>
      </c>
      <c r="BC7" s="539">
        <f t="shared" si="3"/>
        <v>32166.66</v>
      </c>
      <c r="BD7" s="539">
        <f t="shared" si="3"/>
        <v>0</v>
      </c>
      <c r="BE7" s="852"/>
      <c r="BF7" s="539">
        <f t="shared" ref="BF7:BL7" si="4">+BF8+BF14+BF19+BF29+BF31+BF35+BF37+BF39+BF41</f>
        <v>23075.33</v>
      </c>
      <c r="BG7" s="539">
        <f t="shared" si="4"/>
        <v>6692</v>
      </c>
      <c r="BH7" s="539">
        <f t="shared" si="4"/>
        <v>0</v>
      </c>
      <c r="BI7" s="539">
        <f t="shared" si="4"/>
        <v>0</v>
      </c>
      <c r="BJ7" s="539">
        <f t="shared" si="4"/>
        <v>0</v>
      </c>
      <c r="BK7" s="539">
        <f t="shared" si="4"/>
        <v>16383.33</v>
      </c>
      <c r="BL7" s="539">
        <f t="shared" si="4"/>
        <v>0</v>
      </c>
    </row>
    <row r="8" spans="1:64" s="559" customFormat="1" ht="40.5" customHeight="1" x14ac:dyDescent="0.25">
      <c r="A8" s="681"/>
      <c r="B8" s="201" t="s">
        <v>74</v>
      </c>
      <c r="C8" s="547" t="s">
        <v>381</v>
      </c>
      <c r="D8" s="380"/>
      <c r="E8" s="380"/>
      <c r="F8" s="775"/>
      <c r="G8" s="734"/>
      <c r="H8" s="735"/>
      <c r="I8" s="735"/>
      <c r="J8" s="682"/>
      <c r="K8" s="682"/>
      <c r="L8" s="380"/>
      <c r="M8" s="683"/>
      <c r="N8" s="684"/>
      <c r="O8" s="183"/>
      <c r="P8" s="266"/>
      <c r="Q8" s="266"/>
      <c r="R8" s="266"/>
      <c r="S8" s="185"/>
      <c r="T8" s="52"/>
      <c r="U8" s="686"/>
      <c r="V8" s="686"/>
      <c r="W8" s="686"/>
      <c r="X8" s="686"/>
      <c r="Y8" s="687">
        <v>10300</v>
      </c>
      <c r="Z8" s="551">
        <f t="shared" ref="Z8:AF23" si="5">+AH8+AP8+AX8+BF8</f>
        <v>10300</v>
      </c>
      <c r="AA8" s="551">
        <f t="shared" si="5"/>
        <v>2300</v>
      </c>
      <c r="AB8" s="551">
        <f t="shared" si="5"/>
        <v>0</v>
      </c>
      <c r="AC8" s="551">
        <f t="shared" si="5"/>
        <v>0</v>
      </c>
      <c r="AD8" s="551">
        <f t="shared" si="5"/>
        <v>0</v>
      </c>
      <c r="AE8" s="551">
        <f t="shared" si="5"/>
        <v>8000</v>
      </c>
      <c r="AF8" s="551">
        <f t="shared" si="5"/>
        <v>0</v>
      </c>
      <c r="AG8" s="853"/>
      <c r="AH8" s="553">
        <f>SUM(AH9:AH13)</f>
        <v>2415</v>
      </c>
      <c r="AI8" s="553">
        <f t="shared" ref="AI8:AN8" si="6">SUM(AI9:AI13)</f>
        <v>515</v>
      </c>
      <c r="AJ8" s="553">
        <f t="shared" si="6"/>
        <v>0</v>
      </c>
      <c r="AK8" s="553">
        <f t="shared" si="6"/>
        <v>0</v>
      </c>
      <c r="AL8" s="553">
        <f t="shared" si="6"/>
        <v>0</v>
      </c>
      <c r="AM8" s="553">
        <f t="shared" si="6"/>
        <v>1900</v>
      </c>
      <c r="AN8" s="553">
        <f t="shared" si="6"/>
        <v>0</v>
      </c>
      <c r="AO8" s="853"/>
      <c r="AP8" s="553">
        <f>SUM(AP9:AP13)</f>
        <v>2995</v>
      </c>
      <c r="AQ8" s="553">
        <f t="shared" ref="AQ8:AV8" si="7">SUM(AQ9:AQ13)</f>
        <v>595</v>
      </c>
      <c r="AR8" s="553">
        <f t="shared" si="7"/>
        <v>0</v>
      </c>
      <c r="AS8" s="553">
        <f t="shared" si="7"/>
        <v>0</v>
      </c>
      <c r="AT8" s="553">
        <f t="shared" si="7"/>
        <v>0</v>
      </c>
      <c r="AU8" s="553">
        <f t="shared" si="7"/>
        <v>2400</v>
      </c>
      <c r="AV8" s="553">
        <f t="shared" si="7"/>
        <v>0</v>
      </c>
      <c r="AW8" s="853"/>
      <c r="AX8" s="553">
        <f>SUM(AX9:AX13)</f>
        <v>2495</v>
      </c>
      <c r="AY8" s="553">
        <f t="shared" ref="AY8:BD8" si="8">SUM(AY9:AY13)</f>
        <v>595</v>
      </c>
      <c r="AZ8" s="553">
        <f t="shared" si="8"/>
        <v>0</v>
      </c>
      <c r="BA8" s="553">
        <f t="shared" si="8"/>
        <v>0</v>
      </c>
      <c r="BB8" s="553">
        <f t="shared" si="8"/>
        <v>0</v>
      </c>
      <c r="BC8" s="553">
        <f t="shared" si="8"/>
        <v>1900</v>
      </c>
      <c r="BD8" s="553">
        <f t="shared" si="8"/>
        <v>0</v>
      </c>
      <c r="BE8" s="853"/>
      <c r="BF8" s="553">
        <f>SUM(BF9:BF13)</f>
        <v>2395</v>
      </c>
      <c r="BG8" s="553">
        <f t="shared" ref="BG8:BL8" si="9">SUM(BG9:BG13)</f>
        <v>595</v>
      </c>
      <c r="BH8" s="553">
        <f t="shared" si="9"/>
        <v>0</v>
      </c>
      <c r="BI8" s="553">
        <f t="shared" si="9"/>
        <v>0</v>
      </c>
      <c r="BJ8" s="553">
        <f t="shared" si="9"/>
        <v>0</v>
      </c>
      <c r="BK8" s="553">
        <f t="shared" si="9"/>
        <v>1800</v>
      </c>
      <c r="BL8" s="553">
        <f t="shared" si="9"/>
        <v>0</v>
      </c>
    </row>
    <row r="9" spans="1:64" s="287" customFormat="1" ht="40.5" customHeight="1" x14ac:dyDescent="0.25">
      <c r="A9" s="288"/>
      <c r="B9" s="358"/>
      <c r="C9" s="328" t="s">
        <v>75</v>
      </c>
      <c r="D9" s="322" t="s">
        <v>382</v>
      </c>
      <c r="E9" s="31">
        <v>61</v>
      </c>
      <c r="F9" s="356">
        <v>170801602</v>
      </c>
      <c r="G9" s="28" t="s">
        <v>383</v>
      </c>
      <c r="H9" s="357">
        <v>2</v>
      </c>
      <c r="I9" s="357" t="s">
        <v>2979</v>
      </c>
      <c r="J9" s="28">
        <v>17</v>
      </c>
      <c r="K9" s="28" t="s">
        <v>3342</v>
      </c>
      <c r="L9" s="28">
        <v>1708</v>
      </c>
      <c r="M9" s="28" t="s">
        <v>3343</v>
      </c>
      <c r="N9" s="356">
        <v>2024004540041</v>
      </c>
      <c r="O9" s="28" t="s">
        <v>3344</v>
      </c>
      <c r="P9" s="327" t="s">
        <v>383</v>
      </c>
      <c r="Q9" s="268">
        <v>2</v>
      </c>
      <c r="R9" s="326" t="s">
        <v>2955</v>
      </c>
      <c r="S9" s="31"/>
      <c r="T9" s="184">
        <v>2</v>
      </c>
      <c r="U9" s="294"/>
      <c r="V9" s="295"/>
      <c r="W9" s="295"/>
      <c r="X9" s="295">
        <v>2</v>
      </c>
      <c r="Y9" s="354">
        <v>400</v>
      </c>
      <c r="Z9" s="296">
        <f t="shared" si="5"/>
        <v>400</v>
      </c>
      <c r="AA9" s="296">
        <f t="shared" si="5"/>
        <v>0</v>
      </c>
      <c r="AB9" s="296">
        <f t="shared" si="5"/>
        <v>0</v>
      </c>
      <c r="AC9" s="296">
        <f t="shared" si="5"/>
        <v>0</v>
      </c>
      <c r="AD9" s="296">
        <f t="shared" si="5"/>
        <v>0</v>
      </c>
      <c r="AE9" s="296">
        <f t="shared" si="5"/>
        <v>400</v>
      </c>
      <c r="AF9" s="296">
        <f t="shared" si="5"/>
        <v>0</v>
      </c>
      <c r="AG9" s="297">
        <f>+U9</f>
        <v>0</v>
      </c>
      <c r="AH9" s="296">
        <f t="shared" ref="AH9:AH10" si="10">SUM(AI9:AN9)</f>
        <v>100</v>
      </c>
      <c r="AI9" s="298"/>
      <c r="AJ9" s="298"/>
      <c r="AK9" s="298"/>
      <c r="AL9" s="298"/>
      <c r="AM9" s="298">
        <v>100</v>
      </c>
      <c r="AN9" s="298"/>
      <c r="AO9" s="297">
        <f>+V9</f>
        <v>0</v>
      </c>
      <c r="AP9" s="296">
        <f t="shared" ref="AP9:AP13" si="11">SUM(AQ9:AV9)</f>
        <v>100</v>
      </c>
      <c r="AQ9" s="298"/>
      <c r="AR9" s="298"/>
      <c r="AS9" s="298"/>
      <c r="AT9" s="298"/>
      <c r="AU9" s="298">
        <v>100</v>
      </c>
      <c r="AV9" s="298"/>
      <c r="AW9" s="297">
        <f>+W9</f>
        <v>0</v>
      </c>
      <c r="AX9" s="296">
        <f t="shared" ref="AX9:AX13" si="12">SUM(AY9:BD9)</f>
        <v>100</v>
      </c>
      <c r="AY9" s="298"/>
      <c r="AZ9" s="298"/>
      <c r="BA9" s="298"/>
      <c r="BB9" s="298"/>
      <c r="BC9" s="298">
        <v>100</v>
      </c>
      <c r="BD9" s="298"/>
      <c r="BE9" s="297">
        <f>+X9</f>
        <v>2</v>
      </c>
      <c r="BF9" s="296">
        <f t="shared" ref="BF9:BF13" si="13">SUM(BG9:BL9)</f>
        <v>100</v>
      </c>
      <c r="BG9" s="298"/>
      <c r="BH9" s="298"/>
      <c r="BI9" s="298"/>
      <c r="BJ9" s="298"/>
      <c r="BK9" s="298">
        <v>100</v>
      </c>
      <c r="BL9" s="298"/>
    </row>
    <row r="10" spans="1:64" s="287" customFormat="1" ht="40.5" customHeight="1" x14ac:dyDescent="0.25">
      <c r="A10" s="288"/>
      <c r="B10" s="358"/>
      <c r="C10" s="328" t="s">
        <v>76</v>
      </c>
      <c r="D10" s="322" t="s">
        <v>384</v>
      </c>
      <c r="E10" s="31">
        <v>62</v>
      </c>
      <c r="F10" s="28">
        <v>170804000</v>
      </c>
      <c r="G10" s="28" t="s">
        <v>385</v>
      </c>
      <c r="H10" s="357">
        <v>300</v>
      </c>
      <c r="I10" s="357" t="s">
        <v>2979</v>
      </c>
      <c r="J10" s="28">
        <v>17</v>
      </c>
      <c r="K10" s="28" t="s">
        <v>3342</v>
      </c>
      <c r="L10" s="28">
        <v>1708</v>
      </c>
      <c r="M10" s="28" t="s">
        <v>3343</v>
      </c>
      <c r="N10" s="356">
        <v>2024004540041</v>
      </c>
      <c r="O10" s="28" t="s">
        <v>3344</v>
      </c>
      <c r="P10" s="327" t="s">
        <v>385</v>
      </c>
      <c r="Q10" s="268">
        <v>300</v>
      </c>
      <c r="R10" s="326" t="s">
        <v>2955</v>
      </c>
      <c r="S10" s="31"/>
      <c r="T10" s="184">
        <v>300</v>
      </c>
      <c r="U10" s="294">
        <v>0</v>
      </c>
      <c r="V10" s="295">
        <v>100</v>
      </c>
      <c r="W10" s="295">
        <v>100</v>
      </c>
      <c r="X10" s="295">
        <v>100</v>
      </c>
      <c r="Y10" s="354">
        <v>1200</v>
      </c>
      <c r="Z10" s="296">
        <f t="shared" si="5"/>
        <v>1200</v>
      </c>
      <c r="AA10" s="296">
        <f t="shared" si="5"/>
        <v>400</v>
      </c>
      <c r="AB10" s="296">
        <f t="shared" si="5"/>
        <v>0</v>
      </c>
      <c r="AC10" s="296">
        <f t="shared" si="5"/>
        <v>0</v>
      </c>
      <c r="AD10" s="296">
        <f t="shared" si="5"/>
        <v>0</v>
      </c>
      <c r="AE10" s="296">
        <f t="shared" si="5"/>
        <v>800</v>
      </c>
      <c r="AF10" s="296">
        <f t="shared" si="5"/>
        <v>0</v>
      </c>
      <c r="AG10" s="297">
        <f t="shared" ref="AG10:AG13" si="14">+U10</f>
        <v>0</v>
      </c>
      <c r="AH10" s="296">
        <f t="shared" si="10"/>
        <v>300</v>
      </c>
      <c r="AI10" s="298">
        <v>100</v>
      </c>
      <c r="AJ10" s="298"/>
      <c r="AK10" s="298"/>
      <c r="AL10" s="298"/>
      <c r="AM10" s="298">
        <v>200</v>
      </c>
      <c r="AN10" s="298"/>
      <c r="AO10" s="297">
        <f>+V10</f>
        <v>100</v>
      </c>
      <c r="AP10" s="296">
        <f t="shared" si="11"/>
        <v>300</v>
      </c>
      <c r="AQ10" s="298">
        <v>100</v>
      </c>
      <c r="AR10" s="298"/>
      <c r="AS10" s="298"/>
      <c r="AT10" s="298"/>
      <c r="AU10" s="298">
        <v>200</v>
      </c>
      <c r="AV10" s="298"/>
      <c r="AW10" s="297">
        <f t="shared" ref="AW10:AW13" si="15">+W10</f>
        <v>100</v>
      </c>
      <c r="AX10" s="296">
        <f t="shared" si="12"/>
        <v>300</v>
      </c>
      <c r="AY10" s="298">
        <v>100</v>
      </c>
      <c r="AZ10" s="298"/>
      <c r="BA10" s="298"/>
      <c r="BB10" s="298"/>
      <c r="BC10" s="298">
        <v>200</v>
      </c>
      <c r="BD10" s="298"/>
      <c r="BE10" s="297">
        <f t="shared" ref="BE10:BE13" si="16">+X10</f>
        <v>100</v>
      </c>
      <c r="BF10" s="296">
        <f t="shared" si="13"/>
        <v>300</v>
      </c>
      <c r="BG10" s="298">
        <v>100</v>
      </c>
      <c r="BH10" s="298"/>
      <c r="BI10" s="298"/>
      <c r="BJ10" s="298"/>
      <c r="BK10" s="298">
        <v>200</v>
      </c>
      <c r="BL10" s="298"/>
    </row>
    <row r="11" spans="1:64" s="287" customFormat="1" ht="40.5" customHeight="1" x14ac:dyDescent="0.25">
      <c r="A11" s="293"/>
      <c r="B11" s="278"/>
      <c r="C11" s="328" t="s">
        <v>77</v>
      </c>
      <c r="D11" s="322" t="s">
        <v>386</v>
      </c>
      <c r="E11" s="31">
        <v>63</v>
      </c>
      <c r="F11" s="28">
        <v>170805201</v>
      </c>
      <c r="G11" s="28" t="s">
        <v>387</v>
      </c>
      <c r="H11" s="357">
        <v>1</v>
      </c>
      <c r="I11" s="357" t="s">
        <v>2979</v>
      </c>
      <c r="J11" s="28">
        <v>17</v>
      </c>
      <c r="K11" s="28" t="s">
        <v>3342</v>
      </c>
      <c r="L11" s="28">
        <v>1708</v>
      </c>
      <c r="M11" s="28" t="s">
        <v>3343</v>
      </c>
      <c r="N11" s="356">
        <v>2024004540041</v>
      </c>
      <c r="O11" s="28" t="s">
        <v>3344</v>
      </c>
      <c r="P11" s="327" t="s">
        <v>387</v>
      </c>
      <c r="Q11" s="268">
        <v>1</v>
      </c>
      <c r="R11" s="326" t="s">
        <v>2956</v>
      </c>
      <c r="S11" s="31"/>
      <c r="T11" s="184">
        <v>1</v>
      </c>
      <c r="U11" s="294">
        <v>1</v>
      </c>
      <c r="V11" s="295"/>
      <c r="W11" s="295"/>
      <c r="X11" s="295"/>
      <c r="Y11" s="354">
        <v>120</v>
      </c>
      <c r="Z11" s="296">
        <f t="shared" si="5"/>
        <v>120</v>
      </c>
      <c r="AA11" s="296">
        <f t="shared" si="5"/>
        <v>20</v>
      </c>
      <c r="AB11" s="296">
        <f t="shared" si="5"/>
        <v>0</v>
      </c>
      <c r="AC11" s="296">
        <f t="shared" si="5"/>
        <v>0</v>
      </c>
      <c r="AD11" s="296">
        <f t="shared" si="5"/>
        <v>0</v>
      </c>
      <c r="AE11" s="296">
        <f t="shared" si="5"/>
        <v>100</v>
      </c>
      <c r="AF11" s="296">
        <f t="shared" si="5"/>
        <v>0</v>
      </c>
      <c r="AG11" s="297">
        <f t="shared" si="14"/>
        <v>1</v>
      </c>
      <c r="AH11" s="296">
        <f t="shared" ref="AH11:AH13" si="17">SUM(AI11:AN11)</f>
        <v>120</v>
      </c>
      <c r="AI11" s="298">
        <v>20</v>
      </c>
      <c r="AJ11" s="298"/>
      <c r="AK11" s="298"/>
      <c r="AL11" s="298"/>
      <c r="AM11" s="298">
        <v>100</v>
      </c>
      <c r="AN11" s="298"/>
      <c r="AO11" s="297">
        <f t="shared" ref="AO11:AO13" si="18">+V11</f>
        <v>0</v>
      </c>
      <c r="AP11" s="296">
        <f t="shared" si="11"/>
        <v>0</v>
      </c>
      <c r="AQ11" s="298"/>
      <c r="AR11" s="298"/>
      <c r="AS11" s="298"/>
      <c r="AT11" s="298"/>
      <c r="AU11" s="298">
        <v>0</v>
      </c>
      <c r="AV11" s="298"/>
      <c r="AW11" s="297">
        <f t="shared" si="15"/>
        <v>0</v>
      </c>
      <c r="AX11" s="296">
        <f t="shared" si="12"/>
        <v>0</v>
      </c>
      <c r="AY11" s="298"/>
      <c r="AZ11" s="298"/>
      <c r="BA11" s="298"/>
      <c r="BB11" s="298"/>
      <c r="BC11" s="298">
        <v>0</v>
      </c>
      <c r="BD11" s="298"/>
      <c r="BE11" s="297">
        <f t="shared" si="16"/>
        <v>0</v>
      </c>
      <c r="BF11" s="296">
        <f t="shared" si="13"/>
        <v>0</v>
      </c>
      <c r="BG11" s="298"/>
      <c r="BH11" s="298"/>
      <c r="BI11" s="298"/>
      <c r="BJ11" s="298"/>
      <c r="BK11" s="298">
        <v>0</v>
      </c>
      <c r="BL11" s="298"/>
    </row>
    <row r="12" spans="1:64" s="287" customFormat="1" ht="40.5" customHeight="1" x14ac:dyDescent="0.25">
      <c r="A12" s="293"/>
      <c r="B12" s="278"/>
      <c r="C12" s="328" t="s">
        <v>392</v>
      </c>
      <c r="D12" s="322" t="s">
        <v>388</v>
      </c>
      <c r="E12" s="31">
        <v>64</v>
      </c>
      <c r="F12" s="28">
        <v>170804100</v>
      </c>
      <c r="G12" s="329" t="s">
        <v>389</v>
      </c>
      <c r="H12" s="357">
        <v>5000</v>
      </c>
      <c r="I12" s="357" t="s">
        <v>2979</v>
      </c>
      <c r="J12" s="329">
        <v>17</v>
      </c>
      <c r="K12" s="329" t="s">
        <v>3342</v>
      </c>
      <c r="L12" s="329">
        <v>1708</v>
      </c>
      <c r="M12" s="329" t="s">
        <v>3343</v>
      </c>
      <c r="N12" s="349">
        <v>2024004540041</v>
      </c>
      <c r="O12" s="329" t="s">
        <v>3344</v>
      </c>
      <c r="P12" s="756" t="s">
        <v>389</v>
      </c>
      <c r="Q12" s="268">
        <v>5000</v>
      </c>
      <c r="R12" s="326" t="s">
        <v>2956</v>
      </c>
      <c r="S12" s="31"/>
      <c r="T12" s="184">
        <v>5000</v>
      </c>
      <c r="U12" s="294">
        <v>5000</v>
      </c>
      <c r="V12" s="295">
        <v>5000</v>
      </c>
      <c r="W12" s="295">
        <v>5000</v>
      </c>
      <c r="X12" s="295">
        <v>5000</v>
      </c>
      <c r="Y12" s="354">
        <v>8380</v>
      </c>
      <c r="Z12" s="296">
        <f t="shared" si="5"/>
        <v>8380</v>
      </c>
      <c r="AA12" s="296">
        <f>+AI12+AQ12+AY12+BG12</f>
        <v>1880</v>
      </c>
      <c r="AB12" s="296">
        <f>+AJ12+AR12+AZ12+BH12</f>
        <v>0</v>
      </c>
      <c r="AC12" s="296">
        <f t="shared" si="5"/>
        <v>0</v>
      </c>
      <c r="AD12" s="296">
        <f t="shared" si="5"/>
        <v>0</v>
      </c>
      <c r="AE12" s="296">
        <f t="shared" si="5"/>
        <v>6500</v>
      </c>
      <c r="AF12" s="296">
        <f t="shared" si="5"/>
        <v>0</v>
      </c>
      <c r="AG12" s="297">
        <f t="shared" si="14"/>
        <v>5000</v>
      </c>
      <c r="AH12" s="296">
        <f t="shared" si="17"/>
        <v>1895</v>
      </c>
      <c r="AI12" s="298">
        <v>395</v>
      </c>
      <c r="AJ12" s="298"/>
      <c r="AK12" s="298"/>
      <c r="AL12" s="298"/>
      <c r="AM12" s="298">
        <v>1500</v>
      </c>
      <c r="AN12" s="298"/>
      <c r="AO12" s="297">
        <f t="shared" si="18"/>
        <v>5000</v>
      </c>
      <c r="AP12" s="296">
        <f>SUM(AQ12:AV12)</f>
        <v>2495</v>
      </c>
      <c r="AQ12" s="298">
        <v>495</v>
      </c>
      <c r="AR12" s="298"/>
      <c r="AS12" s="298"/>
      <c r="AT12" s="298"/>
      <c r="AU12" s="298">
        <v>2000</v>
      </c>
      <c r="AV12" s="298"/>
      <c r="AW12" s="297">
        <f t="shared" si="15"/>
        <v>5000</v>
      </c>
      <c r="AX12" s="296">
        <f t="shared" si="12"/>
        <v>1995</v>
      </c>
      <c r="AY12" s="298">
        <v>495</v>
      </c>
      <c r="AZ12" s="298"/>
      <c r="BA12" s="298"/>
      <c r="BB12" s="298"/>
      <c r="BC12" s="298">
        <v>1500</v>
      </c>
      <c r="BD12" s="298"/>
      <c r="BE12" s="297">
        <f t="shared" si="16"/>
        <v>5000</v>
      </c>
      <c r="BF12" s="296">
        <f t="shared" si="13"/>
        <v>1995</v>
      </c>
      <c r="BG12" s="298">
        <v>495</v>
      </c>
      <c r="BH12" s="298"/>
      <c r="BI12" s="298"/>
      <c r="BJ12" s="298"/>
      <c r="BK12" s="298">
        <v>1500</v>
      </c>
      <c r="BL12" s="298"/>
    </row>
    <row r="13" spans="1:64" s="287" customFormat="1" ht="40.5" customHeight="1" x14ac:dyDescent="0.25">
      <c r="A13" s="293"/>
      <c r="B13" s="278"/>
      <c r="C13" s="328" t="s">
        <v>393</v>
      </c>
      <c r="D13" s="322" t="s">
        <v>390</v>
      </c>
      <c r="E13" s="31">
        <v>65</v>
      </c>
      <c r="F13" s="28">
        <v>170805200</v>
      </c>
      <c r="G13" s="329" t="s">
        <v>391</v>
      </c>
      <c r="H13" s="357">
        <v>2</v>
      </c>
      <c r="I13" s="357" t="s">
        <v>2979</v>
      </c>
      <c r="J13" s="329">
        <v>17</v>
      </c>
      <c r="K13" s="329" t="s">
        <v>3342</v>
      </c>
      <c r="L13" s="329">
        <v>1708</v>
      </c>
      <c r="M13" s="329" t="s">
        <v>3343</v>
      </c>
      <c r="N13" s="349">
        <v>2024004540041</v>
      </c>
      <c r="O13" s="329" t="s">
        <v>3344</v>
      </c>
      <c r="P13" s="756" t="s">
        <v>391</v>
      </c>
      <c r="Q13" s="268">
        <v>2</v>
      </c>
      <c r="R13" s="326" t="s">
        <v>2955</v>
      </c>
      <c r="S13" s="31"/>
      <c r="T13" s="184">
        <v>2</v>
      </c>
      <c r="U13" s="294"/>
      <c r="V13" s="295">
        <v>1</v>
      </c>
      <c r="W13" s="295">
        <v>1</v>
      </c>
      <c r="X13" s="295"/>
      <c r="Y13" s="354">
        <v>200</v>
      </c>
      <c r="Z13" s="296">
        <f t="shared" si="5"/>
        <v>200</v>
      </c>
      <c r="AA13" s="296">
        <f t="shared" si="5"/>
        <v>0</v>
      </c>
      <c r="AB13" s="296">
        <f t="shared" si="5"/>
        <v>0</v>
      </c>
      <c r="AC13" s="296">
        <f t="shared" si="5"/>
        <v>0</v>
      </c>
      <c r="AD13" s="296">
        <f t="shared" si="5"/>
        <v>0</v>
      </c>
      <c r="AE13" s="296">
        <f t="shared" si="5"/>
        <v>200</v>
      </c>
      <c r="AF13" s="296">
        <f t="shared" si="5"/>
        <v>0</v>
      </c>
      <c r="AG13" s="297">
        <f t="shared" si="14"/>
        <v>0</v>
      </c>
      <c r="AH13" s="296">
        <f t="shared" si="17"/>
        <v>0</v>
      </c>
      <c r="AI13" s="298"/>
      <c r="AJ13" s="298"/>
      <c r="AK13" s="298"/>
      <c r="AL13" s="298"/>
      <c r="AM13" s="298"/>
      <c r="AN13" s="298"/>
      <c r="AO13" s="297">
        <f t="shared" si="18"/>
        <v>1</v>
      </c>
      <c r="AP13" s="296">
        <f t="shared" si="11"/>
        <v>100</v>
      </c>
      <c r="AQ13" s="298"/>
      <c r="AR13" s="298"/>
      <c r="AS13" s="298"/>
      <c r="AT13" s="298"/>
      <c r="AU13" s="298">
        <v>100</v>
      </c>
      <c r="AV13" s="298"/>
      <c r="AW13" s="297">
        <f t="shared" si="15"/>
        <v>1</v>
      </c>
      <c r="AX13" s="296">
        <f t="shared" si="12"/>
        <v>100</v>
      </c>
      <c r="AY13" s="298"/>
      <c r="AZ13" s="298"/>
      <c r="BA13" s="298"/>
      <c r="BB13" s="298"/>
      <c r="BC13" s="298">
        <v>100</v>
      </c>
      <c r="BD13" s="298"/>
      <c r="BE13" s="297">
        <f t="shared" si="16"/>
        <v>0</v>
      </c>
      <c r="BF13" s="296">
        <f t="shared" si="13"/>
        <v>0</v>
      </c>
      <c r="BG13" s="298"/>
      <c r="BH13" s="298"/>
      <c r="BI13" s="298"/>
      <c r="BJ13" s="298"/>
      <c r="BK13" s="298"/>
      <c r="BL13" s="298"/>
    </row>
    <row r="14" spans="1:64" s="559" customFormat="1" ht="40.5" customHeight="1" x14ac:dyDescent="0.25">
      <c r="A14" s="464"/>
      <c r="B14" s="201" t="s">
        <v>161</v>
      </c>
      <c r="C14" s="547" t="s">
        <v>394</v>
      </c>
      <c r="D14" s="380"/>
      <c r="E14" s="380"/>
      <c r="F14" s="775"/>
      <c r="G14" s="734"/>
      <c r="H14" s="735"/>
      <c r="I14" s="735"/>
      <c r="J14" s="682"/>
      <c r="K14" s="682"/>
      <c r="L14" s="380"/>
      <c r="M14" s="683"/>
      <c r="N14" s="684"/>
      <c r="O14" s="183"/>
      <c r="P14" s="682"/>
      <c r="Q14" s="182"/>
      <c r="R14" s="266"/>
      <c r="S14" s="185"/>
      <c r="T14" s="52"/>
      <c r="U14" s="686"/>
      <c r="V14" s="686"/>
      <c r="W14" s="686"/>
      <c r="X14" s="686"/>
      <c r="Y14" s="687">
        <v>7700</v>
      </c>
      <c r="Z14" s="551">
        <f t="shared" si="5"/>
        <v>7700</v>
      </c>
      <c r="AA14" s="551">
        <f t="shared" si="5"/>
        <v>1700</v>
      </c>
      <c r="AB14" s="551">
        <f t="shared" si="5"/>
        <v>0</v>
      </c>
      <c r="AC14" s="551">
        <f t="shared" si="5"/>
        <v>0</v>
      </c>
      <c r="AD14" s="551">
        <f t="shared" si="5"/>
        <v>0</v>
      </c>
      <c r="AE14" s="551">
        <f t="shared" si="5"/>
        <v>6000</v>
      </c>
      <c r="AF14" s="551">
        <f t="shared" si="5"/>
        <v>0</v>
      </c>
      <c r="AG14" s="853"/>
      <c r="AH14" s="553">
        <f>SUM(AH15:AH18)</f>
        <v>2275</v>
      </c>
      <c r="AI14" s="553">
        <f t="shared" ref="AI14:AN14" si="19">SUM(AI15:AI18)</f>
        <v>600</v>
      </c>
      <c r="AJ14" s="553">
        <f t="shared" si="19"/>
        <v>0</v>
      </c>
      <c r="AK14" s="553">
        <f t="shared" si="19"/>
        <v>0</v>
      </c>
      <c r="AL14" s="553">
        <f t="shared" si="19"/>
        <v>0</v>
      </c>
      <c r="AM14" s="553">
        <f t="shared" si="19"/>
        <v>1675</v>
      </c>
      <c r="AN14" s="553">
        <f t="shared" si="19"/>
        <v>0</v>
      </c>
      <c r="AO14" s="853"/>
      <c r="AP14" s="553">
        <f>SUM(AP15:AP18)</f>
        <v>2245</v>
      </c>
      <c r="AQ14" s="553">
        <f t="shared" ref="AQ14:AV14" si="20">SUM(AQ15:AQ18)</f>
        <v>570</v>
      </c>
      <c r="AR14" s="553">
        <f t="shared" si="20"/>
        <v>0</v>
      </c>
      <c r="AS14" s="553">
        <f t="shared" si="20"/>
        <v>0</v>
      </c>
      <c r="AT14" s="553">
        <f t="shared" si="20"/>
        <v>0</v>
      </c>
      <c r="AU14" s="553">
        <f t="shared" si="20"/>
        <v>1675</v>
      </c>
      <c r="AV14" s="553">
        <f t="shared" si="20"/>
        <v>0</v>
      </c>
      <c r="AW14" s="853"/>
      <c r="AX14" s="553">
        <f>SUM(AX15:AX18)</f>
        <v>2155</v>
      </c>
      <c r="AY14" s="553">
        <f t="shared" ref="AY14:BD14" si="21">SUM(AY15:AY18)</f>
        <v>480</v>
      </c>
      <c r="AZ14" s="553">
        <f t="shared" si="21"/>
        <v>0</v>
      </c>
      <c r="BA14" s="553">
        <f t="shared" si="21"/>
        <v>0</v>
      </c>
      <c r="BB14" s="553">
        <f t="shared" si="21"/>
        <v>0</v>
      </c>
      <c r="BC14" s="553">
        <f t="shared" si="21"/>
        <v>1675</v>
      </c>
      <c r="BD14" s="553">
        <f t="shared" si="21"/>
        <v>0</v>
      </c>
      <c r="BE14" s="853"/>
      <c r="BF14" s="553">
        <f>SUM(BF15:BF18)</f>
        <v>1025</v>
      </c>
      <c r="BG14" s="553">
        <f t="shared" ref="BG14:BL14" si="22">SUM(BG15:BG18)</f>
        <v>50</v>
      </c>
      <c r="BH14" s="553">
        <f t="shared" si="22"/>
        <v>0</v>
      </c>
      <c r="BI14" s="553">
        <f t="shared" si="22"/>
        <v>0</v>
      </c>
      <c r="BJ14" s="553">
        <f t="shared" si="22"/>
        <v>0</v>
      </c>
      <c r="BK14" s="553">
        <f t="shared" si="22"/>
        <v>975</v>
      </c>
      <c r="BL14" s="553">
        <f t="shared" si="22"/>
        <v>0</v>
      </c>
    </row>
    <row r="15" spans="1:64" s="287" customFormat="1" ht="40.5" customHeight="1" x14ac:dyDescent="0.25">
      <c r="A15" s="293"/>
      <c r="B15" s="278"/>
      <c r="C15" s="328" t="s">
        <v>162</v>
      </c>
      <c r="D15" s="322" t="s">
        <v>395</v>
      </c>
      <c r="E15" s="31">
        <v>66</v>
      </c>
      <c r="F15" s="28">
        <v>170301200</v>
      </c>
      <c r="G15" s="28" t="s">
        <v>396</v>
      </c>
      <c r="H15" s="357">
        <v>400</v>
      </c>
      <c r="I15" s="357" t="s">
        <v>2979</v>
      </c>
      <c r="J15" s="28">
        <v>17</v>
      </c>
      <c r="K15" s="28" t="s">
        <v>3342</v>
      </c>
      <c r="L15" s="28">
        <v>1703</v>
      </c>
      <c r="M15" s="28" t="s">
        <v>3345</v>
      </c>
      <c r="N15" s="356">
        <v>2024004540097</v>
      </c>
      <c r="O15" s="28" t="s">
        <v>3346</v>
      </c>
      <c r="P15" s="756" t="s">
        <v>396</v>
      </c>
      <c r="Q15" s="756">
        <v>400</v>
      </c>
      <c r="R15" s="326" t="s">
        <v>2955</v>
      </c>
      <c r="S15" s="31"/>
      <c r="T15" s="184">
        <v>400</v>
      </c>
      <c r="U15" s="294">
        <v>100</v>
      </c>
      <c r="V15" s="295">
        <v>100</v>
      </c>
      <c r="W15" s="295">
        <v>100</v>
      </c>
      <c r="X15" s="295">
        <v>100</v>
      </c>
      <c r="Y15" s="354">
        <v>320</v>
      </c>
      <c r="Z15" s="296">
        <f t="shared" si="5"/>
        <v>320</v>
      </c>
      <c r="AA15" s="296">
        <f t="shared" si="5"/>
        <v>170</v>
      </c>
      <c r="AB15" s="296">
        <f t="shared" si="5"/>
        <v>0</v>
      </c>
      <c r="AC15" s="296">
        <f t="shared" si="5"/>
        <v>0</v>
      </c>
      <c r="AD15" s="296">
        <f t="shared" si="5"/>
        <v>0</v>
      </c>
      <c r="AE15" s="296">
        <f t="shared" si="5"/>
        <v>150</v>
      </c>
      <c r="AF15" s="296">
        <f t="shared" si="5"/>
        <v>0</v>
      </c>
      <c r="AG15" s="297">
        <f t="shared" ref="AG15:AG18" si="23">+U15</f>
        <v>100</v>
      </c>
      <c r="AH15" s="296">
        <f t="shared" ref="AH15:AH18" si="24">SUM(AI15:AN15)</f>
        <v>70</v>
      </c>
      <c r="AI15" s="298">
        <v>20</v>
      </c>
      <c r="AJ15" s="298"/>
      <c r="AK15" s="298"/>
      <c r="AL15" s="298"/>
      <c r="AM15" s="298">
        <v>50</v>
      </c>
      <c r="AN15" s="298"/>
      <c r="AO15" s="297">
        <f t="shared" ref="AO15:AO18" si="25">+V15</f>
        <v>100</v>
      </c>
      <c r="AP15" s="296">
        <f t="shared" ref="AP15:AP18" si="26">SUM(AQ15:AV15)</f>
        <v>100</v>
      </c>
      <c r="AQ15" s="298">
        <v>50</v>
      </c>
      <c r="AR15" s="298"/>
      <c r="AS15" s="298"/>
      <c r="AT15" s="298"/>
      <c r="AU15" s="298">
        <v>50</v>
      </c>
      <c r="AV15" s="298"/>
      <c r="AW15" s="297">
        <f t="shared" ref="AW15:AW18" si="27">+W15</f>
        <v>100</v>
      </c>
      <c r="AX15" s="296">
        <f t="shared" ref="AX15:AX18" si="28">SUM(AY15:BD15)</f>
        <v>100</v>
      </c>
      <c r="AY15" s="298">
        <v>50</v>
      </c>
      <c r="AZ15" s="298"/>
      <c r="BA15" s="298"/>
      <c r="BB15" s="298"/>
      <c r="BC15" s="298">
        <v>50</v>
      </c>
      <c r="BD15" s="298"/>
      <c r="BE15" s="297">
        <f t="shared" ref="BE15:BE18" si="29">+X15</f>
        <v>100</v>
      </c>
      <c r="BF15" s="296">
        <f t="shared" ref="BF15:BF18" si="30">SUM(BG15:BL15)</f>
        <v>50</v>
      </c>
      <c r="BG15" s="298">
        <v>50</v>
      </c>
      <c r="BH15" s="298"/>
      <c r="BI15" s="298"/>
      <c r="BJ15" s="298"/>
      <c r="BK15" s="298"/>
      <c r="BL15" s="298"/>
    </row>
    <row r="16" spans="1:64" s="287" customFormat="1" ht="40.5" customHeight="1" x14ac:dyDescent="0.25">
      <c r="A16" s="293"/>
      <c r="B16" s="278"/>
      <c r="C16" s="328" t="s">
        <v>163</v>
      </c>
      <c r="D16" s="322" t="s">
        <v>397</v>
      </c>
      <c r="E16" s="31">
        <v>67</v>
      </c>
      <c r="F16" s="28">
        <v>170300600</v>
      </c>
      <c r="G16" s="329" t="s">
        <v>398</v>
      </c>
      <c r="H16" s="357">
        <v>500</v>
      </c>
      <c r="I16" s="357" t="s">
        <v>2979</v>
      </c>
      <c r="J16" s="329">
        <v>17</v>
      </c>
      <c r="K16" s="329" t="s">
        <v>3342</v>
      </c>
      <c r="L16" s="329">
        <v>1703</v>
      </c>
      <c r="M16" s="329" t="s">
        <v>3345</v>
      </c>
      <c r="N16" s="349">
        <v>2024004540097</v>
      </c>
      <c r="O16" s="329" t="s">
        <v>3346</v>
      </c>
      <c r="P16" s="756" t="s">
        <v>398</v>
      </c>
      <c r="Q16" s="756">
        <v>500</v>
      </c>
      <c r="R16" s="326" t="s">
        <v>2955</v>
      </c>
      <c r="S16" s="31"/>
      <c r="T16" s="184">
        <v>500</v>
      </c>
      <c r="U16" s="294">
        <v>100</v>
      </c>
      <c r="V16" s="295">
        <v>200</v>
      </c>
      <c r="W16" s="295">
        <v>100</v>
      </c>
      <c r="X16" s="295">
        <v>100</v>
      </c>
      <c r="Y16" s="354">
        <v>2910</v>
      </c>
      <c r="Z16" s="296">
        <f t="shared" si="5"/>
        <v>2910</v>
      </c>
      <c r="AA16" s="296">
        <f t="shared" si="5"/>
        <v>960</v>
      </c>
      <c r="AB16" s="296">
        <f t="shared" si="5"/>
        <v>0</v>
      </c>
      <c r="AC16" s="296">
        <f t="shared" si="5"/>
        <v>0</v>
      </c>
      <c r="AD16" s="296">
        <f t="shared" si="5"/>
        <v>0</v>
      </c>
      <c r="AE16" s="296">
        <f t="shared" si="5"/>
        <v>1950</v>
      </c>
      <c r="AF16" s="296">
        <f t="shared" si="5"/>
        <v>0</v>
      </c>
      <c r="AG16" s="297">
        <f t="shared" si="23"/>
        <v>100</v>
      </c>
      <c r="AH16" s="296">
        <f t="shared" si="24"/>
        <v>1010</v>
      </c>
      <c r="AI16" s="298">
        <v>360</v>
      </c>
      <c r="AJ16" s="298"/>
      <c r="AK16" s="298"/>
      <c r="AL16" s="298"/>
      <c r="AM16" s="298">
        <v>650</v>
      </c>
      <c r="AN16" s="298"/>
      <c r="AO16" s="297">
        <f t="shared" si="25"/>
        <v>200</v>
      </c>
      <c r="AP16" s="296">
        <f t="shared" si="26"/>
        <v>950</v>
      </c>
      <c r="AQ16" s="298">
        <v>300</v>
      </c>
      <c r="AR16" s="298"/>
      <c r="AS16" s="298"/>
      <c r="AT16" s="298"/>
      <c r="AU16" s="298">
        <v>650</v>
      </c>
      <c r="AV16" s="298"/>
      <c r="AW16" s="297">
        <f t="shared" si="27"/>
        <v>100</v>
      </c>
      <c r="AX16" s="296">
        <f t="shared" si="28"/>
        <v>950</v>
      </c>
      <c r="AY16" s="298">
        <v>300</v>
      </c>
      <c r="AZ16" s="298"/>
      <c r="BA16" s="298"/>
      <c r="BB16" s="298"/>
      <c r="BC16" s="298">
        <v>650</v>
      </c>
      <c r="BD16" s="298"/>
      <c r="BE16" s="297">
        <f t="shared" si="29"/>
        <v>100</v>
      </c>
      <c r="BF16" s="296">
        <f t="shared" si="30"/>
        <v>0</v>
      </c>
      <c r="BG16" s="298">
        <v>0</v>
      </c>
      <c r="BH16" s="298"/>
      <c r="BI16" s="298"/>
      <c r="BJ16" s="298"/>
      <c r="BK16" s="298"/>
      <c r="BL16" s="298"/>
    </row>
    <row r="17" spans="1:64" s="287" customFormat="1" ht="40.5" customHeight="1" x14ac:dyDescent="0.25">
      <c r="A17" s="293"/>
      <c r="B17" s="278"/>
      <c r="C17" s="328" t="s">
        <v>164</v>
      </c>
      <c r="D17" s="322" t="s">
        <v>399</v>
      </c>
      <c r="E17" s="31">
        <v>68</v>
      </c>
      <c r="F17" s="28">
        <v>170300906</v>
      </c>
      <c r="G17" s="329" t="s">
        <v>400</v>
      </c>
      <c r="H17" s="357">
        <v>300</v>
      </c>
      <c r="I17" s="357" t="s">
        <v>2979</v>
      </c>
      <c r="J17" s="329">
        <v>17</v>
      </c>
      <c r="K17" s="329" t="s">
        <v>3342</v>
      </c>
      <c r="L17" s="329">
        <v>1703</v>
      </c>
      <c r="M17" s="329" t="s">
        <v>3345</v>
      </c>
      <c r="N17" s="349">
        <v>2024004540097</v>
      </c>
      <c r="O17" s="329" t="s">
        <v>3346</v>
      </c>
      <c r="P17" s="756" t="s">
        <v>400</v>
      </c>
      <c r="Q17" s="756">
        <v>300</v>
      </c>
      <c r="R17" s="326" t="s">
        <v>2955</v>
      </c>
      <c r="S17" s="31"/>
      <c r="T17" s="184">
        <v>300</v>
      </c>
      <c r="U17" s="294"/>
      <c r="V17" s="295">
        <v>100</v>
      </c>
      <c r="W17" s="295">
        <v>100</v>
      </c>
      <c r="X17" s="295">
        <v>100</v>
      </c>
      <c r="Y17" s="354">
        <v>2235</v>
      </c>
      <c r="Z17" s="296">
        <f t="shared" si="5"/>
        <v>2235</v>
      </c>
      <c r="AA17" s="296">
        <f t="shared" si="5"/>
        <v>285</v>
      </c>
      <c r="AB17" s="296">
        <f t="shared" si="5"/>
        <v>0</v>
      </c>
      <c r="AC17" s="296">
        <f t="shared" si="5"/>
        <v>0</v>
      </c>
      <c r="AD17" s="296">
        <f t="shared" si="5"/>
        <v>0</v>
      </c>
      <c r="AE17" s="296">
        <f t="shared" si="5"/>
        <v>1950</v>
      </c>
      <c r="AF17" s="296">
        <f t="shared" si="5"/>
        <v>0</v>
      </c>
      <c r="AG17" s="297">
        <f t="shared" si="23"/>
        <v>0</v>
      </c>
      <c r="AH17" s="296">
        <f t="shared" si="24"/>
        <v>597.5</v>
      </c>
      <c r="AI17" s="298">
        <v>110</v>
      </c>
      <c r="AJ17" s="298"/>
      <c r="AK17" s="298"/>
      <c r="AL17" s="298"/>
      <c r="AM17" s="298">
        <v>487.5</v>
      </c>
      <c r="AN17" s="298"/>
      <c r="AO17" s="297">
        <f t="shared" si="25"/>
        <v>100</v>
      </c>
      <c r="AP17" s="296">
        <f t="shared" si="26"/>
        <v>597.5</v>
      </c>
      <c r="AQ17" s="298">
        <v>110</v>
      </c>
      <c r="AR17" s="298"/>
      <c r="AS17" s="298"/>
      <c r="AT17" s="298"/>
      <c r="AU17" s="298">
        <v>487.5</v>
      </c>
      <c r="AV17" s="298"/>
      <c r="AW17" s="297">
        <f t="shared" si="27"/>
        <v>100</v>
      </c>
      <c r="AX17" s="296">
        <f t="shared" si="28"/>
        <v>552.5</v>
      </c>
      <c r="AY17" s="298">
        <v>65</v>
      </c>
      <c r="AZ17" s="298"/>
      <c r="BA17" s="298"/>
      <c r="BB17" s="298"/>
      <c r="BC17" s="298">
        <v>487.5</v>
      </c>
      <c r="BD17" s="298"/>
      <c r="BE17" s="297">
        <f t="shared" si="29"/>
        <v>100</v>
      </c>
      <c r="BF17" s="296">
        <f t="shared" si="30"/>
        <v>487.5</v>
      </c>
      <c r="BG17" s="298"/>
      <c r="BH17" s="298"/>
      <c r="BI17" s="298"/>
      <c r="BJ17" s="298"/>
      <c r="BK17" s="298">
        <v>487.5</v>
      </c>
      <c r="BL17" s="298"/>
    </row>
    <row r="18" spans="1:64" s="287" customFormat="1" ht="40.5" customHeight="1" x14ac:dyDescent="0.25">
      <c r="A18" s="293"/>
      <c r="B18" s="278"/>
      <c r="C18" s="328" t="s">
        <v>165</v>
      </c>
      <c r="D18" s="322" t="s">
        <v>401</v>
      </c>
      <c r="E18" s="31">
        <v>69</v>
      </c>
      <c r="F18" s="28">
        <v>170300900</v>
      </c>
      <c r="G18" s="329" t="s">
        <v>402</v>
      </c>
      <c r="H18" s="357">
        <v>100</v>
      </c>
      <c r="I18" s="357" t="s">
        <v>2979</v>
      </c>
      <c r="J18" s="329">
        <v>17</v>
      </c>
      <c r="K18" s="329" t="s">
        <v>3342</v>
      </c>
      <c r="L18" s="329">
        <v>1703</v>
      </c>
      <c r="M18" s="329" t="s">
        <v>3345</v>
      </c>
      <c r="N18" s="349">
        <v>2024004540097</v>
      </c>
      <c r="O18" s="329" t="s">
        <v>3346</v>
      </c>
      <c r="P18" s="756" t="s">
        <v>402</v>
      </c>
      <c r="Q18" s="756">
        <v>100</v>
      </c>
      <c r="R18" s="326" t="s">
        <v>2955</v>
      </c>
      <c r="S18" s="31"/>
      <c r="T18" s="184">
        <v>100</v>
      </c>
      <c r="U18" s="294"/>
      <c r="V18" s="295">
        <v>50</v>
      </c>
      <c r="W18" s="295">
        <v>50</v>
      </c>
      <c r="X18" s="295"/>
      <c r="Y18" s="354">
        <v>2235</v>
      </c>
      <c r="Z18" s="296">
        <f t="shared" si="5"/>
        <v>2235</v>
      </c>
      <c r="AA18" s="296">
        <f t="shared" si="5"/>
        <v>285</v>
      </c>
      <c r="AB18" s="296">
        <f t="shared" si="5"/>
        <v>0</v>
      </c>
      <c r="AC18" s="296">
        <f t="shared" si="5"/>
        <v>0</v>
      </c>
      <c r="AD18" s="296">
        <f t="shared" si="5"/>
        <v>0</v>
      </c>
      <c r="AE18" s="296">
        <f t="shared" si="5"/>
        <v>1950</v>
      </c>
      <c r="AF18" s="296">
        <f t="shared" si="5"/>
        <v>0</v>
      </c>
      <c r="AG18" s="297">
        <f t="shared" si="23"/>
        <v>0</v>
      </c>
      <c r="AH18" s="296">
        <f t="shared" si="24"/>
        <v>597.5</v>
      </c>
      <c r="AI18" s="298">
        <v>110</v>
      </c>
      <c r="AJ18" s="298"/>
      <c r="AK18" s="298"/>
      <c r="AL18" s="298"/>
      <c r="AM18" s="298">
        <v>487.5</v>
      </c>
      <c r="AN18" s="298"/>
      <c r="AO18" s="297">
        <f t="shared" si="25"/>
        <v>50</v>
      </c>
      <c r="AP18" s="296">
        <f t="shared" si="26"/>
        <v>597.5</v>
      </c>
      <c r="AQ18" s="298">
        <v>110</v>
      </c>
      <c r="AR18" s="298"/>
      <c r="AS18" s="298"/>
      <c r="AT18" s="298"/>
      <c r="AU18" s="298">
        <v>487.5</v>
      </c>
      <c r="AV18" s="298"/>
      <c r="AW18" s="297">
        <f t="shared" si="27"/>
        <v>50</v>
      </c>
      <c r="AX18" s="296">
        <f t="shared" si="28"/>
        <v>552.5</v>
      </c>
      <c r="AY18" s="298">
        <v>65</v>
      </c>
      <c r="AZ18" s="298"/>
      <c r="BA18" s="298"/>
      <c r="BB18" s="298"/>
      <c r="BC18" s="298">
        <v>487.5</v>
      </c>
      <c r="BD18" s="298"/>
      <c r="BE18" s="297">
        <f t="shared" si="29"/>
        <v>0</v>
      </c>
      <c r="BF18" s="296">
        <f t="shared" si="30"/>
        <v>487.5</v>
      </c>
      <c r="BG18" s="298"/>
      <c r="BH18" s="298"/>
      <c r="BI18" s="298"/>
      <c r="BJ18" s="298"/>
      <c r="BK18" s="298">
        <v>487.5</v>
      </c>
      <c r="BL18" s="298"/>
    </row>
    <row r="19" spans="1:64" s="559" customFormat="1" ht="40.5" customHeight="1" x14ac:dyDescent="0.25">
      <c r="A19" s="464"/>
      <c r="B19" s="201" t="s">
        <v>166</v>
      </c>
      <c r="C19" s="547" t="s">
        <v>403</v>
      </c>
      <c r="D19" s="380"/>
      <c r="E19" s="380"/>
      <c r="F19" s="775"/>
      <c r="G19" s="734"/>
      <c r="H19" s="735"/>
      <c r="I19" s="735"/>
      <c r="J19" s="682"/>
      <c r="K19" s="682"/>
      <c r="L19" s="380"/>
      <c r="M19" s="683"/>
      <c r="N19" s="684"/>
      <c r="O19" s="183"/>
      <c r="P19" s="682"/>
      <c r="Q19" s="182"/>
      <c r="R19" s="266"/>
      <c r="S19" s="185"/>
      <c r="T19" s="52"/>
      <c r="U19" s="686"/>
      <c r="V19" s="686"/>
      <c r="W19" s="686"/>
      <c r="X19" s="686"/>
      <c r="Y19" s="687">
        <v>128349.98</v>
      </c>
      <c r="Z19" s="551">
        <f t="shared" si="5"/>
        <v>128349.98000000001</v>
      </c>
      <c r="AA19" s="551">
        <f t="shared" si="5"/>
        <v>16050</v>
      </c>
      <c r="AB19" s="551">
        <f t="shared" si="5"/>
        <v>0</v>
      </c>
      <c r="AC19" s="551">
        <f t="shared" si="5"/>
        <v>50000</v>
      </c>
      <c r="AD19" s="551">
        <f t="shared" si="5"/>
        <v>0</v>
      </c>
      <c r="AE19" s="551">
        <f t="shared" si="5"/>
        <v>62299.979999999996</v>
      </c>
      <c r="AF19" s="551">
        <f t="shared" si="5"/>
        <v>0</v>
      </c>
      <c r="AG19" s="853"/>
      <c r="AH19" s="553">
        <f>SUM(AH20:AH28)</f>
        <v>16333.330000000002</v>
      </c>
      <c r="AI19" s="553">
        <f t="shared" ref="AI19:AN19" si="31">SUM(AI20:AI28)</f>
        <v>2950</v>
      </c>
      <c r="AJ19" s="553">
        <f t="shared" si="31"/>
        <v>0</v>
      </c>
      <c r="AK19" s="553">
        <f t="shared" si="31"/>
        <v>3000</v>
      </c>
      <c r="AL19" s="553">
        <f t="shared" si="31"/>
        <v>0</v>
      </c>
      <c r="AM19" s="553">
        <f t="shared" si="31"/>
        <v>10383.33</v>
      </c>
      <c r="AN19" s="553">
        <f t="shared" si="31"/>
        <v>0</v>
      </c>
      <c r="AO19" s="853"/>
      <c r="AP19" s="553">
        <f>SUM(AP20:AP28)</f>
        <v>48416.66</v>
      </c>
      <c r="AQ19" s="553">
        <f t="shared" ref="AQ19:AV19" si="32">SUM(AQ20:AQ28)</f>
        <v>4150</v>
      </c>
      <c r="AR19" s="553">
        <f t="shared" si="32"/>
        <v>0</v>
      </c>
      <c r="AS19" s="553">
        <f t="shared" si="32"/>
        <v>23500</v>
      </c>
      <c r="AT19" s="553">
        <f t="shared" si="32"/>
        <v>0</v>
      </c>
      <c r="AU19" s="553">
        <f t="shared" si="32"/>
        <v>20766.66</v>
      </c>
      <c r="AV19" s="553">
        <f t="shared" si="32"/>
        <v>0</v>
      </c>
      <c r="AW19" s="853"/>
      <c r="AX19" s="553">
        <f>SUM(AX20:AX28)</f>
        <v>49016.66</v>
      </c>
      <c r="AY19" s="553">
        <f t="shared" ref="AY19:BD19" si="33">SUM(AY20:AY28)</f>
        <v>4750</v>
      </c>
      <c r="AZ19" s="553">
        <f t="shared" si="33"/>
        <v>0</v>
      </c>
      <c r="BA19" s="553">
        <f t="shared" si="33"/>
        <v>23500</v>
      </c>
      <c r="BB19" s="553">
        <f t="shared" si="33"/>
        <v>0</v>
      </c>
      <c r="BC19" s="553">
        <f t="shared" si="33"/>
        <v>20766.66</v>
      </c>
      <c r="BD19" s="553">
        <f t="shared" si="33"/>
        <v>0</v>
      </c>
      <c r="BE19" s="853"/>
      <c r="BF19" s="553">
        <f>SUM(BF20:BF28)</f>
        <v>14583.330000000002</v>
      </c>
      <c r="BG19" s="553">
        <f t="shared" ref="BG19:BL19" si="34">SUM(BG20:BG28)</f>
        <v>4200</v>
      </c>
      <c r="BH19" s="553">
        <f t="shared" si="34"/>
        <v>0</v>
      </c>
      <c r="BI19" s="553">
        <f t="shared" si="34"/>
        <v>0</v>
      </c>
      <c r="BJ19" s="553">
        <f t="shared" si="34"/>
        <v>0</v>
      </c>
      <c r="BK19" s="553">
        <f t="shared" si="34"/>
        <v>10383.33</v>
      </c>
      <c r="BL19" s="553">
        <f t="shared" si="34"/>
        <v>0</v>
      </c>
    </row>
    <row r="20" spans="1:64" s="287" customFormat="1" ht="40.5" customHeight="1" x14ac:dyDescent="0.25">
      <c r="A20" s="293"/>
      <c r="B20" s="278"/>
      <c r="C20" s="1015" t="s">
        <v>167</v>
      </c>
      <c r="D20" s="1013" t="s">
        <v>404</v>
      </c>
      <c r="E20" s="31">
        <v>70</v>
      </c>
      <c r="F20" s="28">
        <v>170200900</v>
      </c>
      <c r="G20" s="329" t="s">
        <v>3347</v>
      </c>
      <c r="H20" s="357">
        <v>3</v>
      </c>
      <c r="I20" s="357" t="s">
        <v>2979</v>
      </c>
      <c r="J20" s="329">
        <v>17</v>
      </c>
      <c r="K20" s="329" t="s">
        <v>3342</v>
      </c>
      <c r="L20" s="329">
        <v>1702</v>
      </c>
      <c r="M20" s="329" t="s">
        <v>3348</v>
      </c>
      <c r="N20" s="349">
        <v>2024004540065</v>
      </c>
      <c r="O20" s="329" t="s">
        <v>3349</v>
      </c>
      <c r="P20" s="756" t="s">
        <v>405</v>
      </c>
      <c r="Q20" s="756">
        <v>3</v>
      </c>
      <c r="R20" s="326" t="s">
        <v>2955</v>
      </c>
      <c r="S20" s="31"/>
      <c r="T20" s="184">
        <v>3</v>
      </c>
      <c r="U20" s="294"/>
      <c r="V20" s="295">
        <v>1</v>
      </c>
      <c r="W20" s="295">
        <v>1</v>
      </c>
      <c r="X20" s="295">
        <v>1</v>
      </c>
      <c r="Y20" s="354">
        <v>1600</v>
      </c>
      <c r="Z20" s="296">
        <f t="shared" si="5"/>
        <v>1600</v>
      </c>
      <c r="AA20" s="296">
        <f t="shared" si="5"/>
        <v>1600</v>
      </c>
      <c r="AB20" s="296">
        <f t="shared" si="5"/>
        <v>0</v>
      </c>
      <c r="AC20" s="296">
        <f t="shared" si="5"/>
        <v>0</v>
      </c>
      <c r="AD20" s="296">
        <f t="shared" si="5"/>
        <v>0</v>
      </c>
      <c r="AE20" s="296">
        <f t="shared" si="5"/>
        <v>0</v>
      </c>
      <c r="AF20" s="296">
        <f t="shared" si="5"/>
        <v>0</v>
      </c>
      <c r="AG20" s="297">
        <f t="shared" ref="AG20:AG28" si="35">+U20</f>
        <v>0</v>
      </c>
      <c r="AH20" s="296">
        <f t="shared" ref="AH20:AH28" si="36">SUM(AI20:AN20)</f>
        <v>0</v>
      </c>
      <c r="AI20" s="298">
        <v>0</v>
      </c>
      <c r="AJ20" s="298"/>
      <c r="AK20" s="298"/>
      <c r="AL20" s="298"/>
      <c r="AM20" s="298"/>
      <c r="AN20" s="298"/>
      <c r="AO20" s="297">
        <f t="shared" ref="AO20:AO28" si="37">+V20</f>
        <v>1</v>
      </c>
      <c r="AP20" s="296">
        <f t="shared" ref="AP20:AP28" si="38">SUM(AQ20:AV20)</f>
        <v>400</v>
      </c>
      <c r="AQ20" s="298">
        <v>400</v>
      </c>
      <c r="AR20" s="298"/>
      <c r="AS20" s="298"/>
      <c r="AT20" s="298"/>
      <c r="AU20" s="298"/>
      <c r="AV20" s="298"/>
      <c r="AW20" s="297">
        <f t="shared" ref="AW20:AW28" si="39">+W20</f>
        <v>1</v>
      </c>
      <c r="AX20" s="296">
        <f t="shared" ref="AX20:AX28" si="40">SUM(AY20:BD20)</f>
        <v>400</v>
      </c>
      <c r="AY20" s="298">
        <v>400</v>
      </c>
      <c r="AZ20" s="298"/>
      <c r="BA20" s="298"/>
      <c r="BB20" s="298"/>
      <c r="BC20" s="298"/>
      <c r="BD20" s="298"/>
      <c r="BE20" s="297">
        <f t="shared" ref="BE20:BE28" si="41">+X20</f>
        <v>1</v>
      </c>
      <c r="BF20" s="296">
        <f t="shared" ref="BF20:BF28" si="42">SUM(BG20:BL20)</f>
        <v>800</v>
      </c>
      <c r="BG20" s="298">
        <v>800</v>
      </c>
      <c r="BH20" s="298"/>
      <c r="BI20" s="298"/>
      <c r="BJ20" s="298"/>
      <c r="BK20" s="298"/>
      <c r="BL20" s="298"/>
    </row>
    <row r="21" spans="1:64" s="287" customFormat="1" ht="40.5" customHeight="1" x14ac:dyDescent="0.25">
      <c r="A21" s="293"/>
      <c r="B21" s="278"/>
      <c r="C21" s="1015"/>
      <c r="D21" s="1013"/>
      <c r="E21" s="31">
        <v>71</v>
      </c>
      <c r="F21" s="28">
        <v>170200900</v>
      </c>
      <c r="G21" s="329" t="s">
        <v>406</v>
      </c>
      <c r="H21" s="357">
        <v>3</v>
      </c>
      <c r="I21" s="357" t="s">
        <v>2979</v>
      </c>
      <c r="J21" s="329">
        <v>17</v>
      </c>
      <c r="K21" s="329" t="s">
        <v>3342</v>
      </c>
      <c r="L21" s="329">
        <v>1702</v>
      </c>
      <c r="M21" s="329" t="s">
        <v>3348</v>
      </c>
      <c r="N21" s="349">
        <v>2024004540065</v>
      </c>
      <c r="O21" s="329" t="s">
        <v>3349</v>
      </c>
      <c r="P21" s="756" t="s">
        <v>406</v>
      </c>
      <c r="Q21" s="756">
        <v>3</v>
      </c>
      <c r="R21" s="326" t="s">
        <v>2955</v>
      </c>
      <c r="S21" s="31"/>
      <c r="T21" s="184">
        <v>3</v>
      </c>
      <c r="U21" s="294">
        <v>1</v>
      </c>
      <c r="V21" s="295">
        <v>1</v>
      </c>
      <c r="W21" s="295">
        <v>1</v>
      </c>
      <c r="X21" s="295">
        <v>0</v>
      </c>
      <c r="Y21" s="354">
        <v>45566.66</v>
      </c>
      <c r="Z21" s="296">
        <f t="shared" si="5"/>
        <v>45566.66</v>
      </c>
      <c r="AA21" s="296">
        <f t="shared" si="5"/>
        <v>1300</v>
      </c>
      <c r="AB21" s="296">
        <f t="shared" si="5"/>
        <v>0</v>
      </c>
      <c r="AC21" s="296">
        <f t="shared" si="5"/>
        <v>23500</v>
      </c>
      <c r="AD21" s="296">
        <f t="shared" si="5"/>
        <v>0</v>
      </c>
      <c r="AE21" s="296">
        <f t="shared" si="5"/>
        <v>20766.66</v>
      </c>
      <c r="AF21" s="296">
        <f t="shared" si="5"/>
        <v>0</v>
      </c>
      <c r="AG21" s="297">
        <f t="shared" si="35"/>
        <v>1</v>
      </c>
      <c r="AH21" s="296">
        <f t="shared" si="36"/>
        <v>3961.11</v>
      </c>
      <c r="AI21" s="298">
        <v>500</v>
      </c>
      <c r="AJ21" s="298"/>
      <c r="AK21" s="298"/>
      <c r="AL21" s="298"/>
      <c r="AM21" s="298">
        <v>3461.11</v>
      </c>
      <c r="AN21" s="298"/>
      <c r="AO21" s="297">
        <f t="shared" si="37"/>
        <v>1</v>
      </c>
      <c r="AP21" s="296">
        <f t="shared" si="38"/>
        <v>19072.22</v>
      </c>
      <c r="AQ21" s="298">
        <v>400</v>
      </c>
      <c r="AR21" s="298"/>
      <c r="AS21" s="298">
        <v>11750</v>
      </c>
      <c r="AT21" s="298">
        <v>0</v>
      </c>
      <c r="AU21" s="298">
        <v>6922.22</v>
      </c>
      <c r="AV21" s="298"/>
      <c r="AW21" s="297">
        <f t="shared" si="39"/>
        <v>1</v>
      </c>
      <c r="AX21" s="296">
        <f t="shared" si="40"/>
        <v>19072.22</v>
      </c>
      <c r="AY21" s="298">
        <v>400</v>
      </c>
      <c r="AZ21" s="298"/>
      <c r="BA21" s="298">
        <v>11750</v>
      </c>
      <c r="BB21" s="298"/>
      <c r="BC21" s="298">
        <v>6922.22</v>
      </c>
      <c r="BD21" s="298"/>
      <c r="BE21" s="297">
        <f t="shared" si="41"/>
        <v>0</v>
      </c>
      <c r="BF21" s="296">
        <f t="shared" si="42"/>
        <v>3461.11</v>
      </c>
      <c r="BG21" s="298">
        <v>0</v>
      </c>
      <c r="BH21" s="298"/>
      <c r="BI21" s="298">
        <v>0</v>
      </c>
      <c r="BJ21" s="298"/>
      <c r="BK21" s="298">
        <v>3461.11</v>
      </c>
      <c r="BL21" s="298"/>
    </row>
    <row r="22" spans="1:64" s="287" customFormat="1" ht="40.5" customHeight="1" x14ac:dyDescent="0.25">
      <c r="A22" s="293"/>
      <c r="B22" s="278"/>
      <c r="C22" s="1015" t="s">
        <v>168</v>
      </c>
      <c r="D22" s="1013" t="s">
        <v>407</v>
      </c>
      <c r="E22" s="31">
        <v>72</v>
      </c>
      <c r="F22" s="28">
        <v>170200703</v>
      </c>
      <c r="G22" s="329" t="s">
        <v>408</v>
      </c>
      <c r="H22" s="357">
        <v>100</v>
      </c>
      <c r="I22" s="357" t="s">
        <v>2979</v>
      </c>
      <c r="J22" s="329">
        <v>17</v>
      </c>
      <c r="K22" s="329" t="s">
        <v>3342</v>
      </c>
      <c r="L22" s="329">
        <v>1702</v>
      </c>
      <c r="M22" s="329" t="s">
        <v>3348</v>
      </c>
      <c r="N22" s="778">
        <v>2024004540065</v>
      </c>
      <c r="O22" s="329" t="s">
        <v>3349</v>
      </c>
      <c r="P22" s="756" t="s">
        <v>408</v>
      </c>
      <c r="Q22" s="756">
        <v>100</v>
      </c>
      <c r="R22" s="326" t="s">
        <v>2955</v>
      </c>
      <c r="S22" s="31"/>
      <c r="T22" s="184">
        <v>100</v>
      </c>
      <c r="U22" s="294">
        <v>25</v>
      </c>
      <c r="V22" s="295">
        <v>25</v>
      </c>
      <c r="W22" s="295">
        <v>25</v>
      </c>
      <c r="X22" s="295">
        <v>25</v>
      </c>
      <c r="Y22" s="354">
        <v>350</v>
      </c>
      <c r="Z22" s="296">
        <f t="shared" si="5"/>
        <v>350</v>
      </c>
      <c r="AA22" s="296">
        <f t="shared" si="5"/>
        <v>350</v>
      </c>
      <c r="AB22" s="296">
        <f t="shared" si="5"/>
        <v>0</v>
      </c>
      <c r="AC22" s="296">
        <f t="shared" si="5"/>
        <v>0</v>
      </c>
      <c r="AD22" s="296">
        <f t="shared" si="5"/>
        <v>0</v>
      </c>
      <c r="AE22" s="296">
        <f t="shared" si="5"/>
        <v>0</v>
      </c>
      <c r="AF22" s="296">
        <f t="shared" si="5"/>
        <v>0</v>
      </c>
      <c r="AG22" s="297">
        <f t="shared" si="35"/>
        <v>25</v>
      </c>
      <c r="AH22" s="296">
        <f t="shared" si="36"/>
        <v>50</v>
      </c>
      <c r="AI22" s="298">
        <v>50</v>
      </c>
      <c r="AJ22" s="298"/>
      <c r="AK22" s="298"/>
      <c r="AL22" s="298"/>
      <c r="AM22" s="298"/>
      <c r="AN22" s="298"/>
      <c r="AO22" s="297">
        <f t="shared" si="37"/>
        <v>25</v>
      </c>
      <c r="AP22" s="296">
        <f t="shared" si="38"/>
        <v>100</v>
      </c>
      <c r="AQ22" s="298">
        <v>100</v>
      </c>
      <c r="AR22" s="298"/>
      <c r="AS22" s="298"/>
      <c r="AT22" s="298"/>
      <c r="AU22" s="298"/>
      <c r="AV22" s="298"/>
      <c r="AW22" s="297">
        <f t="shared" si="39"/>
        <v>25</v>
      </c>
      <c r="AX22" s="296">
        <f t="shared" si="40"/>
        <v>100</v>
      </c>
      <c r="AY22" s="298">
        <v>100</v>
      </c>
      <c r="AZ22" s="298"/>
      <c r="BA22" s="298"/>
      <c r="BB22" s="298"/>
      <c r="BC22" s="298"/>
      <c r="BD22" s="298"/>
      <c r="BE22" s="297">
        <f t="shared" si="41"/>
        <v>25</v>
      </c>
      <c r="BF22" s="296">
        <f t="shared" si="42"/>
        <v>100</v>
      </c>
      <c r="BG22" s="298">
        <v>100</v>
      </c>
      <c r="BH22" s="298"/>
      <c r="BI22" s="298"/>
      <c r="BJ22" s="298"/>
      <c r="BK22" s="298"/>
      <c r="BL22" s="298"/>
    </row>
    <row r="23" spans="1:64" s="287" customFormat="1" ht="40.5" customHeight="1" x14ac:dyDescent="0.25">
      <c r="A23" s="293"/>
      <c r="B23" s="278"/>
      <c r="C23" s="1015"/>
      <c r="D23" s="1013"/>
      <c r="E23" s="31">
        <v>73</v>
      </c>
      <c r="F23" s="28">
        <v>170204400</v>
      </c>
      <c r="G23" s="329" t="s">
        <v>409</v>
      </c>
      <c r="H23" s="357">
        <v>100</v>
      </c>
      <c r="I23" s="357" t="s">
        <v>2979</v>
      </c>
      <c r="J23" s="329">
        <v>17</v>
      </c>
      <c r="K23" s="329" t="s">
        <v>3342</v>
      </c>
      <c r="L23" s="329">
        <v>1702</v>
      </c>
      <c r="M23" s="329" t="s">
        <v>3348</v>
      </c>
      <c r="N23" s="349">
        <v>2024004540065</v>
      </c>
      <c r="O23" s="329" t="s">
        <v>3349</v>
      </c>
      <c r="P23" s="756" t="s">
        <v>409</v>
      </c>
      <c r="Q23" s="756">
        <v>100</v>
      </c>
      <c r="R23" s="326" t="s">
        <v>2955</v>
      </c>
      <c r="S23" s="31"/>
      <c r="T23" s="184">
        <v>100</v>
      </c>
      <c r="U23" s="294">
        <v>25</v>
      </c>
      <c r="V23" s="295">
        <v>25</v>
      </c>
      <c r="W23" s="295">
        <v>25</v>
      </c>
      <c r="X23" s="295">
        <v>25</v>
      </c>
      <c r="Y23" s="354">
        <v>350</v>
      </c>
      <c r="Z23" s="296">
        <f t="shared" si="5"/>
        <v>350</v>
      </c>
      <c r="AA23" s="296">
        <f t="shared" si="5"/>
        <v>350</v>
      </c>
      <c r="AB23" s="296">
        <f t="shared" si="5"/>
        <v>0</v>
      </c>
      <c r="AC23" s="296">
        <f t="shared" si="5"/>
        <v>0</v>
      </c>
      <c r="AD23" s="296">
        <f t="shared" si="5"/>
        <v>0</v>
      </c>
      <c r="AE23" s="296">
        <f t="shared" si="5"/>
        <v>0</v>
      </c>
      <c r="AF23" s="296">
        <f t="shared" si="5"/>
        <v>0</v>
      </c>
      <c r="AG23" s="297">
        <f t="shared" si="35"/>
        <v>25</v>
      </c>
      <c r="AH23" s="296">
        <f t="shared" si="36"/>
        <v>50</v>
      </c>
      <c r="AI23" s="298">
        <v>50</v>
      </c>
      <c r="AJ23" s="298"/>
      <c r="AK23" s="298"/>
      <c r="AL23" s="298"/>
      <c r="AM23" s="298"/>
      <c r="AN23" s="298"/>
      <c r="AO23" s="297">
        <f t="shared" si="37"/>
        <v>25</v>
      </c>
      <c r="AP23" s="296">
        <f t="shared" si="38"/>
        <v>100</v>
      </c>
      <c r="AQ23" s="298">
        <v>100</v>
      </c>
      <c r="AR23" s="298"/>
      <c r="AS23" s="298"/>
      <c r="AT23" s="298"/>
      <c r="AU23" s="298"/>
      <c r="AV23" s="298"/>
      <c r="AW23" s="297">
        <f t="shared" si="39"/>
        <v>25</v>
      </c>
      <c r="AX23" s="296">
        <f t="shared" si="40"/>
        <v>100</v>
      </c>
      <c r="AY23" s="298">
        <v>100</v>
      </c>
      <c r="AZ23" s="298"/>
      <c r="BA23" s="298"/>
      <c r="BB23" s="298"/>
      <c r="BC23" s="298"/>
      <c r="BD23" s="298"/>
      <c r="BE23" s="297">
        <f t="shared" si="41"/>
        <v>25</v>
      </c>
      <c r="BF23" s="296">
        <f t="shared" si="42"/>
        <v>100</v>
      </c>
      <c r="BG23" s="298">
        <v>100</v>
      </c>
      <c r="BH23" s="298"/>
      <c r="BI23" s="298"/>
      <c r="BJ23" s="298"/>
      <c r="BK23" s="298"/>
      <c r="BL23" s="298"/>
    </row>
    <row r="24" spans="1:64" s="287" customFormat="1" ht="40.5" customHeight="1" x14ac:dyDescent="0.25">
      <c r="A24" s="293"/>
      <c r="B24" s="278"/>
      <c r="C24" s="328" t="s">
        <v>418</v>
      </c>
      <c r="D24" s="322" t="s">
        <v>410</v>
      </c>
      <c r="E24" s="31">
        <v>74</v>
      </c>
      <c r="F24" s="28">
        <v>170200703</v>
      </c>
      <c r="G24" s="329" t="s">
        <v>411</v>
      </c>
      <c r="H24" s="357">
        <v>2</v>
      </c>
      <c r="I24" s="357" t="s">
        <v>2979</v>
      </c>
      <c r="J24" s="329">
        <v>17</v>
      </c>
      <c r="K24" s="329" t="s">
        <v>3342</v>
      </c>
      <c r="L24" s="329">
        <v>1702</v>
      </c>
      <c r="M24" s="329" t="s">
        <v>3348</v>
      </c>
      <c r="N24" s="349">
        <v>2024004540065</v>
      </c>
      <c r="O24" s="329" t="s">
        <v>3349</v>
      </c>
      <c r="P24" s="756" t="s">
        <v>411</v>
      </c>
      <c r="Q24" s="756">
        <v>2</v>
      </c>
      <c r="R24" s="326" t="s">
        <v>2955</v>
      </c>
      <c r="S24" s="31"/>
      <c r="T24" s="184">
        <v>2</v>
      </c>
      <c r="U24" s="294">
        <v>1</v>
      </c>
      <c r="V24" s="295"/>
      <c r="W24" s="295">
        <v>1</v>
      </c>
      <c r="X24" s="295"/>
      <c r="Y24" s="354">
        <v>700</v>
      </c>
      <c r="Z24" s="296">
        <f t="shared" ref="Z24:AF39" si="43">+AH24+AP24+AX24+BF24</f>
        <v>700</v>
      </c>
      <c r="AA24" s="296">
        <f t="shared" si="43"/>
        <v>700</v>
      </c>
      <c r="AB24" s="296">
        <f t="shared" si="43"/>
        <v>0</v>
      </c>
      <c r="AC24" s="296">
        <f t="shared" si="43"/>
        <v>0</v>
      </c>
      <c r="AD24" s="296">
        <f t="shared" si="43"/>
        <v>0</v>
      </c>
      <c r="AE24" s="296">
        <f t="shared" si="43"/>
        <v>0</v>
      </c>
      <c r="AF24" s="296">
        <f t="shared" si="43"/>
        <v>0</v>
      </c>
      <c r="AG24" s="297">
        <f t="shared" si="35"/>
        <v>1</v>
      </c>
      <c r="AH24" s="296">
        <f t="shared" si="36"/>
        <v>400</v>
      </c>
      <c r="AI24" s="298">
        <v>400</v>
      </c>
      <c r="AJ24" s="298"/>
      <c r="AK24" s="298"/>
      <c r="AL24" s="298"/>
      <c r="AM24" s="298"/>
      <c r="AN24" s="298"/>
      <c r="AO24" s="297">
        <f t="shared" si="37"/>
        <v>0</v>
      </c>
      <c r="AP24" s="296">
        <f t="shared" si="38"/>
        <v>0</v>
      </c>
      <c r="AQ24" s="298">
        <v>0</v>
      </c>
      <c r="AR24" s="298"/>
      <c r="AS24" s="298"/>
      <c r="AT24" s="298"/>
      <c r="AU24" s="298"/>
      <c r="AV24" s="298"/>
      <c r="AW24" s="297">
        <f t="shared" si="39"/>
        <v>1</v>
      </c>
      <c r="AX24" s="296">
        <v>300</v>
      </c>
      <c r="AY24" s="298">
        <v>300</v>
      </c>
      <c r="AZ24" s="298"/>
      <c r="BA24" s="298"/>
      <c r="BB24" s="298"/>
      <c r="BC24" s="298"/>
      <c r="BD24" s="298"/>
      <c r="BE24" s="297">
        <f t="shared" si="41"/>
        <v>0</v>
      </c>
      <c r="BF24" s="296">
        <v>0</v>
      </c>
      <c r="BG24" s="298">
        <v>0</v>
      </c>
      <c r="BH24" s="298"/>
      <c r="BI24" s="298"/>
      <c r="BJ24" s="298"/>
      <c r="BK24" s="298"/>
      <c r="BL24" s="298"/>
    </row>
    <row r="25" spans="1:64" s="287" customFormat="1" ht="40.5" customHeight="1" x14ac:dyDescent="0.25">
      <c r="A25" s="293"/>
      <c r="B25" s="278"/>
      <c r="C25" s="328" t="s">
        <v>420</v>
      </c>
      <c r="D25" s="322" t="s">
        <v>412</v>
      </c>
      <c r="E25" s="31">
        <v>75</v>
      </c>
      <c r="F25" s="28">
        <v>170200900</v>
      </c>
      <c r="G25" s="28" t="s">
        <v>406</v>
      </c>
      <c r="H25" s="357">
        <v>2</v>
      </c>
      <c r="I25" s="357" t="s">
        <v>2979</v>
      </c>
      <c r="J25" s="28">
        <v>17</v>
      </c>
      <c r="K25" s="28" t="s">
        <v>3342</v>
      </c>
      <c r="L25" s="28">
        <v>1702</v>
      </c>
      <c r="M25" s="28" t="s">
        <v>3348</v>
      </c>
      <c r="N25" s="356">
        <v>2024004540065</v>
      </c>
      <c r="O25" s="28" t="s">
        <v>3349</v>
      </c>
      <c r="P25" s="756" t="s">
        <v>406</v>
      </c>
      <c r="Q25" s="756">
        <v>2</v>
      </c>
      <c r="R25" s="326" t="s">
        <v>2955</v>
      </c>
      <c r="S25" s="31"/>
      <c r="T25" s="184">
        <v>2</v>
      </c>
      <c r="U25" s="294">
        <v>1</v>
      </c>
      <c r="V25" s="295"/>
      <c r="W25" s="295">
        <v>1</v>
      </c>
      <c r="X25" s="295"/>
      <c r="Y25" s="354">
        <v>700</v>
      </c>
      <c r="Z25" s="296">
        <f t="shared" si="43"/>
        <v>700</v>
      </c>
      <c r="AA25" s="296">
        <f t="shared" si="43"/>
        <v>700</v>
      </c>
      <c r="AB25" s="296">
        <f t="shared" si="43"/>
        <v>0</v>
      </c>
      <c r="AC25" s="296">
        <f t="shared" si="43"/>
        <v>0</v>
      </c>
      <c r="AD25" s="296">
        <f t="shared" si="43"/>
        <v>0</v>
      </c>
      <c r="AE25" s="296">
        <f t="shared" si="43"/>
        <v>0</v>
      </c>
      <c r="AF25" s="296">
        <f t="shared" si="43"/>
        <v>0</v>
      </c>
      <c r="AG25" s="297">
        <f t="shared" si="35"/>
        <v>1</v>
      </c>
      <c r="AH25" s="296">
        <f t="shared" si="36"/>
        <v>400</v>
      </c>
      <c r="AI25" s="298">
        <v>400</v>
      </c>
      <c r="AJ25" s="298"/>
      <c r="AK25" s="298"/>
      <c r="AL25" s="298"/>
      <c r="AM25" s="298"/>
      <c r="AN25" s="298"/>
      <c r="AO25" s="297">
        <f t="shared" si="37"/>
        <v>0</v>
      </c>
      <c r="AP25" s="296">
        <f t="shared" si="38"/>
        <v>0</v>
      </c>
      <c r="AQ25" s="298">
        <v>0</v>
      </c>
      <c r="AR25" s="298"/>
      <c r="AS25" s="298"/>
      <c r="AT25" s="298"/>
      <c r="AU25" s="298"/>
      <c r="AV25" s="298"/>
      <c r="AW25" s="297">
        <f t="shared" si="39"/>
        <v>1</v>
      </c>
      <c r="AX25" s="296">
        <f t="shared" si="40"/>
        <v>300</v>
      </c>
      <c r="AY25" s="298">
        <v>300</v>
      </c>
      <c r="AZ25" s="298"/>
      <c r="BA25" s="298"/>
      <c r="BB25" s="298"/>
      <c r="BC25" s="298"/>
      <c r="BD25" s="298"/>
      <c r="BE25" s="297">
        <f t="shared" si="41"/>
        <v>0</v>
      </c>
      <c r="BF25" s="296">
        <f t="shared" si="42"/>
        <v>0</v>
      </c>
      <c r="BG25" s="298">
        <v>0</v>
      </c>
      <c r="BH25" s="298"/>
      <c r="BI25" s="298"/>
      <c r="BJ25" s="298"/>
      <c r="BK25" s="298"/>
      <c r="BL25" s="298"/>
    </row>
    <row r="26" spans="1:64" s="287" customFormat="1" ht="40.5" customHeight="1" x14ac:dyDescent="0.25">
      <c r="A26" s="293"/>
      <c r="B26" s="278"/>
      <c r="C26" s="328" t="s">
        <v>421</v>
      </c>
      <c r="D26" s="322" t="s">
        <v>413</v>
      </c>
      <c r="E26" s="31">
        <v>76</v>
      </c>
      <c r="F26" s="28">
        <v>170200700</v>
      </c>
      <c r="G26" s="329" t="s">
        <v>414</v>
      </c>
      <c r="H26" s="357">
        <v>8</v>
      </c>
      <c r="I26" s="357" t="s">
        <v>2979</v>
      </c>
      <c r="J26" s="329">
        <v>17</v>
      </c>
      <c r="K26" s="329" t="s">
        <v>3342</v>
      </c>
      <c r="L26" s="329">
        <v>1702</v>
      </c>
      <c r="M26" s="329" t="s">
        <v>3348</v>
      </c>
      <c r="N26" s="349">
        <v>2024004540065</v>
      </c>
      <c r="O26" s="329" t="s">
        <v>3349</v>
      </c>
      <c r="P26" s="756" t="s">
        <v>414</v>
      </c>
      <c r="Q26" s="756">
        <v>8</v>
      </c>
      <c r="R26" s="326" t="s">
        <v>2955</v>
      </c>
      <c r="S26" s="31"/>
      <c r="T26" s="184">
        <v>8</v>
      </c>
      <c r="U26" s="294">
        <v>1</v>
      </c>
      <c r="V26" s="295">
        <v>3</v>
      </c>
      <c r="W26" s="295">
        <v>3</v>
      </c>
      <c r="X26" s="295">
        <v>1</v>
      </c>
      <c r="Y26" s="354">
        <v>54166.66</v>
      </c>
      <c r="Z26" s="296">
        <f t="shared" si="43"/>
        <v>54166.66</v>
      </c>
      <c r="AA26" s="296">
        <f t="shared" si="43"/>
        <v>6900</v>
      </c>
      <c r="AB26" s="296">
        <f t="shared" si="43"/>
        <v>0</v>
      </c>
      <c r="AC26" s="296">
        <f t="shared" si="43"/>
        <v>26500</v>
      </c>
      <c r="AD26" s="296">
        <f t="shared" si="43"/>
        <v>0</v>
      </c>
      <c r="AE26" s="296">
        <f t="shared" si="43"/>
        <v>20766.66</v>
      </c>
      <c r="AF26" s="296">
        <f t="shared" si="43"/>
        <v>0</v>
      </c>
      <c r="AG26" s="297">
        <f t="shared" si="35"/>
        <v>1</v>
      </c>
      <c r="AH26" s="296">
        <f t="shared" si="36"/>
        <v>7311.1100000000006</v>
      </c>
      <c r="AI26" s="298">
        <v>850</v>
      </c>
      <c r="AJ26" s="298"/>
      <c r="AK26" s="298">
        <v>3000</v>
      </c>
      <c r="AL26" s="298"/>
      <c r="AM26" s="298">
        <v>3461.11</v>
      </c>
      <c r="AN26" s="298"/>
      <c r="AO26" s="297">
        <f t="shared" si="37"/>
        <v>3</v>
      </c>
      <c r="AP26" s="296">
        <f t="shared" si="38"/>
        <v>20672.22</v>
      </c>
      <c r="AQ26" s="298">
        <v>2000</v>
      </c>
      <c r="AR26" s="298"/>
      <c r="AS26" s="298">
        <v>11750</v>
      </c>
      <c r="AT26" s="298">
        <v>0</v>
      </c>
      <c r="AU26" s="298">
        <v>6922.22</v>
      </c>
      <c r="AV26" s="298"/>
      <c r="AW26" s="297">
        <f t="shared" si="39"/>
        <v>3</v>
      </c>
      <c r="AX26" s="296">
        <f t="shared" si="40"/>
        <v>20672.22</v>
      </c>
      <c r="AY26" s="298">
        <v>2000</v>
      </c>
      <c r="AZ26" s="298"/>
      <c r="BA26" s="298">
        <v>11750</v>
      </c>
      <c r="BB26" s="298"/>
      <c r="BC26" s="298">
        <v>6922.22</v>
      </c>
      <c r="BD26" s="298"/>
      <c r="BE26" s="297">
        <f t="shared" si="41"/>
        <v>1</v>
      </c>
      <c r="BF26" s="296">
        <f t="shared" si="42"/>
        <v>5511.1100000000006</v>
      </c>
      <c r="BG26" s="298">
        <v>2050</v>
      </c>
      <c r="BH26" s="298"/>
      <c r="BI26" s="298">
        <v>0</v>
      </c>
      <c r="BJ26" s="298"/>
      <c r="BK26" s="298">
        <v>3461.11</v>
      </c>
      <c r="BL26" s="298"/>
    </row>
    <row r="27" spans="1:64" s="287" customFormat="1" ht="40.5" customHeight="1" x14ac:dyDescent="0.25">
      <c r="A27" s="293"/>
      <c r="B27" s="278"/>
      <c r="C27" s="328" t="s">
        <v>422</v>
      </c>
      <c r="D27" s="322" t="s">
        <v>415</v>
      </c>
      <c r="E27" s="31">
        <v>77</v>
      </c>
      <c r="F27" s="28">
        <v>170201800</v>
      </c>
      <c r="G27" s="329" t="s">
        <v>416</v>
      </c>
      <c r="H27" s="357">
        <v>1</v>
      </c>
      <c r="I27" s="357" t="s">
        <v>2979</v>
      </c>
      <c r="J27" s="329">
        <v>17</v>
      </c>
      <c r="K27" s="329" t="s">
        <v>3342</v>
      </c>
      <c r="L27" s="329">
        <v>1702</v>
      </c>
      <c r="M27" s="329" t="s">
        <v>3348</v>
      </c>
      <c r="N27" s="349">
        <v>2024004540065</v>
      </c>
      <c r="O27" s="329" t="s">
        <v>3349</v>
      </c>
      <c r="P27" s="756" t="s">
        <v>416</v>
      </c>
      <c r="Q27" s="756">
        <v>1</v>
      </c>
      <c r="R27" s="326" t="s">
        <v>2955</v>
      </c>
      <c r="S27" s="31"/>
      <c r="T27" s="184">
        <v>1</v>
      </c>
      <c r="U27" s="294"/>
      <c r="V27" s="295"/>
      <c r="W27" s="295"/>
      <c r="X27" s="295">
        <v>1</v>
      </c>
      <c r="Y27" s="354">
        <v>250</v>
      </c>
      <c r="Z27" s="296">
        <f t="shared" si="43"/>
        <v>250</v>
      </c>
      <c r="AA27" s="296">
        <f t="shared" si="43"/>
        <v>250</v>
      </c>
      <c r="AB27" s="296">
        <f t="shared" si="43"/>
        <v>0</v>
      </c>
      <c r="AC27" s="296">
        <f t="shared" si="43"/>
        <v>0</v>
      </c>
      <c r="AD27" s="296">
        <f t="shared" si="43"/>
        <v>0</v>
      </c>
      <c r="AE27" s="296">
        <f t="shared" si="43"/>
        <v>0</v>
      </c>
      <c r="AF27" s="296">
        <f t="shared" si="43"/>
        <v>0</v>
      </c>
      <c r="AG27" s="297">
        <f t="shared" si="35"/>
        <v>0</v>
      </c>
      <c r="AH27" s="296">
        <f t="shared" si="36"/>
        <v>100</v>
      </c>
      <c r="AI27" s="298">
        <v>100</v>
      </c>
      <c r="AJ27" s="298"/>
      <c r="AK27" s="298"/>
      <c r="AL27" s="298"/>
      <c r="AM27" s="298"/>
      <c r="AN27" s="298"/>
      <c r="AO27" s="297">
        <f t="shared" si="37"/>
        <v>0</v>
      </c>
      <c r="AP27" s="296">
        <f t="shared" si="38"/>
        <v>50</v>
      </c>
      <c r="AQ27" s="298">
        <v>50</v>
      </c>
      <c r="AR27" s="298"/>
      <c r="AS27" s="298"/>
      <c r="AT27" s="298">
        <v>0</v>
      </c>
      <c r="AU27" s="298"/>
      <c r="AV27" s="298"/>
      <c r="AW27" s="297">
        <f t="shared" si="39"/>
        <v>0</v>
      </c>
      <c r="AX27" s="296">
        <f t="shared" si="40"/>
        <v>50</v>
      </c>
      <c r="AY27" s="298">
        <v>50</v>
      </c>
      <c r="AZ27" s="298"/>
      <c r="BA27" s="298"/>
      <c r="BB27" s="298"/>
      <c r="BC27" s="298"/>
      <c r="BD27" s="298"/>
      <c r="BE27" s="297">
        <f t="shared" si="41"/>
        <v>1</v>
      </c>
      <c r="BF27" s="296">
        <f t="shared" si="42"/>
        <v>50</v>
      </c>
      <c r="BG27" s="298">
        <v>50</v>
      </c>
      <c r="BH27" s="298"/>
      <c r="BI27" s="298"/>
      <c r="BJ27" s="298"/>
      <c r="BK27" s="298"/>
      <c r="BL27" s="298"/>
    </row>
    <row r="28" spans="1:64" s="287" customFormat="1" ht="40.5" customHeight="1" x14ac:dyDescent="0.25">
      <c r="A28" s="293"/>
      <c r="B28" s="278"/>
      <c r="C28" s="328" t="s">
        <v>423</v>
      </c>
      <c r="D28" s="322" t="s">
        <v>417</v>
      </c>
      <c r="E28" s="31">
        <v>78</v>
      </c>
      <c r="F28" s="28">
        <v>170200700</v>
      </c>
      <c r="G28" s="329" t="s">
        <v>414</v>
      </c>
      <c r="H28" s="357">
        <v>2</v>
      </c>
      <c r="I28" s="357" t="s">
        <v>2979</v>
      </c>
      <c r="J28" s="329">
        <v>17</v>
      </c>
      <c r="K28" s="329" t="s">
        <v>3342</v>
      </c>
      <c r="L28" s="329">
        <v>1702</v>
      </c>
      <c r="M28" s="329" t="s">
        <v>3348</v>
      </c>
      <c r="N28" s="349">
        <v>2024004540065</v>
      </c>
      <c r="O28" s="329" t="s">
        <v>3349</v>
      </c>
      <c r="P28" s="756" t="s">
        <v>414</v>
      </c>
      <c r="Q28" s="756">
        <v>2</v>
      </c>
      <c r="R28" s="326" t="s">
        <v>2955</v>
      </c>
      <c r="S28" s="31"/>
      <c r="T28" s="184">
        <v>2</v>
      </c>
      <c r="U28" s="294">
        <v>1</v>
      </c>
      <c r="V28" s="295"/>
      <c r="W28" s="295">
        <v>1</v>
      </c>
      <c r="X28" s="295"/>
      <c r="Y28" s="354">
        <v>24666.66</v>
      </c>
      <c r="Z28" s="296">
        <f t="shared" si="43"/>
        <v>24666.66</v>
      </c>
      <c r="AA28" s="296">
        <f t="shared" si="43"/>
        <v>3900</v>
      </c>
      <c r="AB28" s="296">
        <f t="shared" si="43"/>
        <v>0</v>
      </c>
      <c r="AC28" s="296">
        <f t="shared" si="43"/>
        <v>0</v>
      </c>
      <c r="AD28" s="296">
        <f t="shared" si="43"/>
        <v>0</v>
      </c>
      <c r="AE28" s="296">
        <f t="shared" si="43"/>
        <v>20766.66</v>
      </c>
      <c r="AF28" s="296">
        <f t="shared" si="43"/>
        <v>0</v>
      </c>
      <c r="AG28" s="297">
        <f t="shared" si="35"/>
        <v>1</v>
      </c>
      <c r="AH28" s="296">
        <f t="shared" si="36"/>
        <v>4061.11</v>
      </c>
      <c r="AI28" s="298">
        <v>600</v>
      </c>
      <c r="AJ28" s="298"/>
      <c r="AK28" s="298"/>
      <c r="AL28" s="298"/>
      <c r="AM28" s="298">
        <v>3461.11</v>
      </c>
      <c r="AN28" s="298"/>
      <c r="AO28" s="297">
        <f t="shared" si="37"/>
        <v>0</v>
      </c>
      <c r="AP28" s="296">
        <f t="shared" si="38"/>
        <v>8022.22</v>
      </c>
      <c r="AQ28" s="298">
        <v>1100</v>
      </c>
      <c r="AR28" s="298"/>
      <c r="AS28" s="298"/>
      <c r="AT28" s="298">
        <v>0</v>
      </c>
      <c r="AU28" s="298">
        <v>6922.22</v>
      </c>
      <c r="AV28" s="298"/>
      <c r="AW28" s="297">
        <f t="shared" si="39"/>
        <v>1</v>
      </c>
      <c r="AX28" s="296">
        <f t="shared" si="40"/>
        <v>8022.22</v>
      </c>
      <c r="AY28" s="298">
        <v>1100</v>
      </c>
      <c r="AZ28" s="298"/>
      <c r="BA28" s="298"/>
      <c r="BB28" s="298"/>
      <c r="BC28" s="298">
        <v>6922.22</v>
      </c>
      <c r="BD28" s="298"/>
      <c r="BE28" s="297">
        <f t="shared" si="41"/>
        <v>0</v>
      </c>
      <c r="BF28" s="296">
        <f t="shared" si="42"/>
        <v>4561.1100000000006</v>
      </c>
      <c r="BG28" s="298">
        <v>1100</v>
      </c>
      <c r="BH28" s="298"/>
      <c r="BI28" s="298"/>
      <c r="BJ28" s="298"/>
      <c r="BK28" s="298">
        <v>3461.11</v>
      </c>
      <c r="BL28" s="298"/>
    </row>
    <row r="29" spans="1:64" s="559" customFormat="1" ht="40.5" customHeight="1" x14ac:dyDescent="0.25">
      <c r="A29" s="464"/>
      <c r="B29" s="201" t="s">
        <v>169</v>
      </c>
      <c r="C29" s="547" t="s">
        <v>424</v>
      </c>
      <c r="D29" s="380"/>
      <c r="E29" s="380"/>
      <c r="F29" s="775"/>
      <c r="G29" s="734"/>
      <c r="H29" s="735"/>
      <c r="I29" s="735"/>
      <c r="J29" s="682"/>
      <c r="K29" s="682"/>
      <c r="L29" s="380"/>
      <c r="M29" s="683"/>
      <c r="N29" s="684"/>
      <c r="O29" s="183"/>
      <c r="P29" s="682"/>
      <c r="Q29" s="182"/>
      <c r="R29" s="266"/>
      <c r="S29" s="185"/>
      <c r="T29" s="52"/>
      <c r="U29" s="686"/>
      <c r="V29" s="686"/>
      <c r="W29" s="686"/>
      <c r="X29" s="686"/>
      <c r="Y29" s="687">
        <v>5200</v>
      </c>
      <c r="Z29" s="551">
        <f t="shared" si="43"/>
        <v>5200</v>
      </c>
      <c r="AA29" s="551">
        <f t="shared" si="43"/>
        <v>1200</v>
      </c>
      <c r="AB29" s="551">
        <f t="shared" si="43"/>
        <v>0</v>
      </c>
      <c r="AC29" s="551">
        <f t="shared" si="43"/>
        <v>0</v>
      </c>
      <c r="AD29" s="551">
        <f t="shared" si="43"/>
        <v>0</v>
      </c>
      <c r="AE29" s="551">
        <f t="shared" si="43"/>
        <v>4000</v>
      </c>
      <c r="AF29" s="551">
        <f t="shared" si="43"/>
        <v>0</v>
      </c>
      <c r="AG29" s="853"/>
      <c r="AH29" s="553">
        <f>+AH30</f>
        <v>1200</v>
      </c>
      <c r="AI29" s="553">
        <f t="shared" ref="AI29:AN29" si="44">+AI30</f>
        <v>200</v>
      </c>
      <c r="AJ29" s="553">
        <f t="shared" si="44"/>
        <v>0</v>
      </c>
      <c r="AK29" s="553">
        <f t="shared" si="44"/>
        <v>0</v>
      </c>
      <c r="AL29" s="553">
        <f t="shared" si="44"/>
        <v>0</v>
      </c>
      <c r="AM29" s="553">
        <f t="shared" si="44"/>
        <v>1000</v>
      </c>
      <c r="AN29" s="553">
        <f t="shared" si="44"/>
        <v>0</v>
      </c>
      <c r="AO29" s="853"/>
      <c r="AP29" s="553">
        <f>+AP30</f>
        <v>1300</v>
      </c>
      <c r="AQ29" s="553">
        <f t="shared" ref="AQ29:AV29" si="45">+AQ30</f>
        <v>300</v>
      </c>
      <c r="AR29" s="553">
        <f t="shared" si="45"/>
        <v>0</v>
      </c>
      <c r="AS29" s="553">
        <f t="shared" si="45"/>
        <v>0</v>
      </c>
      <c r="AT29" s="553">
        <f t="shared" si="45"/>
        <v>0</v>
      </c>
      <c r="AU29" s="553">
        <f t="shared" si="45"/>
        <v>1000</v>
      </c>
      <c r="AV29" s="553">
        <f t="shared" si="45"/>
        <v>0</v>
      </c>
      <c r="AW29" s="853"/>
      <c r="AX29" s="553">
        <f>+AX30</f>
        <v>1300</v>
      </c>
      <c r="AY29" s="553">
        <f t="shared" ref="AY29:BD29" si="46">+AY30</f>
        <v>300</v>
      </c>
      <c r="AZ29" s="553">
        <f t="shared" si="46"/>
        <v>0</v>
      </c>
      <c r="BA29" s="553">
        <f t="shared" si="46"/>
        <v>0</v>
      </c>
      <c r="BB29" s="553">
        <f t="shared" si="46"/>
        <v>0</v>
      </c>
      <c r="BC29" s="553">
        <f t="shared" si="46"/>
        <v>1000</v>
      </c>
      <c r="BD29" s="553">
        <f t="shared" si="46"/>
        <v>0</v>
      </c>
      <c r="BE29" s="853"/>
      <c r="BF29" s="553">
        <f>+BF30</f>
        <v>1400</v>
      </c>
      <c r="BG29" s="553">
        <f t="shared" ref="BG29:BL29" si="47">+BG30</f>
        <v>400</v>
      </c>
      <c r="BH29" s="553">
        <f t="shared" si="47"/>
        <v>0</v>
      </c>
      <c r="BI29" s="553">
        <f t="shared" si="47"/>
        <v>0</v>
      </c>
      <c r="BJ29" s="553">
        <f t="shared" si="47"/>
        <v>0</v>
      </c>
      <c r="BK29" s="553">
        <f t="shared" si="47"/>
        <v>1000</v>
      </c>
      <c r="BL29" s="553">
        <f t="shared" si="47"/>
        <v>0</v>
      </c>
    </row>
    <row r="30" spans="1:64" s="287" customFormat="1" ht="40.5" customHeight="1" x14ac:dyDescent="0.25">
      <c r="A30" s="293"/>
      <c r="B30" s="278"/>
      <c r="C30" s="328" t="s">
        <v>170</v>
      </c>
      <c r="D30" s="322" t="s">
        <v>425</v>
      </c>
      <c r="E30" s="31">
        <v>79</v>
      </c>
      <c r="F30" s="28">
        <v>170401000</v>
      </c>
      <c r="G30" s="28" t="s">
        <v>426</v>
      </c>
      <c r="H30" s="357" t="s">
        <v>427</v>
      </c>
      <c r="I30" s="357" t="s">
        <v>2979</v>
      </c>
      <c r="J30" s="28">
        <v>17</v>
      </c>
      <c r="K30" s="28" t="s">
        <v>3342</v>
      </c>
      <c r="L30" s="28">
        <v>1704</v>
      </c>
      <c r="M30" s="28" t="s">
        <v>3350</v>
      </c>
      <c r="N30" s="356">
        <v>2024004540061</v>
      </c>
      <c r="O30" s="28" t="s">
        <v>3351</v>
      </c>
      <c r="P30" s="756" t="s">
        <v>426</v>
      </c>
      <c r="Q30" s="756" t="s">
        <v>427</v>
      </c>
      <c r="R30" s="326" t="s">
        <v>2955</v>
      </c>
      <c r="S30" s="31"/>
      <c r="T30" s="184" t="s">
        <v>427</v>
      </c>
      <c r="U30" s="294">
        <v>100</v>
      </c>
      <c r="V30" s="295">
        <v>100</v>
      </c>
      <c r="W30" s="295">
        <v>100</v>
      </c>
      <c r="X30" s="295">
        <v>100</v>
      </c>
      <c r="Y30" s="354">
        <v>5200</v>
      </c>
      <c r="Z30" s="296">
        <f t="shared" si="43"/>
        <v>5200</v>
      </c>
      <c r="AA30" s="296">
        <f t="shared" si="43"/>
        <v>1200</v>
      </c>
      <c r="AB30" s="296">
        <f t="shared" si="43"/>
        <v>0</v>
      </c>
      <c r="AC30" s="296">
        <f t="shared" si="43"/>
        <v>0</v>
      </c>
      <c r="AD30" s="296">
        <f t="shared" si="43"/>
        <v>0</v>
      </c>
      <c r="AE30" s="296">
        <f t="shared" si="43"/>
        <v>4000</v>
      </c>
      <c r="AF30" s="296">
        <f t="shared" si="43"/>
        <v>0</v>
      </c>
      <c r="AG30" s="297">
        <f>+U30</f>
        <v>100</v>
      </c>
      <c r="AH30" s="296">
        <f t="shared" ref="AH30" si="48">SUM(AI30:AN30)</f>
        <v>1200</v>
      </c>
      <c r="AI30" s="298">
        <v>200</v>
      </c>
      <c r="AJ30" s="298"/>
      <c r="AK30" s="298"/>
      <c r="AL30" s="298"/>
      <c r="AM30" s="298">
        <v>1000</v>
      </c>
      <c r="AN30" s="298"/>
      <c r="AO30" s="297">
        <f>+V30</f>
        <v>100</v>
      </c>
      <c r="AP30" s="296">
        <f t="shared" ref="AP30" si="49">SUM(AQ30:AV30)</f>
        <v>1300</v>
      </c>
      <c r="AQ30" s="298">
        <v>300</v>
      </c>
      <c r="AR30" s="298"/>
      <c r="AS30" s="298"/>
      <c r="AT30" s="298"/>
      <c r="AU30" s="298">
        <v>1000</v>
      </c>
      <c r="AV30" s="298"/>
      <c r="AW30" s="297">
        <f>+W30</f>
        <v>100</v>
      </c>
      <c r="AX30" s="296">
        <f t="shared" ref="AX30" si="50">SUM(AY30:BD30)</f>
        <v>1300</v>
      </c>
      <c r="AY30" s="298">
        <v>300</v>
      </c>
      <c r="AZ30" s="298"/>
      <c r="BA30" s="298"/>
      <c r="BB30" s="298"/>
      <c r="BC30" s="298">
        <v>1000</v>
      </c>
      <c r="BD30" s="298"/>
      <c r="BE30" s="297">
        <f>+X30</f>
        <v>100</v>
      </c>
      <c r="BF30" s="296">
        <f t="shared" ref="BF30" si="51">SUM(BG30:BL30)</f>
        <v>1400</v>
      </c>
      <c r="BG30" s="298">
        <v>400</v>
      </c>
      <c r="BH30" s="298"/>
      <c r="BI30" s="298"/>
      <c r="BJ30" s="298"/>
      <c r="BK30" s="298">
        <v>1000</v>
      </c>
      <c r="BL30" s="298"/>
    </row>
    <row r="31" spans="1:64" s="559" customFormat="1" ht="40.5" customHeight="1" x14ac:dyDescent="0.25">
      <c r="A31" s="464"/>
      <c r="B31" s="201" t="s">
        <v>171</v>
      </c>
      <c r="C31" s="547" t="s">
        <v>428</v>
      </c>
      <c r="D31" s="380"/>
      <c r="E31" s="380"/>
      <c r="F31" s="775"/>
      <c r="G31" s="734"/>
      <c r="H31" s="735"/>
      <c r="I31" s="735"/>
      <c r="J31" s="682"/>
      <c r="K31" s="682"/>
      <c r="L31" s="380"/>
      <c r="M31" s="683"/>
      <c r="N31" s="684"/>
      <c r="O31" s="183"/>
      <c r="P31" s="682"/>
      <c r="Q31" s="182"/>
      <c r="R31" s="266"/>
      <c r="S31" s="185"/>
      <c r="T31" s="52"/>
      <c r="U31" s="686"/>
      <c r="V31" s="686"/>
      <c r="W31" s="686"/>
      <c r="X31" s="686"/>
      <c r="Y31" s="687">
        <v>10400</v>
      </c>
      <c r="Z31" s="551">
        <f t="shared" si="43"/>
        <v>10400</v>
      </c>
      <c r="AA31" s="551">
        <f t="shared" si="43"/>
        <v>4000</v>
      </c>
      <c r="AB31" s="551">
        <f t="shared" si="43"/>
        <v>0</v>
      </c>
      <c r="AC31" s="551">
        <f t="shared" si="43"/>
        <v>0</v>
      </c>
      <c r="AD31" s="551">
        <f t="shared" si="43"/>
        <v>0</v>
      </c>
      <c r="AE31" s="551">
        <f t="shared" si="43"/>
        <v>6400</v>
      </c>
      <c r="AF31" s="551">
        <f t="shared" si="43"/>
        <v>0</v>
      </c>
      <c r="AG31" s="853"/>
      <c r="AH31" s="553">
        <f>SUM(AH32:AH34)</f>
        <v>1200</v>
      </c>
      <c r="AI31" s="553">
        <f t="shared" ref="AI31:AN31" si="52">SUM(AI32:AI34)</f>
        <v>500</v>
      </c>
      <c r="AJ31" s="553">
        <f t="shared" si="52"/>
        <v>0</v>
      </c>
      <c r="AK31" s="553">
        <f t="shared" si="52"/>
        <v>0</v>
      </c>
      <c r="AL31" s="553">
        <f t="shared" si="52"/>
        <v>0</v>
      </c>
      <c r="AM31" s="553">
        <f t="shared" si="52"/>
        <v>700</v>
      </c>
      <c r="AN31" s="553">
        <f t="shared" si="52"/>
        <v>0</v>
      </c>
      <c r="AO31" s="853"/>
      <c r="AP31" s="553">
        <f>SUM(AP32:AP34)</f>
        <v>4000</v>
      </c>
      <c r="AQ31" s="553">
        <f t="shared" ref="AQ31:AV31" si="53">SUM(AQ32:AQ34)</f>
        <v>1500</v>
      </c>
      <c r="AR31" s="553">
        <f t="shared" si="53"/>
        <v>0</v>
      </c>
      <c r="AS31" s="553">
        <f t="shared" si="53"/>
        <v>0</v>
      </c>
      <c r="AT31" s="553">
        <f t="shared" si="53"/>
        <v>0</v>
      </c>
      <c r="AU31" s="553">
        <f t="shared" si="53"/>
        <v>2500</v>
      </c>
      <c r="AV31" s="553">
        <f t="shared" si="53"/>
        <v>0</v>
      </c>
      <c r="AW31" s="853"/>
      <c r="AX31" s="553">
        <f>SUM(AX32:AX34)</f>
        <v>4000</v>
      </c>
      <c r="AY31" s="553">
        <f t="shared" ref="AY31:BD31" si="54">SUM(AY32:AY34)</f>
        <v>1500</v>
      </c>
      <c r="AZ31" s="553">
        <f t="shared" si="54"/>
        <v>0</v>
      </c>
      <c r="BA31" s="553">
        <f t="shared" si="54"/>
        <v>0</v>
      </c>
      <c r="BB31" s="553">
        <f t="shared" si="54"/>
        <v>0</v>
      </c>
      <c r="BC31" s="553">
        <f t="shared" si="54"/>
        <v>2500</v>
      </c>
      <c r="BD31" s="553">
        <f t="shared" si="54"/>
        <v>0</v>
      </c>
      <c r="BE31" s="853"/>
      <c r="BF31" s="553">
        <f>SUM(BF32:BF34)</f>
        <v>1200</v>
      </c>
      <c r="BG31" s="553">
        <f t="shared" ref="BG31:BL31" si="55">SUM(BG32:BG34)</f>
        <v>500</v>
      </c>
      <c r="BH31" s="553">
        <f t="shared" si="55"/>
        <v>0</v>
      </c>
      <c r="BI31" s="553">
        <f t="shared" si="55"/>
        <v>0</v>
      </c>
      <c r="BJ31" s="553">
        <f t="shared" si="55"/>
        <v>0</v>
      </c>
      <c r="BK31" s="553">
        <f t="shared" si="55"/>
        <v>700</v>
      </c>
      <c r="BL31" s="553">
        <f t="shared" si="55"/>
        <v>0</v>
      </c>
    </row>
    <row r="32" spans="1:64" s="287" customFormat="1" ht="40.5" customHeight="1" x14ac:dyDescent="0.25">
      <c r="A32" s="293"/>
      <c r="B32" s="278"/>
      <c r="C32" s="1015" t="s">
        <v>172</v>
      </c>
      <c r="D32" s="1013" t="s">
        <v>429</v>
      </c>
      <c r="E32" s="31">
        <v>80</v>
      </c>
      <c r="F32" s="28">
        <v>170203808</v>
      </c>
      <c r="G32" s="329" t="s">
        <v>430</v>
      </c>
      <c r="H32" s="357">
        <v>8</v>
      </c>
      <c r="I32" s="357" t="s">
        <v>2979</v>
      </c>
      <c r="J32" s="329">
        <v>17</v>
      </c>
      <c r="K32" s="329" t="s">
        <v>3342</v>
      </c>
      <c r="L32" s="329">
        <v>1702</v>
      </c>
      <c r="M32" s="329" t="s">
        <v>3238</v>
      </c>
      <c r="N32" s="349">
        <v>2024004540065</v>
      </c>
      <c r="O32" s="329" t="s">
        <v>3349</v>
      </c>
      <c r="P32" s="756" t="s">
        <v>430</v>
      </c>
      <c r="Q32" s="756">
        <v>8</v>
      </c>
      <c r="R32" s="326" t="s">
        <v>2955</v>
      </c>
      <c r="S32" s="31"/>
      <c r="T32" s="184">
        <v>8</v>
      </c>
      <c r="U32" s="294">
        <v>1</v>
      </c>
      <c r="V32" s="295">
        <v>3</v>
      </c>
      <c r="W32" s="295">
        <v>3</v>
      </c>
      <c r="X32" s="295">
        <v>1</v>
      </c>
      <c r="Y32" s="354">
        <v>5700</v>
      </c>
      <c r="Z32" s="296">
        <f t="shared" si="43"/>
        <v>5700</v>
      </c>
      <c r="AA32" s="296">
        <f t="shared" si="43"/>
        <v>900</v>
      </c>
      <c r="AB32" s="296">
        <f t="shared" si="43"/>
        <v>0</v>
      </c>
      <c r="AC32" s="296">
        <f t="shared" si="43"/>
        <v>0</v>
      </c>
      <c r="AD32" s="296">
        <f t="shared" si="43"/>
        <v>0</v>
      </c>
      <c r="AE32" s="296">
        <f t="shared" si="43"/>
        <v>4800</v>
      </c>
      <c r="AF32" s="296">
        <f t="shared" si="43"/>
        <v>0</v>
      </c>
      <c r="AG32" s="297">
        <f t="shared" ref="AG32:AG34" si="56">+U32</f>
        <v>1</v>
      </c>
      <c r="AH32" s="296">
        <f t="shared" ref="AH32:AH34" si="57">SUM(AI32:AN32)</f>
        <v>700</v>
      </c>
      <c r="AI32" s="298">
        <v>300</v>
      </c>
      <c r="AJ32" s="298"/>
      <c r="AK32" s="298"/>
      <c r="AL32" s="298"/>
      <c r="AM32" s="298">
        <v>400</v>
      </c>
      <c r="AN32" s="298"/>
      <c r="AO32" s="297">
        <f t="shared" ref="AO32:AO34" si="58">+V32</f>
        <v>3</v>
      </c>
      <c r="AP32" s="296">
        <f t="shared" ref="AP32:AP34" si="59">SUM(AQ32:AV32)</f>
        <v>2150</v>
      </c>
      <c r="AQ32" s="298">
        <v>150</v>
      </c>
      <c r="AR32" s="298"/>
      <c r="AS32" s="298"/>
      <c r="AT32" s="298"/>
      <c r="AU32" s="298">
        <v>2000</v>
      </c>
      <c r="AV32" s="298"/>
      <c r="AW32" s="297">
        <f t="shared" ref="AW32:AW34" si="60">+W32</f>
        <v>3</v>
      </c>
      <c r="AX32" s="296">
        <f t="shared" ref="AX32:AX34" si="61">SUM(AY32:BD32)</f>
        <v>2150</v>
      </c>
      <c r="AY32" s="298">
        <v>150</v>
      </c>
      <c r="AZ32" s="298"/>
      <c r="BA32" s="298"/>
      <c r="BB32" s="298"/>
      <c r="BC32" s="298">
        <v>2000</v>
      </c>
      <c r="BD32" s="298"/>
      <c r="BE32" s="297">
        <f t="shared" ref="BE32:BE34" si="62">+X32</f>
        <v>1</v>
      </c>
      <c r="BF32" s="296">
        <f t="shared" ref="BF32:BF34" si="63">SUM(BG32:BL32)</f>
        <v>700</v>
      </c>
      <c r="BG32" s="298">
        <v>300</v>
      </c>
      <c r="BH32" s="298"/>
      <c r="BI32" s="298"/>
      <c r="BJ32" s="298"/>
      <c r="BK32" s="298">
        <v>400</v>
      </c>
      <c r="BL32" s="298"/>
    </row>
    <row r="33" spans="1:64" s="287" customFormat="1" ht="40.5" customHeight="1" x14ac:dyDescent="0.25">
      <c r="A33" s="293"/>
      <c r="B33" s="278"/>
      <c r="C33" s="1015"/>
      <c r="D33" s="1013"/>
      <c r="E33" s="31">
        <v>81</v>
      </c>
      <c r="F33" s="28">
        <v>170201100</v>
      </c>
      <c r="G33" s="329" t="s">
        <v>431</v>
      </c>
      <c r="H33" s="357">
        <v>10</v>
      </c>
      <c r="I33" s="357" t="s">
        <v>2979</v>
      </c>
      <c r="J33" s="329">
        <v>17</v>
      </c>
      <c r="K33" s="329" t="s">
        <v>3342</v>
      </c>
      <c r="L33" s="329">
        <v>1702</v>
      </c>
      <c r="M33" s="329" t="s">
        <v>3238</v>
      </c>
      <c r="N33" s="349">
        <v>2024004540065</v>
      </c>
      <c r="O33" s="329" t="s">
        <v>3349</v>
      </c>
      <c r="P33" s="756" t="s">
        <v>431</v>
      </c>
      <c r="Q33" s="756">
        <v>10</v>
      </c>
      <c r="R33" s="326" t="s">
        <v>2955</v>
      </c>
      <c r="S33" s="31"/>
      <c r="T33" s="184">
        <v>10</v>
      </c>
      <c r="U33" s="294">
        <v>2</v>
      </c>
      <c r="V33" s="295">
        <v>4</v>
      </c>
      <c r="W33" s="295">
        <v>3</v>
      </c>
      <c r="X33" s="295">
        <v>1</v>
      </c>
      <c r="Y33" s="354">
        <v>1300</v>
      </c>
      <c r="Z33" s="296">
        <f t="shared" si="43"/>
        <v>1300</v>
      </c>
      <c r="AA33" s="296">
        <f t="shared" si="43"/>
        <v>500</v>
      </c>
      <c r="AB33" s="296">
        <f t="shared" si="43"/>
        <v>0</v>
      </c>
      <c r="AC33" s="296">
        <f t="shared" si="43"/>
        <v>0</v>
      </c>
      <c r="AD33" s="296">
        <f t="shared" si="43"/>
        <v>0</v>
      </c>
      <c r="AE33" s="296">
        <f t="shared" si="43"/>
        <v>800</v>
      </c>
      <c r="AF33" s="296">
        <f t="shared" si="43"/>
        <v>0</v>
      </c>
      <c r="AG33" s="297">
        <f t="shared" si="56"/>
        <v>2</v>
      </c>
      <c r="AH33" s="296">
        <f t="shared" si="57"/>
        <v>250</v>
      </c>
      <c r="AI33" s="298">
        <v>100</v>
      </c>
      <c r="AJ33" s="298"/>
      <c r="AK33" s="298"/>
      <c r="AL33" s="298"/>
      <c r="AM33" s="298">
        <v>150</v>
      </c>
      <c r="AN33" s="298"/>
      <c r="AO33" s="297">
        <f t="shared" si="58"/>
        <v>4</v>
      </c>
      <c r="AP33" s="296">
        <f t="shared" si="59"/>
        <v>400</v>
      </c>
      <c r="AQ33" s="298">
        <v>150</v>
      </c>
      <c r="AR33" s="298"/>
      <c r="AS33" s="298"/>
      <c r="AT33" s="298"/>
      <c r="AU33" s="298">
        <v>250</v>
      </c>
      <c r="AV33" s="298"/>
      <c r="AW33" s="297">
        <f t="shared" si="60"/>
        <v>3</v>
      </c>
      <c r="AX33" s="296">
        <f t="shared" si="61"/>
        <v>400</v>
      </c>
      <c r="AY33" s="298">
        <v>150</v>
      </c>
      <c r="AZ33" s="298"/>
      <c r="BA33" s="298"/>
      <c r="BB33" s="298"/>
      <c r="BC33" s="298">
        <v>250</v>
      </c>
      <c r="BD33" s="298"/>
      <c r="BE33" s="297">
        <f t="shared" si="62"/>
        <v>1</v>
      </c>
      <c r="BF33" s="296">
        <f t="shared" si="63"/>
        <v>250</v>
      </c>
      <c r="BG33" s="298">
        <v>100</v>
      </c>
      <c r="BH33" s="298"/>
      <c r="BI33" s="298"/>
      <c r="BJ33" s="298"/>
      <c r="BK33" s="298">
        <v>150</v>
      </c>
      <c r="BL33" s="298"/>
    </row>
    <row r="34" spans="1:64" s="287" customFormat="1" ht="40.5" customHeight="1" x14ac:dyDescent="0.25">
      <c r="A34" s="293"/>
      <c r="B34" s="278"/>
      <c r="C34" s="1015"/>
      <c r="D34" s="1013"/>
      <c r="E34" s="31">
        <v>82</v>
      </c>
      <c r="F34" s="28">
        <v>170200900</v>
      </c>
      <c r="G34" s="329" t="s">
        <v>432</v>
      </c>
      <c r="H34" s="357">
        <v>200</v>
      </c>
      <c r="I34" s="357" t="s">
        <v>2979</v>
      </c>
      <c r="J34" s="329">
        <v>17</v>
      </c>
      <c r="K34" s="329" t="s">
        <v>3342</v>
      </c>
      <c r="L34" s="329">
        <v>1702</v>
      </c>
      <c r="M34" s="329" t="s">
        <v>3238</v>
      </c>
      <c r="N34" s="349">
        <v>2024004540065</v>
      </c>
      <c r="O34" s="329" t="s">
        <v>3349</v>
      </c>
      <c r="P34" s="756" t="s">
        <v>432</v>
      </c>
      <c r="Q34" s="756">
        <v>200</v>
      </c>
      <c r="R34" s="326" t="s">
        <v>2955</v>
      </c>
      <c r="S34" s="31"/>
      <c r="T34" s="184">
        <v>200</v>
      </c>
      <c r="U34" s="294">
        <v>30</v>
      </c>
      <c r="V34" s="295">
        <v>70</v>
      </c>
      <c r="W34" s="295">
        <v>70</v>
      </c>
      <c r="X34" s="295">
        <v>30</v>
      </c>
      <c r="Y34" s="354">
        <v>3400</v>
      </c>
      <c r="Z34" s="296">
        <f t="shared" si="43"/>
        <v>3400</v>
      </c>
      <c r="AA34" s="296">
        <f t="shared" si="43"/>
        <v>2600</v>
      </c>
      <c r="AB34" s="296">
        <f t="shared" si="43"/>
        <v>0</v>
      </c>
      <c r="AC34" s="296">
        <f t="shared" si="43"/>
        <v>0</v>
      </c>
      <c r="AD34" s="296">
        <f t="shared" si="43"/>
        <v>0</v>
      </c>
      <c r="AE34" s="296">
        <f t="shared" si="43"/>
        <v>800</v>
      </c>
      <c r="AF34" s="296">
        <f t="shared" si="43"/>
        <v>0</v>
      </c>
      <c r="AG34" s="297">
        <f t="shared" si="56"/>
        <v>30</v>
      </c>
      <c r="AH34" s="296">
        <f t="shared" si="57"/>
        <v>250</v>
      </c>
      <c r="AI34" s="298">
        <v>100</v>
      </c>
      <c r="AJ34" s="298"/>
      <c r="AK34" s="298"/>
      <c r="AL34" s="298"/>
      <c r="AM34" s="298">
        <v>150</v>
      </c>
      <c r="AN34" s="298"/>
      <c r="AO34" s="297">
        <f t="shared" si="58"/>
        <v>70</v>
      </c>
      <c r="AP34" s="296">
        <f t="shared" si="59"/>
        <v>1450</v>
      </c>
      <c r="AQ34" s="298">
        <v>1200</v>
      </c>
      <c r="AR34" s="298"/>
      <c r="AS34" s="298"/>
      <c r="AT34" s="298"/>
      <c r="AU34" s="298">
        <v>250</v>
      </c>
      <c r="AV34" s="298"/>
      <c r="AW34" s="297">
        <f t="shared" si="60"/>
        <v>70</v>
      </c>
      <c r="AX34" s="296">
        <f t="shared" si="61"/>
        <v>1450</v>
      </c>
      <c r="AY34" s="298">
        <v>1200</v>
      </c>
      <c r="AZ34" s="298"/>
      <c r="BA34" s="298"/>
      <c r="BB34" s="298"/>
      <c r="BC34" s="298">
        <v>250</v>
      </c>
      <c r="BD34" s="298"/>
      <c r="BE34" s="297">
        <f t="shared" si="62"/>
        <v>30</v>
      </c>
      <c r="BF34" s="296">
        <f t="shared" si="63"/>
        <v>250</v>
      </c>
      <c r="BG34" s="298">
        <v>100</v>
      </c>
      <c r="BH34" s="298"/>
      <c r="BI34" s="298"/>
      <c r="BJ34" s="298"/>
      <c r="BK34" s="298">
        <v>150</v>
      </c>
      <c r="BL34" s="298"/>
    </row>
    <row r="35" spans="1:64" s="559" customFormat="1" ht="40.5" customHeight="1" x14ac:dyDescent="0.25">
      <c r="A35" s="464"/>
      <c r="B35" s="201" t="s">
        <v>173</v>
      </c>
      <c r="C35" s="547" t="s">
        <v>433</v>
      </c>
      <c r="D35" s="380"/>
      <c r="E35" s="380"/>
      <c r="F35" s="775"/>
      <c r="G35" s="734"/>
      <c r="H35" s="735"/>
      <c r="I35" s="735"/>
      <c r="J35" s="682"/>
      <c r="K35" s="682"/>
      <c r="L35" s="380"/>
      <c r="M35" s="683"/>
      <c r="N35" s="684"/>
      <c r="O35" s="183"/>
      <c r="P35" s="682"/>
      <c r="Q35" s="182"/>
      <c r="R35" s="266"/>
      <c r="S35" s="185"/>
      <c r="T35" s="52"/>
      <c r="U35" s="686"/>
      <c r="V35" s="686"/>
      <c r="W35" s="686"/>
      <c r="X35" s="686"/>
      <c r="Y35" s="687">
        <v>6550</v>
      </c>
      <c r="Z35" s="551">
        <f t="shared" si="43"/>
        <v>6550</v>
      </c>
      <c r="AA35" s="551">
        <f t="shared" si="43"/>
        <v>1450</v>
      </c>
      <c r="AB35" s="551">
        <f t="shared" si="43"/>
        <v>0</v>
      </c>
      <c r="AC35" s="551">
        <f t="shared" si="43"/>
        <v>0</v>
      </c>
      <c r="AD35" s="551">
        <f t="shared" si="43"/>
        <v>0</v>
      </c>
      <c r="AE35" s="551">
        <f t="shared" si="43"/>
        <v>5100</v>
      </c>
      <c r="AF35" s="551">
        <f t="shared" si="43"/>
        <v>0</v>
      </c>
      <c r="AG35" s="853"/>
      <c r="AH35" s="553">
        <f>+AH36</f>
        <v>1375</v>
      </c>
      <c r="AI35" s="553">
        <f t="shared" ref="AI35:AN35" si="64">+AI36</f>
        <v>100</v>
      </c>
      <c r="AJ35" s="553">
        <f t="shared" si="64"/>
        <v>0</v>
      </c>
      <c r="AK35" s="553">
        <f t="shared" si="64"/>
        <v>0</v>
      </c>
      <c r="AL35" s="553">
        <f t="shared" si="64"/>
        <v>0</v>
      </c>
      <c r="AM35" s="553">
        <f t="shared" si="64"/>
        <v>1275</v>
      </c>
      <c r="AN35" s="553">
        <f t="shared" si="64"/>
        <v>0</v>
      </c>
      <c r="AO35" s="853"/>
      <c r="AP35" s="553">
        <f>+AP36</f>
        <v>1725</v>
      </c>
      <c r="AQ35" s="553">
        <f t="shared" ref="AQ35:AV35" si="65">+AQ36</f>
        <v>450</v>
      </c>
      <c r="AR35" s="553">
        <f t="shared" si="65"/>
        <v>0</v>
      </c>
      <c r="AS35" s="553">
        <f t="shared" si="65"/>
        <v>0</v>
      </c>
      <c r="AT35" s="553">
        <f t="shared" si="65"/>
        <v>0</v>
      </c>
      <c r="AU35" s="553">
        <f t="shared" si="65"/>
        <v>1275</v>
      </c>
      <c r="AV35" s="553">
        <f t="shared" si="65"/>
        <v>0</v>
      </c>
      <c r="AW35" s="853"/>
      <c r="AX35" s="553">
        <f>+AX36</f>
        <v>1725</v>
      </c>
      <c r="AY35" s="553">
        <f t="shared" ref="AY35:BD35" si="66">+AY36</f>
        <v>450</v>
      </c>
      <c r="AZ35" s="553">
        <f t="shared" si="66"/>
        <v>0</v>
      </c>
      <c r="BA35" s="553">
        <f t="shared" si="66"/>
        <v>0</v>
      </c>
      <c r="BB35" s="553">
        <f t="shared" si="66"/>
        <v>0</v>
      </c>
      <c r="BC35" s="553">
        <f t="shared" si="66"/>
        <v>1275</v>
      </c>
      <c r="BD35" s="553">
        <f t="shared" si="66"/>
        <v>0</v>
      </c>
      <c r="BE35" s="853"/>
      <c r="BF35" s="553">
        <f>+BF36</f>
        <v>1725</v>
      </c>
      <c r="BG35" s="553">
        <f t="shared" ref="BG35:BL35" si="67">+BG36</f>
        <v>450</v>
      </c>
      <c r="BH35" s="553">
        <f t="shared" si="67"/>
        <v>0</v>
      </c>
      <c r="BI35" s="553">
        <f t="shared" si="67"/>
        <v>0</v>
      </c>
      <c r="BJ35" s="553">
        <f t="shared" si="67"/>
        <v>0</v>
      </c>
      <c r="BK35" s="553">
        <f t="shared" si="67"/>
        <v>1275</v>
      </c>
      <c r="BL35" s="553">
        <f t="shared" si="67"/>
        <v>0</v>
      </c>
    </row>
    <row r="36" spans="1:64" s="287" customFormat="1" ht="40.5" customHeight="1" x14ac:dyDescent="0.25">
      <c r="A36" s="293"/>
      <c r="B36" s="278"/>
      <c r="C36" s="328" t="s">
        <v>174</v>
      </c>
      <c r="D36" s="322" t="s">
        <v>434</v>
      </c>
      <c r="E36" s="31">
        <v>83</v>
      </c>
      <c r="F36" s="28">
        <v>170201700</v>
      </c>
      <c r="G36" s="28" t="s">
        <v>391</v>
      </c>
      <c r="H36" s="357">
        <v>1</v>
      </c>
      <c r="I36" s="357" t="s">
        <v>2979</v>
      </c>
      <c r="J36" s="28">
        <v>17</v>
      </c>
      <c r="K36" s="28" t="s">
        <v>3342</v>
      </c>
      <c r="L36" s="28">
        <v>1702</v>
      </c>
      <c r="M36" s="28" t="s">
        <v>3238</v>
      </c>
      <c r="N36" s="356">
        <v>2024004540065</v>
      </c>
      <c r="O36" s="28" t="s">
        <v>3349</v>
      </c>
      <c r="P36" s="756" t="s">
        <v>391</v>
      </c>
      <c r="Q36" s="756">
        <v>1</v>
      </c>
      <c r="R36" s="326" t="s">
        <v>2955</v>
      </c>
      <c r="S36" s="31"/>
      <c r="T36" s="184">
        <v>1</v>
      </c>
      <c r="U36" s="294"/>
      <c r="V36" s="295"/>
      <c r="W36" s="295">
        <v>1</v>
      </c>
      <c r="X36" s="295"/>
      <c r="Y36" s="354">
        <v>6550</v>
      </c>
      <c r="Z36" s="296">
        <f t="shared" si="43"/>
        <v>6550</v>
      </c>
      <c r="AA36" s="296">
        <f t="shared" si="43"/>
        <v>1450</v>
      </c>
      <c r="AB36" s="296">
        <f t="shared" si="43"/>
        <v>0</v>
      </c>
      <c r="AC36" s="296">
        <f t="shared" si="43"/>
        <v>0</v>
      </c>
      <c r="AD36" s="296">
        <f t="shared" si="43"/>
        <v>0</v>
      </c>
      <c r="AE36" s="296">
        <f t="shared" si="43"/>
        <v>5100</v>
      </c>
      <c r="AF36" s="296">
        <f t="shared" si="43"/>
        <v>0</v>
      </c>
      <c r="AG36" s="297">
        <f>+U36</f>
        <v>0</v>
      </c>
      <c r="AH36" s="296">
        <f t="shared" ref="AH36" si="68">SUM(AI36:AN36)</f>
        <v>1375</v>
      </c>
      <c r="AI36" s="298">
        <v>100</v>
      </c>
      <c r="AJ36" s="298"/>
      <c r="AK36" s="298"/>
      <c r="AL36" s="298"/>
      <c r="AM36" s="298">
        <v>1275</v>
      </c>
      <c r="AN36" s="298"/>
      <c r="AO36" s="297">
        <f>+V36</f>
        <v>0</v>
      </c>
      <c r="AP36" s="296">
        <f t="shared" ref="AP36" si="69">SUM(AQ36:AV36)</f>
        <v>1725</v>
      </c>
      <c r="AQ36" s="298">
        <v>450</v>
      </c>
      <c r="AR36" s="298"/>
      <c r="AS36" s="298"/>
      <c r="AT36" s="298"/>
      <c r="AU36" s="298">
        <v>1275</v>
      </c>
      <c r="AV36" s="298"/>
      <c r="AW36" s="297">
        <f>+W36</f>
        <v>1</v>
      </c>
      <c r="AX36" s="296">
        <f t="shared" ref="AX36" si="70">SUM(AY36:BD36)</f>
        <v>1725</v>
      </c>
      <c r="AY36" s="298">
        <v>450</v>
      </c>
      <c r="AZ36" s="298"/>
      <c r="BA36" s="298"/>
      <c r="BB36" s="298"/>
      <c r="BC36" s="298">
        <v>1275</v>
      </c>
      <c r="BD36" s="298"/>
      <c r="BE36" s="297">
        <f>+X36</f>
        <v>0</v>
      </c>
      <c r="BF36" s="296">
        <f t="shared" ref="BF36" si="71">SUM(BG36:BL36)</f>
        <v>1725</v>
      </c>
      <c r="BG36" s="298">
        <v>450</v>
      </c>
      <c r="BH36" s="298"/>
      <c r="BI36" s="298"/>
      <c r="BJ36" s="298"/>
      <c r="BK36" s="298">
        <v>1275</v>
      </c>
      <c r="BL36" s="298"/>
    </row>
    <row r="37" spans="1:64" s="559" customFormat="1" ht="40.5" customHeight="1" x14ac:dyDescent="0.25">
      <c r="A37" s="464"/>
      <c r="B37" s="201" t="s">
        <v>435</v>
      </c>
      <c r="C37" s="547" t="s">
        <v>436</v>
      </c>
      <c r="D37" s="380"/>
      <c r="E37" s="380"/>
      <c r="F37" s="775"/>
      <c r="G37" s="734"/>
      <c r="H37" s="735"/>
      <c r="I37" s="735"/>
      <c r="J37" s="682"/>
      <c r="K37" s="682"/>
      <c r="L37" s="380"/>
      <c r="M37" s="683"/>
      <c r="N37" s="684"/>
      <c r="O37" s="183"/>
      <c r="P37" s="682"/>
      <c r="Q37" s="182"/>
      <c r="R37" s="266"/>
      <c r="S37" s="185"/>
      <c r="T37" s="52"/>
      <c r="U37" s="686"/>
      <c r="V37" s="686"/>
      <c r="W37" s="686"/>
      <c r="X37" s="686"/>
      <c r="Y37" s="687">
        <v>6650</v>
      </c>
      <c r="Z37" s="551">
        <f t="shared" si="43"/>
        <v>6650</v>
      </c>
      <c r="AA37" s="551">
        <f t="shared" si="43"/>
        <v>1450</v>
      </c>
      <c r="AB37" s="551">
        <f t="shared" si="43"/>
        <v>0</v>
      </c>
      <c r="AC37" s="551">
        <f t="shared" si="43"/>
        <v>0</v>
      </c>
      <c r="AD37" s="551">
        <f t="shared" si="43"/>
        <v>0</v>
      </c>
      <c r="AE37" s="551">
        <f t="shared" si="43"/>
        <v>5200</v>
      </c>
      <c r="AF37" s="551">
        <f t="shared" si="43"/>
        <v>0</v>
      </c>
      <c r="AG37" s="853"/>
      <c r="AH37" s="553">
        <f>+AH38</f>
        <v>1800</v>
      </c>
      <c r="AI37" s="553">
        <f t="shared" ref="AI37:AN37" si="72">+AI38</f>
        <v>100</v>
      </c>
      <c r="AJ37" s="553">
        <f t="shared" si="72"/>
        <v>0</v>
      </c>
      <c r="AK37" s="553">
        <f t="shared" si="72"/>
        <v>0</v>
      </c>
      <c r="AL37" s="553">
        <f t="shared" si="72"/>
        <v>0</v>
      </c>
      <c r="AM37" s="553">
        <f t="shared" si="72"/>
        <v>1700</v>
      </c>
      <c r="AN37" s="553">
        <f t="shared" si="72"/>
        <v>0</v>
      </c>
      <c r="AO37" s="853"/>
      <c r="AP37" s="553">
        <f>+AP38</f>
        <v>2375</v>
      </c>
      <c r="AQ37" s="553">
        <f t="shared" ref="AQ37:AV37" si="73">+AQ38</f>
        <v>675</v>
      </c>
      <c r="AR37" s="553">
        <f t="shared" si="73"/>
        <v>0</v>
      </c>
      <c r="AS37" s="553">
        <f t="shared" si="73"/>
        <v>0</v>
      </c>
      <c r="AT37" s="553">
        <f t="shared" si="73"/>
        <v>0</v>
      </c>
      <c r="AU37" s="553">
        <f t="shared" si="73"/>
        <v>1700</v>
      </c>
      <c r="AV37" s="553">
        <f t="shared" si="73"/>
        <v>0</v>
      </c>
      <c r="AW37" s="853"/>
      <c r="AX37" s="553">
        <f>+AX38</f>
        <v>2475</v>
      </c>
      <c r="AY37" s="553">
        <f t="shared" ref="AY37:BD37" si="74">+AY38</f>
        <v>675</v>
      </c>
      <c r="AZ37" s="553">
        <f t="shared" si="74"/>
        <v>0</v>
      </c>
      <c r="BA37" s="553">
        <f t="shared" si="74"/>
        <v>0</v>
      </c>
      <c r="BB37" s="553">
        <f t="shared" si="74"/>
        <v>0</v>
      </c>
      <c r="BC37" s="553">
        <f t="shared" si="74"/>
        <v>1800</v>
      </c>
      <c r="BD37" s="553">
        <f t="shared" si="74"/>
        <v>0</v>
      </c>
      <c r="BE37" s="853"/>
      <c r="BF37" s="553">
        <f>+BF38</f>
        <v>0</v>
      </c>
      <c r="BG37" s="553">
        <f t="shared" ref="BG37:BL37" si="75">+BG38</f>
        <v>0</v>
      </c>
      <c r="BH37" s="553">
        <f t="shared" si="75"/>
        <v>0</v>
      </c>
      <c r="BI37" s="553">
        <f t="shared" si="75"/>
        <v>0</v>
      </c>
      <c r="BJ37" s="553">
        <f t="shared" si="75"/>
        <v>0</v>
      </c>
      <c r="BK37" s="553">
        <f t="shared" si="75"/>
        <v>0</v>
      </c>
      <c r="BL37" s="553">
        <f t="shared" si="75"/>
        <v>0</v>
      </c>
    </row>
    <row r="38" spans="1:64" s="287" customFormat="1" ht="40.5" customHeight="1" x14ac:dyDescent="0.25">
      <c r="A38" s="293"/>
      <c r="B38" s="278"/>
      <c r="C38" s="328" t="s">
        <v>440</v>
      </c>
      <c r="D38" s="334" t="s">
        <v>2915</v>
      </c>
      <c r="E38" s="31">
        <v>84</v>
      </c>
      <c r="F38" s="28">
        <v>170203702</v>
      </c>
      <c r="G38" s="329" t="s">
        <v>437</v>
      </c>
      <c r="H38" s="357">
        <v>15</v>
      </c>
      <c r="I38" s="357" t="s">
        <v>2979</v>
      </c>
      <c r="J38" s="329">
        <v>17</v>
      </c>
      <c r="K38" s="329" t="s">
        <v>3342</v>
      </c>
      <c r="L38" s="329">
        <v>1702</v>
      </c>
      <c r="M38" s="329" t="s">
        <v>3238</v>
      </c>
      <c r="N38" s="349">
        <v>2024004540065</v>
      </c>
      <c r="O38" s="329" t="s">
        <v>3349</v>
      </c>
      <c r="P38" s="756" t="s">
        <v>437</v>
      </c>
      <c r="Q38" s="756">
        <v>1</v>
      </c>
      <c r="R38" s="326" t="s">
        <v>2956</v>
      </c>
      <c r="S38" s="31"/>
      <c r="T38" s="184">
        <v>15</v>
      </c>
      <c r="U38" s="294">
        <v>4</v>
      </c>
      <c r="V38" s="295">
        <v>8</v>
      </c>
      <c r="W38" s="295">
        <v>15</v>
      </c>
      <c r="X38" s="295">
        <v>0</v>
      </c>
      <c r="Y38" s="354">
        <v>6650</v>
      </c>
      <c r="Z38" s="296">
        <f t="shared" si="43"/>
        <v>6650</v>
      </c>
      <c r="AA38" s="296">
        <f t="shared" si="43"/>
        <v>1450</v>
      </c>
      <c r="AB38" s="296">
        <f t="shared" si="43"/>
        <v>0</v>
      </c>
      <c r="AC38" s="296">
        <f t="shared" si="43"/>
        <v>0</v>
      </c>
      <c r="AD38" s="296">
        <f t="shared" si="43"/>
        <v>0</v>
      </c>
      <c r="AE38" s="296">
        <f t="shared" si="43"/>
        <v>5200</v>
      </c>
      <c r="AF38" s="296">
        <f t="shared" si="43"/>
        <v>0</v>
      </c>
      <c r="AG38" s="297">
        <f>+U38</f>
        <v>4</v>
      </c>
      <c r="AH38" s="296">
        <f t="shared" ref="AH38" si="76">SUM(AI38:AN38)</f>
        <v>1800</v>
      </c>
      <c r="AI38" s="298">
        <v>100</v>
      </c>
      <c r="AJ38" s="298"/>
      <c r="AK38" s="298"/>
      <c r="AL38" s="298"/>
      <c r="AM38" s="298">
        <v>1700</v>
      </c>
      <c r="AN38" s="298"/>
      <c r="AO38" s="297">
        <f>+V38</f>
        <v>8</v>
      </c>
      <c r="AP38" s="296">
        <f t="shared" ref="AP38" si="77">SUM(AQ38:AV38)</f>
        <v>2375</v>
      </c>
      <c r="AQ38" s="298">
        <v>675</v>
      </c>
      <c r="AR38" s="298"/>
      <c r="AS38" s="298"/>
      <c r="AT38" s="298"/>
      <c r="AU38" s="298">
        <v>1700</v>
      </c>
      <c r="AV38" s="298"/>
      <c r="AW38" s="297">
        <f>+W38</f>
        <v>15</v>
      </c>
      <c r="AX38" s="296">
        <f t="shared" ref="AX38" si="78">SUM(AY38:BD38)</f>
        <v>2475</v>
      </c>
      <c r="AY38" s="298">
        <v>675</v>
      </c>
      <c r="AZ38" s="298"/>
      <c r="BA38" s="298"/>
      <c r="BB38" s="298"/>
      <c r="BC38" s="298">
        <v>1800</v>
      </c>
      <c r="BD38" s="298"/>
      <c r="BE38" s="297">
        <f>+X38</f>
        <v>0</v>
      </c>
      <c r="BF38" s="296">
        <f t="shared" ref="BF38" si="79">SUM(BG38:BL38)</f>
        <v>0</v>
      </c>
      <c r="BG38" s="298"/>
      <c r="BH38" s="298"/>
      <c r="BI38" s="298"/>
      <c r="BJ38" s="298"/>
      <c r="BK38" s="298"/>
      <c r="BL38" s="298"/>
    </row>
    <row r="39" spans="1:64" s="559" customFormat="1" ht="40.5" customHeight="1" x14ac:dyDescent="0.25">
      <c r="A39" s="464"/>
      <c r="B39" s="201" t="s">
        <v>438</v>
      </c>
      <c r="C39" s="547" t="s">
        <v>439</v>
      </c>
      <c r="D39" s="380"/>
      <c r="E39" s="380"/>
      <c r="F39" s="775"/>
      <c r="G39" s="734"/>
      <c r="H39" s="735"/>
      <c r="I39" s="735"/>
      <c r="J39" s="682"/>
      <c r="K39" s="682"/>
      <c r="L39" s="380"/>
      <c r="M39" s="683"/>
      <c r="N39" s="684"/>
      <c r="O39" s="183"/>
      <c r="P39" s="682"/>
      <c r="Q39" s="182"/>
      <c r="R39" s="266"/>
      <c r="S39" s="185"/>
      <c r="T39" s="52"/>
      <c r="U39" s="686"/>
      <c r="V39" s="686"/>
      <c r="W39" s="686"/>
      <c r="X39" s="686"/>
      <c r="Y39" s="687">
        <v>32600</v>
      </c>
      <c r="Z39" s="551">
        <f t="shared" si="43"/>
        <v>32600</v>
      </c>
      <c r="AA39" s="551">
        <f t="shared" si="43"/>
        <v>600</v>
      </c>
      <c r="AB39" s="551">
        <f t="shared" si="43"/>
        <v>0</v>
      </c>
      <c r="AC39" s="551">
        <f t="shared" si="43"/>
        <v>30000</v>
      </c>
      <c r="AD39" s="551">
        <f t="shared" si="43"/>
        <v>0</v>
      </c>
      <c r="AE39" s="551">
        <f t="shared" si="43"/>
        <v>2000</v>
      </c>
      <c r="AF39" s="551">
        <f t="shared" si="43"/>
        <v>0</v>
      </c>
      <c r="AG39" s="853"/>
      <c r="AH39" s="553">
        <f>+AH40</f>
        <v>250</v>
      </c>
      <c r="AI39" s="553">
        <f t="shared" ref="AI39:AN39" si="80">+AI40</f>
        <v>250</v>
      </c>
      <c r="AJ39" s="553">
        <f t="shared" si="80"/>
        <v>0</v>
      </c>
      <c r="AK39" s="553">
        <f t="shared" si="80"/>
        <v>0</v>
      </c>
      <c r="AL39" s="553">
        <f t="shared" si="80"/>
        <v>0</v>
      </c>
      <c r="AM39" s="553">
        <f t="shared" si="80"/>
        <v>0</v>
      </c>
      <c r="AN39" s="553">
        <f t="shared" si="80"/>
        <v>0</v>
      </c>
      <c r="AO39" s="853"/>
      <c r="AP39" s="553">
        <f>+AP40</f>
        <v>16150</v>
      </c>
      <c r="AQ39" s="553">
        <f t="shared" ref="AQ39:AV39" si="81">+AQ40</f>
        <v>150</v>
      </c>
      <c r="AR39" s="553">
        <f t="shared" si="81"/>
        <v>0</v>
      </c>
      <c r="AS39" s="553">
        <f t="shared" si="81"/>
        <v>15000</v>
      </c>
      <c r="AT39" s="553">
        <f t="shared" si="81"/>
        <v>0</v>
      </c>
      <c r="AU39" s="553">
        <f t="shared" si="81"/>
        <v>1000</v>
      </c>
      <c r="AV39" s="553">
        <f t="shared" si="81"/>
        <v>0</v>
      </c>
      <c r="AW39" s="853"/>
      <c r="AX39" s="553">
        <f>+AX40</f>
        <v>16100</v>
      </c>
      <c r="AY39" s="553">
        <f t="shared" ref="AY39:BD39" si="82">+AY40</f>
        <v>100</v>
      </c>
      <c r="AZ39" s="553">
        <f t="shared" si="82"/>
        <v>0</v>
      </c>
      <c r="BA39" s="553">
        <f t="shared" si="82"/>
        <v>15000</v>
      </c>
      <c r="BB39" s="553">
        <f t="shared" si="82"/>
        <v>0</v>
      </c>
      <c r="BC39" s="553">
        <f t="shared" si="82"/>
        <v>1000</v>
      </c>
      <c r="BD39" s="553">
        <f t="shared" si="82"/>
        <v>0</v>
      </c>
      <c r="BE39" s="853"/>
      <c r="BF39" s="553">
        <f>+BF40</f>
        <v>100</v>
      </c>
      <c r="BG39" s="553">
        <f t="shared" ref="BG39:BL39" si="83">+BG40</f>
        <v>100</v>
      </c>
      <c r="BH39" s="553">
        <f t="shared" si="83"/>
        <v>0</v>
      </c>
      <c r="BI39" s="553">
        <f t="shared" si="83"/>
        <v>0</v>
      </c>
      <c r="BJ39" s="553">
        <f t="shared" si="83"/>
        <v>0</v>
      </c>
      <c r="BK39" s="553">
        <f t="shared" si="83"/>
        <v>0</v>
      </c>
      <c r="BL39" s="553">
        <f t="shared" si="83"/>
        <v>0</v>
      </c>
    </row>
    <row r="40" spans="1:64" s="287" customFormat="1" ht="40.5" customHeight="1" x14ac:dyDescent="0.25">
      <c r="A40" s="293"/>
      <c r="B40" s="278"/>
      <c r="C40" s="328" t="s">
        <v>441</v>
      </c>
      <c r="D40" s="322" t="s">
        <v>442</v>
      </c>
      <c r="E40" s="31">
        <v>85</v>
      </c>
      <c r="F40" s="28">
        <v>170805200</v>
      </c>
      <c r="G40" s="329" t="s">
        <v>391</v>
      </c>
      <c r="H40" s="357">
        <v>1</v>
      </c>
      <c r="I40" s="357" t="s">
        <v>2979</v>
      </c>
      <c r="J40" s="329">
        <v>17</v>
      </c>
      <c r="K40" s="329" t="s">
        <v>3342</v>
      </c>
      <c r="L40" s="329">
        <v>1708</v>
      </c>
      <c r="M40" s="329" t="s">
        <v>3352</v>
      </c>
      <c r="N40" s="349">
        <v>2024004540093</v>
      </c>
      <c r="O40" s="329" t="s">
        <v>3353</v>
      </c>
      <c r="P40" s="756" t="s">
        <v>391</v>
      </c>
      <c r="Q40" s="756">
        <v>1</v>
      </c>
      <c r="R40" s="326" t="s">
        <v>2955</v>
      </c>
      <c r="S40" s="31"/>
      <c r="T40" s="184">
        <v>1</v>
      </c>
      <c r="U40" s="294"/>
      <c r="V40" s="294"/>
      <c r="W40" s="294"/>
      <c r="X40" s="294">
        <v>1</v>
      </c>
      <c r="Y40" s="354">
        <v>32600</v>
      </c>
      <c r="Z40" s="296">
        <f t="shared" ref="Z40:AF42" si="84">+AH40+AP40+AX40+BF40</f>
        <v>32600</v>
      </c>
      <c r="AA40" s="296">
        <f t="shared" si="84"/>
        <v>600</v>
      </c>
      <c r="AB40" s="296">
        <f t="shared" si="84"/>
        <v>0</v>
      </c>
      <c r="AC40" s="296">
        <f t="shared" si="84"/>
        <v>30000</v>
      </c>
      <c r="AD40" s="296">
        <f t="shared" si="84"/>
        <v>0</v>
      </c>
      <c r="AE40" s="296">
        <f t="shared" si="84"/>
        <v>2000</v>
      </c>
      <c r="AF40" s="296">
        <f t="shared" si="84"/>
        <v>0</v>
      </c>
      <c r="AG40" s="297">
        <f>+U40</f>
        <v>0</v>
      </c>
      <c r="AH40" s="296">
        <f t="shared" ref="AH40" si="85">SUM(AI40:AN40)</f>
        <v>250</v>
      </c>
      <c r="AI40" s="298">
        <v>250</v>
      </c>
      <c r="AJ40" s="298"/>
      <c r="AK40" s="298">
        <v>0</v>
      </c>
      <c r="AL40" s="298"/>
      <c r="AM40" s="298">
        <v>0</v>
      </c>
      <c r="AN40" s="298"/>
      <c r="AO40" s="297">
        <f>+V40</f>
        <v>0</v>
      </c>
      <c r="AP40" s="296">
        <f t="shared" ref="AP40" si="86">SUM(AQ40:AV40)</f>
        <v>16150</v>
      </c>
      <c r="AQ40" s="298">
        <v>150</v>
      </c>
      <c r="AR40" s="298"/>
      <c r="AS40" s="298">
        <v>15000</v>
      </c>
      <c r="AT40" s="298"/>
      <c r="AU40" s="298">
        <v>1000</v>
      </c>
      <c r="AV40" s="298"/>
      <c r="AW40" s="297">
        <f>+W40</f>
        <v>0</v>
      </c>
      <c r="AX40" s="296">
        <f t="shared" ref="AX40" si="87">SUM(AY40:BD40)</f>
        <v>16100</v>
      </c>
      <c r="AY40" s="298">
        <v>100</v>
      </c>
      <c r="AZ40" s="298"/>
      <c r="BA40" s="298">
        <v>15000</v>
      </c>
      <c r="BB40" s="298"/>
      <c r="BC40" s="298">
        <v>1000</v>
      </c>
      <c r="BD40" s="298"/>
      <c r="BE40" s="297">
        <f>+X40</f>
        <v>1</v>
      </c>
      <c r="BF40" s="296">
        <f t="shared" ref="BF40" si="88">SUM(BG40:BL40)</f>
        <v>100</v>
      </c>
      <c r="BG40" s="298">
        <v>100</v>
      </c>
      <c r="BH40" s="298"/>
      <c r="BI40" s="298"/>
      <c r="BJ40" s="298"/>
      <c r="BK40" s="298"/>
      <c r="BL40" s="298"/>
    </row>
    <row r="41" spans="1:64" s="559" customFormat="1" ht="40.5" customHeight="1" x14ac:dyDescent="0.25">
      <c r="A41" s="464"/>
      <c r="B41" s="201" t="s">
        <v>444</v>
      </c>
      <c r="C41" s="547" t="s">
        <v>443</v>
      </c>
      <c r="D41" s="380"/>
      <c r="E41" s="380"/>
      <c r="F41" s="775"/>
      <c r="G41" s="734"/>
      <c r="H41" s="735"/>
      <c r="I41" s="735"/>
      <c r="J41" s="682"/>
      <c r="K41" s="682"/>
      <c r="L41" s="380"/>
      <c r="M41" s="683"/>
      <c r="N41" s="684"/>
      <c r="O41" s="183"/>
      <c r="P41" s="682"/>
      <c r="Q41" s="182"/>
      <c r="R41" s="266"/>
      <c r="S41" s="185"/>
      <c r="T41" s="52"/>
      <c r="U41" s="686"/>
      <c r="V41" s="686"/>
      <c r="W41" s="686"/>
      <c r="X41" s="686"/>
      <c r="Y41" s="687">
        <v>2250</v>
      </c>
      <c r="Z41" s="551">
        <f t="shared" si="84"/>
        <v>2250</v>
      </c>
      <c r="AA41" s="551">
        <f t="shared" si="84"/>
        <v>1250</v>
      </c>
      <c r="AB41" s="551">
        <f t="shared" si="84"/>
        <v>0</v>
      </c>
      <c r="AC41" s="551">
        <f t="shared" si="84"/>
        <v>0</v>
      </c>
      <c r="AD41" s="551">
        <f t="shared" si="84"/>
        <v>0</v>
      </c>
      <c r="AE41" s="551">
        <f t="shared" si="84"/>
        <v>1000</v>
      </c>
      <c r="AF41" s="551">
        <f t="shared" si="84"/>
        <v>0</v>
      </c>
      <c r="AG41" s="853"/>
      <c r="AH41" s="553">
        <f>+AH42</f>
        <v>309</v>
      </c>
      <c r="AI41" s="553">
        <f t="shared" ref="AI41:AN41" si="89">+AI42</f>
        <v>59</v>
      </c>
      <c r="AJ41" s="553">
        <f t="shared" si="89"/>
        <v>0</v>
      </c>
      <c r="AK41" s="553">
        <f t="shared" si="89"/>
        <v>0</v>
      </c>
      <c r="AL41" s="553">
        <f t="shared" si="89"/>
        <v>0</v>
      </c>
      <c r="AM41" s="553">
        <f t="shared" si="89"/>
        <v>250</v>
      </c>
      <c r="AN41" s="553">
        <f t="shared" si="89"/>
        <v>0</v>
      </c>
      <c r="AO41" s="853"/>
      <c r="AP41" s="553">
        <f>+AP42</f>
        <v>647</v>
      </c>
      <c r="AQ41" s="553">
        <f t="shared" ref="AQ41:AV41" si="90">+AQ42</f>
        <v>397</v>
      </c>
      <c r="AR41" s="553">
        <f t="shared" si="90"/>
        <v>0</v>
      </c>
      <c r="AS41" s="553">
        <f t="shared" si="90"/>
        <v>0</v>
      </c>
      <c r="AT41" s="553">
        <f t="shared" si="90"/>
        <v>0</v>
      </c>
      <c r="AU41" s="553">
        <f t="shared" si="90"/>
        <v>250</v>
      </c>
      <c r="AV41" s="553">
        <f t="shared" si="90"/>
        <v>0</v>
      </c>
      <c r="AW41" s="853"/>
      <c r="AX41" s="553">
        <f>+AX42</f>
        <v>647</v>
      </c>
      <c r="AY41" s="553">
        <f t="shared" ref="AY41:BD41" si="91">+AY42</f>
        <v>397</v>
      </c>
      <c r="AZ41" s="553">
        <f t="shared" si="91"/>
        <v>0</v>
      </c>
      <c r="BA41" s="553">
        <f t="shared" si="91"/>
        <v>0</v>
      </c>
      <c r="BB41" s="553">
        <f t="shared" si="91"/>
        <v>0</v>
      </c>
      <c r="BC41" s="553">
        <f t="shared" si="91"/>
        <v>250</v>
      </c>
      <c r="BD41" s="553">
        <f t="shared" si="91"/>
        <v>0</v>
      </c>
      <c r="BE41" s="853"/>
      <c r="BF41" s="553">
        <f>+BF42</f>
        <v>647</v>
      </c>
      <c r="BG41" s="553">
        <f t="shared" ref="BG41:BL41" si="92">+BG42</f>
        <v>397</v>
      </c>
      <c r="BH41" s="553">
        <f t="shared" si="92"/>
        <v>0</v>
      </c>
      <c r="BI41" s="553">
        <f t="shared" si="92"/>
        <v>0</v>
      </c>
      <c r="BJ41" s="553">
        <f t="shared" si="92"/>
        <v>0</v>
      </c>
      <c r="BK41" s="553">
        <f t="shared" si="92"/>
        <v>250</v>
      </c>
      <c r="BL41" s="553">
        <f t="shared" si="92"/>
        <v>0</v>
      </c>
    </row>
    <row r="42" spans="1:64" s="287" customFormat="1" ht="40.5" customHeight="1" x14ac:dyDescent="0.25">
      <c r="A42" s="293"/>
      <c r="B42" s="278"/>
      <c r="C42" s="328" t="s">
        <v>447</v>
      </c>
      <c r="D42" s="334" t="s">
        <v>445</v>
      </c>
      <c r="E42" s="31">
        <v>86</v>
      </c>
      <c r="F42" s="28">
        <v>170400601</v>
      </c>
      <c r="G42" s="329" t="s">
        <v>446</v>
      </c>
      <c r="H42" s="357">
        <v>4</v>
      </c>
      <c r="I42" s="357" t="s">
        <v>2979</v>
      </c>
      <c r="J42" s="329">
        <v>17</v>
      </c>
      <c r="K42" s="329" t="s">
        <v>3342</v>
      </c>
      <c r="L42" s="329">
        <v>1704</v>
      </c>
      <c r="M42" s="329" t="s">
        <v>3350</v>
      </c>
      <c r="N42" s="349">
        <v>2024004540098</v>
      </c>
      <c r="O42" s="329" t="s">
        <v>3354</v>
      </c>
      <c r="P42" s="756" t="s">
        <v>446</v>
      </c>
      <c r="Q42" s="756">
        <v>4</v>
      </c>
      <c r="R42" s="326" t="s">
        <v>2955</v>
      </c>
      <c r="S42" s="31"/>
      <c r="T42" s="184">
        <v>4</v>
      </c>
      <c r="U42" s="294">
        <v>1</v>
      </c>
      <c r="V42" s="295">
        <v>1</v>
      </c>
      <c r="W42" s="295">
        <v>1</v>
      </c>
      <c r="X42" s="295">
        <v>1</v>
      </c>
      <c r="Y42" s="354">
        <v>2250</v>
      </c>
      <c r="Z42" s="296">
        <f t="shared" si="84"/>
        <v>2250</v>
      </c>
      <c r="AA42" s="296">
        <f t="shared" si="84"/>
        <v>1250</v>
      </c>
      <c r="AB42" s="296">
        <f t="shared" si="84"/>
        <v>0</v>
      </c>
      <c r="AC42" s="296">
        <f t="shared" si="84"/>
        <v>0</v>
      </c>
      <c r="AD42" s="296">
        <f t="shared" si="84"/>
        <v>0</v>
      </c>
      <c r="AE42" s="296">
        <f t="shared" si="84"/>
        <v>1000</v>
      </c>
      <c r="AF42" s="296">
        <f t="shared" si="84"/>
        <v>0</v>
      </c>
      <c r="AG42" s="297">
        <f>+U42</f>
        <v>1</v>
      </c>
      <c r="AH42" s="296">
        <f t="shared" ref="AH42" si="93">SUM(AI42:AN42)</f>
        <v>309</v>
      </c>
      <c r="AI42" s="298">
        <v>59</v>
      </c>
      <c r="AJ42" s="298"/>
      <c r="AK42" s="298"/>
      <c r="AL42" s="298"/>
      <c r="AM42" s="298">
        <v>250</v>
      </c>
      <c r="AN42" s="298"/>
      <c r="AO42" s="297">
        <f>+V42</f>
        <v>1</v>
      </c>
      <c r="AP42" s="296">
        <f t="shared" ref="AP42" si="94">SUM(AQ42:AV42)</f>
        <v>647</v>
      </c>
      <c r="AQ42" s="298">
        <v>397</v>
      </c>
      <c r="AR42" s="298"/>
      <c r="AS42" s="298"/>
      <c r="AT42" s="298"/>
      <c r="AU42" s="298">
        <v>250</v>
      </c>
      <c r="AV42" s="298"/>
      <c r="AW42" s="297">
        <f>+W42</f>
        <v>1</v>
      </c>
      <c r="AX42" s="296">
        <f t="shared" ref="AX42" si="95">SUM(AY42:BD42)</f>
        <v>647</v>
      </c>
      <c r="AY42" s="298">
        <v>397</v>
      </c>
      <c r="AZ42" s="298"/>
      <c r="BA42" s="298"/>
      <c r="BB42" s="298"/>
      <c r="BC42" s="298">
        <v>250</v>
      </c>
      <c r="BD42" s="298"/>
      <c r="BE42" s="297">
        <f>+X42</f>
        <v>1</v>
      </c>
      <c r="BF42" s="296">
        <f t="shared" ref="BF42" si="96">SUM(BG42:BL42)</f>
        <v>647</v>
      </c>
      <c r="BG42" s="298">
        <v>397</v>
      </c>
      <c r="BH42" s="298"/>
      <c r="BI42" s="298"/>
      <c r="BJ42" s="298"/>
      <c r="BK42" s="298">
        <v>250</v>
      </c>
      <c r="BL42" s="298"/>
    </row>
  </sheetData>
  <mergeCells count="62">
    <mergeCell ref="J3:K3"/>
    <mergeCell ref="L3:M3"/>
    <mergeCell ref="P4:P5"/>
    <mergeCell ref="Q4:Q5"/>
    <mergeCell ref="R4:R5"/>
    <mergeCell ref="L4:L5"/>
    <mergeCell ref="M4:M5"/>
    <mergeCell ref="N4:N5"/>
    <mergeCell ref="O4:O5"/>
    <mergeCell ref="F3:I3"/>
    <mergeCell ref="H4:H5"/>
    <mergeCell ref="I4:I5"/>
    <mergeCell ref="BE4:BE5"/>
    <mergeCell ref="BF4:BF5"/>
    <mergeCell ref="AA4:AD4"/>
    <mergeCell ref="U4:U5"/>
    <mergeCell ref="V4:V5"/>
    <mergeCell ref="W4:W5"/>
    <mergeCell ref="X4:X5"/>
    <mergeCell ref="Y4:Y5"/>
    <mergeCell ref="Z4:Z5"/>
    <mergeCell ref="AF4:AF5"/>
    <mergeCell ref="AG4:AG5"/>
    <mergeCell ref="AH4:AH5"/>
    <mergeCell ref="AI4:AL4"/>
    <mergeCell ref="BG4:BJ4"/>
    <mergeCell ref="BK4:BK5"/>
    <mergeCell ref="BL4:BL5"/>
    <mergeCell ref="BD4:BD5"/>
    <mergeCell ref="AM4:AM5"/>
    <mergeCell ref="AW4:AW5"/>
    <mergeCell ref="AX4:AX5"/>
    <mergeCell ref="AY4:BB4"/>
    <mergeCell ref="BC4:BC5"/>
    <mergeCell ref="AN4:AN5"/>
    <mergeCell ref="AO4:AO5"/>
    <mergeCell ref="AP4:AP5"/>
    <mergeCell ref="AQ4:AT4"/>
    <mergeCell ref="AU4:AU5"/>
    <mergeCell ref="AV4:AV5"/>
    <mergeCell ref="C32:C34"/>
    <mergeCell ref="D32:D34"/>
    <mergeCell ref="D20:D21"/>
    <mergeCell ref="C20:C21"/>
    <mergeCell ref="C22:C23"/>
    <mergeCell ref="D22:D23"/>
    <mergeCell ref="AE4:AE5"/>
    <mergeCell ref="AW3:BD3"/>
    <mergeCell ref="BE3:BL3"/>
    <mergeCell ref="B3:D3"/>
    <mergeCell ref="E3:E5"/>
    <mergeCell ref="N3:O3"/>
    <mergeCell ref="C4:D4"/>
    <mergeCell ref="F4:F5"/>
    <mergeCell ref="G4:G5"/>
    <mergeCell ref="J4:J5"/>
    <mergeCell ref="T4:T5"/>
    <mergeCell ref="T3:X3"/>
    <mergeCell ref="Y3:AF3"/>
    <mergeCell ref="AG3:AN3"/>
    <mergeCell ref="AO3:AV3"/>
    <mergeCell ref="K4:K5"/>
  </mergeCells>
  <conditionalFormatting sqref="H10">
    <cfRule type="expression" dxfId="467" priority="1">
      <formula>$T10=#REF!</formula>
    </cfRule>
  </conditionalFormatting>
  <conditionalFormatting sqref="Q10">
    <cfRule type="expression" dxfId="466" priority="2">
      <formula>$T10=#REF!</formula>
    </cfRule>
  </conditionalFormatting>
  <conditionalFormatting sqref="S9:S13">
    <cfRule type="expression" dxfId="465" priority="21">
      <formula>T9=U9+V9+W9+X9</formula>
    </cfRule>
    <cfRule type="expression" dxfId="464" priority="22">
      <formula>T9&lt;&gt;U9+V9+W9+X9</formula>
    </cfRule>
  </conditionalFormatting>
  <conditionalFormatting sqref="S15:S18">
    <cfRule type="expression" dxfId="463" priority="17">
      <formula>T15=U15+V15+W15+X15</formula>
    </cfRule>
    <cfRule type="expression" dxfId="462" priority="18">
      <formula>T15&lt;&gt;U15+V15+W15+X15</formula>
    </cfRule>
  </conditionalFormatting>
  <conditionalFormatting sqref="S20:S28">
    <cfRule type="expression" dxfId="461" priority="15">
      <formula>T20=U20+V20+W20+X20</formula>
    </cfRule>
    <cfRule type="expression" dxfId="460" priority="16">
      <formula>T20&lt;&gt;U20+V20+W20+X20</formula>
    </cfRule>
  </conditionalFormatting>
  <conditionalFormatting sqref="S30">
    <cfRule type="expression" dxfId="459" priority="13">
      <formula>T30=U30+V30+W30+X30</formula>
    </cfRule>
    <cfRule type="expression" dxfId="458" priority="14">
      <formula>T30&lt;&gt;U30+V30+W30+X30</formula>
    </cfRule>
  </conditionalFormatting>
  <conditionalFormatting sqref="S32:S34">
    <cfRule type="expression" dxfId="457" priority="11">
      <formula>T32=U32+V32+W32+X32</formula>
    </cfRule>
    <cfRule type="expression" dxfId="456" priority="12">
      <formula>T32&lt;&gt;U32+V32+W32+X32</formula>
    </cfRule>
  </conditionalFormatting>
  <conditionalFormatting sqref="S36">
    <cfRule type="expression" dxfId="455" priority="9">
      <formula>T36=U36+V36+W36+X36</formula>
    </cfRule>
    <cfRule type="expression" dxfId="454" priority="10">
      <formula>T36&lt;&gt;U36+V36+W36+X36</formula>
    </cfRule>
  </conditionalFormatting>
  <conditionalFormatting sqref="S38">
    <cfRule type="expression" dxfId="453" priority="7">
      <formula>T38=U38+V38+W38+X38</formula>
    </cfRule>
    <cfRule type="expression" dxfId="452" priority="8">
      <formula>T38&lt;&gt;U38+V38+W38+X38</formula>
    </cfRule>
  </conditionalFormatting>
  <conditionalFormatting sqref="S40">
    <cfRule type="expression" dxfId="451" priority="5">
      <formula>T40=U40+V40+W40+X40</formula>
    </cfRule>
    <cfRule type="expression" dxfId="450" priority="6">
      <formula>T40&lt;&gt;U40+V40+W40+X40</formula>
    </cfRule>
  </conditionalFormatting>
  <conditionalFormatting sqref="S42">
    <cfRule type="expression" dxfId="449" priority="3">
      <formula>T42=U42+V42+W42+X42</formula>
    </cfRule>
    <cfRule type="expression" dxfId="448" priority="4">
      <formula>T42&lt;&gt;U42+V42+W42+X42</formula>
    </cfRule>
  </conditionalFormatting>
  <conditionalFormatting sqref="T10">
    <cfRule type="expression" dxfId="447" priority="30">
      <formula>$T10=#REF!</formula>
    </cfRule>
  </conditionalFormatting>
  <conditionalFormatting sqref="Y7:Y42">
    <cfRule type="expression" dxfId="446" priority="24">
      <formula>Y7&lt;&gt;Z7</formula>
    </cfRule>
  </conditionalFormatting>
  <conditionalFormatting sqref="Z7:AF7">
    <cfRule type="expression" dxfId="445" priority="29">
      <formula>Z$4=#REF!</formula>
    </cfRule>
  </conditionalFormatting>
  <conditionalFormatting sqref="AH7:AN7">
    <cfRule type="expression" dxfId="444" priority="28">
      <formula>AH$4=#REF!</formula>
    </cfRule>
  </conditionalFormatting>
  <conditionalFormatting sqref="AP7:AV7">
    <cfRule type="expression" dxfId="443" priority="27">
      <formula>AP$4=#REF!</formula>
    </cfRule>
  </conditionalFormatting>
  <conditionalFormatting sqref="AX7:BD7">
    <cfRule type="expression" dxfId="442" priority="26">
      <formula>AX$4=#REF!</formula>
    </cfRule>
  </conditionalFormatting>
  <conditionalFormatting sqref="BF7:BL7">
    <cfRule type="expression" dxfId="441" priority="25">
      <formula>BF$4=#REF!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colBreaks count="4" manualBreakCount="4">
    <brk id="13" max="41" man="1"/>
    <brk id="17" max="41" man="1"/>
    <brk id="32" max="41" man="1"/>
    <brk id="48" max="41" man="1"/>
  </colBreaks>
  <legacyDrawing r:id="rId2"/>
  <extLst>
    <ext xmlns:x14="http://schemas.microsoft.com/office/spreadsheetml/2009/9/main" uri="{CCE6A557-97BC-4b89-ADB6-D9C93CAAB3DF}">
      <x14:dataValidations xmlns:xm="http://schemas.microsoft.com/office/excel/2006/main" count="1">
        <x14:dataValidation type="list" showInputMessage="1" showErrorMessage="1" xr:uid="{9D561BDA-2CBA-4C06-9486-8A8FA63B8AAF}">
          <x14:formula1>
            <xm:f>ListaS!$A$3:$A$4</xm:f>
          </x14:formula1>
          <xm:sqref>R9:R13 R15:R18 R36 R30 R20:R28 R32:R34 R38 R40 R42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8C27A-17FE-49C4-A511-86170117BCFD}">
  <sheetPr>
    <tabColor rgb="FFFF3232"/>
  </sheetPr>
  <dimension ref="A1:BL21"/>
  <sheetViews>
    <sheetView view="pageBreakPreview" zoomScale="70" zoomScaleNormal="55" zoomScaleSheetLayoutView="70" workbookViewId="0">
      <pane xSplit="8" ySplit="6" topLeftCell="I7" activePane="bottomRight" state="frozen"/>
      <selection activeCell="J7" sqref="J7"/>
      <selection pane="topRight" activeCell="J7" sqref="J7"/>
      <selection pane="bottomLeft" activeCell="J7" sqref="J7"/>
      <selection pane="bottomRight" activeCell="Y7" sqref="Y7:BL7"/>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311" customWidth="1"/>
    <col min="11" max="11" width="20.7109375" style="311" customWidth="1"/>
    <col min="12" max="12" width="9.7109375" style="311" customWidth="1"/>
    <col min="13" max="13" width="40.7109375" style="311" customWidth="1"/>
    <col min="14" max="14" width="15.7109375" style="311" customWidth="1"/>
    <col min="15" max="15" width="160.7109375" style="311"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2530</v>
      </c>
      <c r="G2" s="392"/>
      <c r="H2" s="186"/>
      <c r="I2" s="256"/>
      <c r="J2" s="186"/>
      <c r="K2" s="186"/>
      <c r="L2" s="392"/>
      <c r="M2" s="407"/>
      <c r="N2" s="392"/>
      <c r="O2" s="250" t="str">
        <f>+F2</f>
        <v>SECRETARÍA DE VÍAS</v>
      </c>
      <c r="Q2" s="167"/>
      <c r="R2" s="257"/>
      <c r="S2" s="257"/>
      <c r="T2" s="257"/>
      <c r="U2" s="257"/>
      <c r="V2" s="257"/>
      <c r="X2" s="166" t="str">
        <f>+F2</f>
        <v>SECRETARÍA DE VÍAS</v>
      </c>
      <c r="Y2" s="257"/>
      <c r="Z2" s="257"/>
      <c r="AA2" s="257"/>
      <c r="AB2" s="257"/>
      <c r="AE2" s="166"/>
      <c r="AF2" s="166"/>
      <c r="AG2" s="257"/>
      <c r="AH2" s="257"/>
      <c r="AI2" s="257"/>
      <c r="AK2" s="257"/>
      <c r="AL2" s="166" t="str">
        <f>+X2</f>
        <v>SECRETARÍA DE VÍAS</v>
      </c>
      <c r="AM2" s="257"/>
      <c r="AN2" s="257"/>
      <c r="AO2" s="257"/>
      <c r="AP2" s="257"/>
      <c r="AQ2" s="257"/>
      <c r="AR2" s="257"/>
      <c r="AT2" s="166"/>
      <c r="AU2" s="166"/>
      <c r="AV2" s="166"/>
      <c r="AW2" s="257"/>
      <c r="AX2" s="257"/>
      <c r="AY2" s="257"/>
      <c r="AZ2" s="166"/>
      <c r="BA2" s="257"/>
      <c r="BB2" s="166" t="str">
        <f>+AL2</f>
        <v>SECRETARÍA DE VÍAS</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2880</v>
      </c>
      <c r="B7" s="534" t="s">
        <v>230</v>
      </c>
      <c r="C7" s="535"/>
      <c r="D7" s="535"/>
      <c r="E7" s="535"/>
      <c r="F7" s="535"/>
      <c r="G7" s="560"/>
      <c r="H7" s="536"/>
      <c r="I7" s="536"/>
      <c r="J7" s="560"/>
      <c r="K7" s="560"/>
      <c r="L7" s="560"/>
      <c r="M7" s="560"/>
      <c r="N7" s="560"/>
      <c r="O7" s="693"/>
      <c r="P7" s="679"/>
      <c r="Q7" s="679"/>
      <c r="R7" s="679"/>
      <c r="S7" s="537"/>
      <c r="T7" s="538"/>
      <c r="U7" s="680"/>
      <c r="V7" s="680"/>
      <c r="W7" s="680"/>
      <c r="X7" s="680"/>
      <c r="Y7" s="556">
        <v>929596</v>
      </c>
      <c r="Z7" s="539">
        <f>+Z8+Z15</f>
        <v>929596</v>
      </c>
      <c r="AA7" s="539">
        <f t="shared" ref="AA7:AF7" si="0">+AA8+AA15</f>
        <v>116671</v>
      </c>
      <c r="AB7" s="539">
        <f t="shared" si="0"/>
        <v>0</v>
      </c>
      <c r="AC7" s="539">
        <f t="shared" si="0"/>
        <v>249925</v>
      </c>
      <c r="AD7" s="539">
        <f t="shared" si="0"/>
        <v>63000</v>
      </c>
      <c r="AE7" s="539">
        <f t="shared" si="0"/>
        <v>500000</v>
      </c>
      <c r="AF7" s="539">
        <f t="shared" si="0"/>
        <v>0</v>
      </c>
      <c r="AG7" s="540"/>
      <c r="AH7" s="539">
        <f>+AH8+AH15</f>
        <v>127448</v>
      </c>
      <c r="AI7" s="539">
        <f t="shared" ref="AI7:AN7" si="1">+AI8+AI15</f>
        <v>41988</v>
      </c>
      <c r="AJ7" s="539">
        <f t="shared" si="1"/>
        <v>0</v>
      </c>
      <c r="AK7" s="539">
        <f t="shared" si="1"/>
        <v>7145</v>
      </c>
      <c r="AL7" s="539">
        <f t="shared" si="1"/>
        <v>4500</v>
      </c>
      <c r="AM7" s="539">
        <f t="shared" si="1"/>
        <v>73815</v>
      </c>
      <c r="AN7" s="539">
        <f t="shared" si="1"/>
        <v>0</v>
      </c>
      <c r="AO7" s="540"/>
      <c r="AP7" s="539">
        <f>+AP8+AP15</f>
        <v>227387</v>
      </c>
      <c r="AQ7" s="539">
        <f t="shared" ref="AQ7:AV7" si="2">+AQ8+AQ15</f>
        <v>17726</v>
      </c>
      <c r="AR7" s="539">
        <f t="shared" si="2"/>
        <v>0</v>
      </c>
      <c r="AS7" s="539">
        <f t="shared" si="2"/>
        <v>88102</v>
      </c>
      <c r="AT7" s="539">
        <f t="shared" si="2"/>
        <v>4500</v>
      </c>
      <c r="AU7" s="539">
        <f t="shared" si="2"/>
        <v>117059</v>
      </c>
      <c r="AV7" s="539">
        <f t="shared" si="2"/>
        <v>0</v>
      </c>
      <c r="AW7" s="540"/>
      <c r="AX7" s="539">
        <f>+AX8+AX15</f>
        <v>286881</v>
      </c>
      <c r="AY7" s="539">
        <f t="shared" ref="AY7:BD7" si="3">+AY8+AY15</f>
        <v>28229</v>
      </c>
      <c r="AZ7" s="539">
        <f t="shared" si="3"/>
        <v>0</v>
      </c>
      <c r="BA7" s="539">
        <f t="shared" si="3"/>
        <v>77339</v>
      </c>
      <c r="BB7" s="539">
        <f t="shared" si="3"/>
        <v>27000</v>
      </c>
      <c r="BC7" s="539">
        <f t="shared" si="3"/>
        <v>154313</v>
      </c>
      <c r="BD7" s="539">
        <f t="shared" si="3"/>
        <v>0</v>
      </c>
      <c r="BE7" s="540"/>
      <c r="BF7" s="539">
        <f t="shared" ref="BF7:BL7" si="4">+BF8+BF15</f>
        <v>287880</v>
      </c>
      <c r="BG7" s="539">
        <f t="shared" si="4"/>
        <v>28728</v>
      </c>
      <c r="BH7" s="539">
        <f t="shared" si="4"/>
        <v>0</v>
      </c>
      <c r="BI7" s="539">
        <f t="shared" si="4"/>
        <v>77339</v>
      </c>
      <c r="BJ7" s="539">
        <f t="shared" si="4"/>
        <v>27000</v>
      </c>
      <c r="BK7" s="539">
        <f t="shared" si="4"/>
        <v>154813</v>
      </c>
      <c r="BL7" s="539">
        <f t="shared" si="4"/>
        <v>0</v>
      </c>
    </row>
    <row r="8" spans="1:64" s="559" customFormat="1" ht="40.5" customHeight="1" x14ac:dyDescent="0.25">
      <c r="A8" s="681"/>
      <c r="B8" s="201" t="s">
        <v>25</v>
      </c>
      <c r="C8" s="547" t="s">
        <v>449</v>
      </c>
      <c r="D8" s="380"/>
      <c r="E8" s="380"/>
      <c r="F8" s="380"/>
      <c r="G8" s="398"/>
      <c r="H8" s="182"/>
      <c r="I8" s="182"/>
      <c r="J8" s="398"/>
      <c r="K8" s="398"/>
      <c r="L8" s="398"/>
      <c r="M8" s="694"/>
      <c r="N8" s="695"/>
      <c r="O8" s="183"/>
      <c r="P8" s="266"/>
      <c r="Q8" s="266"/>
      <c r="R8" s="266"/>
      <c r="S8" s="185"/>
      <c r="T8" s="52"/>
      <c r="U8" s="686"/>
      <c r="V8" s="686"/>
      <c r="W8" s="686"/>
      <c r="X8" s="686"/>
      <c r="Y8" s="585">
        <v>879925</v>
      </c>
      <c r="Z8" s="551">
        <f t="shared" ref="Z8:AF21" si="5">+AH8+AP8+AX8+BF8</f>
        <v>879925</v>
      </c>
      <c r="AA8" s="551">
        <f t="shared" si="5"/>
        <v>108000</v>
      </c>
      <c r="AB8" s="551">
        <f t="shared" si="5"/>
        <v>0</v>
      </c>
      <c r="AC8" s="551">
        <f t="shared" si="5"/>
        <v>228925</v>
      </c>
      <c r="AD8" s="551">
        <f t="shared" si="5"/>
        <v>63000</v>
      </c>
      <c r="AE8" s="551">
        <f t="shared" si="5"/>
        <v>480000</v>
      </c>
      <c r="AF8" s="551">
        <f t="shared" si="5"/>
        <v>0</v>
      </c>
      <c r="AG8" s="552"/>
      <c r="AH8" s="553">
        <f>SUM(AH9:AH14)</f>
        <v>115972</v>
      </c>
      <c r="AI8" s="553">
        <f t="shared" ref="AI8:AN8" si="6">SUM(AI9:AI14)</f>
        <v>40570</v>
      </c>
      <c r="AJ8" s="553">
        <f t="shared" si="6"/>
        <v>0</v>
      </c>
      <c r="AK8" s="553">
        <f t="shared" si="6"/>
        <v>2000</v>
      </c>
      <c r="AL8" s="553">
        <f t="shared" si="6"/>
        <v>4500</v>
      </c>
      <c r="AM8" s="553">
        <f t="shared" si="6"/>
        <v>68902</v>
      </c>
      <c r="AN8" s="553">
        <f t="shared" si="6"/>
        <v>0</v>
      </c>
      <c r="AO8" s="552"/>
      <c r="AP8" s="553">
        <f>SUM(AP9:AP14)</f>
        <v>214527</v>
      </c>
      <c r="AQ8" s="553">
        <f t="shared" ref="AQ8:AV8" si="7">SUM(AQ9:AQ14)</f>
        <v>15708</v>
      </c>
      <c r="AR8" s="553">
        <f t="shared" si="7"/>
        <v>0</v>
      </c>
      <c r="AS8" s="553">
        <f t="shared" si="7"/>
        <v>82347</v>
      </c>
      <c r="AT8" s="553">
        <f t="shared" si="7"/>
        <v>4500</v>
      </c>
      <c r="AU8" s="553">
        <f t="shared" si="7"/>
        <v>111972</v>
      </c>
      <c r="AV8" s="553">
        <f t="shared" si="7"/>
        <v>0</v>
      </c>
      <c r="AW8" s="552"/>
      <c r="AX8" s="553">
        <f>SUM(AX9:AX14)</f>
        <v>274213</v>
      </c>
      <c r="AY8" s="553">
        <f t="shared" ref="AY8:BD8" si="8">SUM(AY9:AY14)</f>
        <v>25611</v>
      </c>
      <c r="AZ8" s="553">
        <f t="shared" si="8"/>
        <v>0</v>
      </c>
      <c r="BA8" s="553">
        <f t="shared" si="8"/>
        <v>72289</v>
      </c>
      <c r="BB8" s="553">
        <f t="shared" si="8"/>
        <v>27000</v>
      </c>
      <c r="BC8" s="553">
        <f t="shared" si="8"/>
        <v>149313</v>
      </c>
      <c r="BD8" s="553">
        <f t="shared" si="8"/>
        <v>0</v>
      </c>
      <c r="BE8" s="552"/>
      <c r="BF8" s="553">
        <f>SUM(BF9:BF14)</f>
        <v>275213</v>
      </c>
      <c r="BG8" s="553">
        <f t="shared" ref="BG8:BL8" si="9">SUM(BG9:BG14)</f>
        <v>26111</v>
      </c>
      <c r="BH8" s="553">
        <f t="shared" si="9"/>
        <v>0</v>
      </c>
      <c r="BI8" s="553">
        <f t="shared" si="9"/>
        <v>72289</v>
      </c>
      <c r="BJ8" s="553">
        <f t="shared" si="9"/>
        <v>27000</v>
      </c>
      <c r="BK8" s="553">
        <f t="shared" si="9"/>
        <v>149813</v>
      </c>
      <c r="BL8" s="553">
        <f t="shared" si="9"/>
        <v>0</v>
      </c>
    </row>
    <row r="9" spans="1:64" s="287" customFormat="1" ht="40.5" customHeight="1" x14ac:dyDescent="0.25">
      <c r="A9" s="288"/>
      <c r="B9" s="358"/>
      <c r="C9" s="328" t="s">
        <v>26</v>
      </c>
      <c r="D9" s="322" t="s">
        <v>450</v>
      </c>
      <c r="E9" s="31">
        <v>87</v>
      </c>
      <c r="F9" s="356">
        <v>240200600</v>
      </c>
      <c r="G9" s="28" t="s">
        <v>3152</v>
      </c>
      <c r="H9" s="498">
        <v>2</v>
      </c>
      <c r="I9" s="357" t="s">
        <v>3153</v>
      </c>
      <c r="J9" s="28">
        <v>24</v>
      </c>
      <c r="K9" s="28" t="s">
        <v>3059</v>
      </c>
      <c r="L9" s="28">
        <v>2402</v>
      </c>
      <c r="M9" s="28" t="s">
        <v>3154</v>
      </c>
      <c r="N9" s="356">
        <v>2024004540039</v>
      </c>
      <c r="O9" s="28" t="s">
        <v>3155</v>
      </c>
      <c r="P9" s="327" t="s">
        <v>451</v>
      </c>
      <c r="Q9" s="268">
        <v>80</v>
      </c>
      <c r="R9" s="326" t="s">
        <v>2955</v>
      </c>
      <c r="S9" s="31"/>
      <c r="T9" s="184">
        <v>80</v>
      </c>
      <c r="U9" s="294">
        <v>10</v>
      </c>
      <c r="V9" s="295">
        <v>20</v>
      </c>
      <c r="W9" s="295">
        <v>25</v>
      </c>
      <c r="X9" s="295">
        <v>25</v>
      </c>
      <c r="Y9" s="295">
        <v>709025</v>
      </c>
      <c r="Z9" s="296">
        <f t="shared" si="5"/>
        <v>709025</v>
      </c>
      <c r="AA9" s="296">
        <f t="shared" ref="AA9:AA14" si="10">+AI9+AQ9+AY9+BG9</f>
        <v>94600</v>
      </c>
      <c r="AB9" s="296">
        <f t="shared" ref="AB9:AB14" si="11">+AJ9+AR9+AZ9+BH9</f>
        <v>0</v>
      </c>
      <c r="AC9" s="296">
        <f t="shared" ref="AC9:AC14" si="12">+AK9+AS9+BA9+BI9</f>
        <v>206925</v>
      </c>
      <c r="AD9" s="296">
        <f t="shared" ref="AD9:AD14" si="13">+AL9+AT9+BB9+BJ9</f>
        <v>54000</v>
      </c>
      <c r="AE9" s="296">
        <f t="shared" ref="AE9:AE14" si="14">+AM9+AU9+BC9+BK9</f>
        <v>353500</v>
      </c>
      <c r="AF9" s="296">
        <f t="shared" ref="AF9:AF14" si="15">+AN9+AV9+BD9+BL9</f>
        <v>0</v>
      </c>
      <c r="AG9" s="297">
        <v>10</v>
      </c>
      <c r="AH9" s="296">
        <f>SUM(AI9:AN9)</f>
        <v>86312</v>
      </c>
      <c r="AI9" s="298">
        <v>37910</v>
      </c>
      <c r="AJ9" s="298">
        <v>0</v>
      </c>
      <c r="AK9" s="298">
        <v>0</v>
      </c>
      <c r="AL9" s="298">
        <v>3500</v>
      </c>
      <c r="AM9" s="298">
        <v>44902</v>
      </c>
      <c r="AN9" s="298">
        <v>0</v>
      </c>
      <c r="AO9" s="297">
        <v>20</v>
      </c>
      <c r="AP9" s="296">
        <f t="shared" ref="AP9:AP14" si="16">SUM(AQ9:AV9)</f>
        <v>181087</v>
      </c>
      <c r="AQ9" s="298">
        <v>11268</v>
      </c>
      <c r="AR9" s="298"/>
      <c r="AS9" s="298">
        <v>78347</v>
      </c>
      <c r="AT9" s="298">
        <v>3500</v>
      </c>
      <c r="AU9" s="298">
        <v>87972</v>
      </c>
      <c r="AV9" s="298">
        <v>0</v>
      </c>
      <c r="AW9" s="297">
        <v>25</v>
      </c>
      <c r="AX9" s="296">
        <f t="shared" ref="AX9:AX21" si="17">SUM(AY9:BD9)</f>
        <v>220813</v>
      </c>
      <c r="AY9" s="298">
        <v>22711</v>
      </c>
      <c r="AZ9" s="298">
        <v>0</v>
      </c>
      <c r="BA9" s="298">
        <v>64289</v>
      </c>
      <c r="BB9" s="298">
        <v>23500</v>
      </c>
      <c r="BC9" s="298">
        <v>110313</v>
      </c>
      <c r="BD9" s="298"/>
      <c r="BE9" s="297">
        <v>25</v>
      </c>
      <c r="BF9" s="296">
        <f t="shared" ref="BF9:BF14" si="18">SUM(BG9:BL9)</f>
        <v>220813</v>
      </c>
      <c r="BG9" s="298">
        <v>22711</v>
      </c>
      <c r="BH9" s="298"/>
      <c r="BI9" s="298">
        <v>64289</v>
      </c>
      <c r="BJ9" s="298">
        <v>23500</v>
      </c>
      <c r="BK9" s="298">
        <v>110313</v>
      </c>
      <c r="BL9" s="298"/>
    </row>
    <row r="10" spans="1:64" s="287" customFormat="1" ht="40.5" customHeight="1" x14ac:dyDescent="0.25">
      <c r="A10" s="288"/>
      <c r="B10" s="358"/>
      <c r="C10" s="328" t="s">
        <v>27</v>
      </c>
      <c r="D10" s="322" t="s">
        <v>452</v>
      </c>
      <c r="E10" s="31">
        <v>88</v>
      </c>
      <c r="F10" s="356">
        <v>240204100</v>
      </c>
      <c r="G10" s="28" t="s">
        <v>3156</v>
      </c>
      <c r="H10" s="498">
        <v>30</v>
      </c>
      <c r="I10" s="357" t="s">
        <v>3153</v>
      </c>
      <c r="J10" s="28">
        <v>24</v>
      </c>
      <c r="K10" s="28" t="s">
        <v>3059</v>
      </c>
      <c r="L10" s="28">
        <v>2402</v>
      </c>
      <c r="M10" s="28" t="s">
        <v>3154</v>
      </c>
      <c r="N10" s="356">
        <v>2024004540039</v>
      </c>
      <c r="O10" s="28" t="s">
        <v>3155</v>
      </c>
      <c r="P10" s="327" t="s">
        <v>451</v>
      </c>
      <c r="Q10" s="268">
        <v>30</v>
      </c>
      <c r="R10" s="326" t="s">
        <v>2955</v>
      </c>
      <c r="S10" s="31"/>
      <c r="T10" s="184">
        <v>30</v>
      </c>
      <c r="U10" s="294">
        <v>5</v>
      </c>
      <c r="V10" s="295">
        <v>5</v>
      </c>
      <c r="W10" s="295">
        <v>10</v>
      </c>
      <c r="X10" s="295">
        <v>10</v>
      </c>
      <c r="Y10" s="295">
        <v>54000</v>
      </c>
      <c r="Z10" s="296">
        <f t="shared" si="5"/>
        <v>54000</v>
      </c>
      <c r="AA10" s="296">
        <f t="shared" si="10"/>
        <v>3000</v>
      </c>
      <c r="AB10" s="296">
        <f t="shared" si="11"/>
        <v>0</v>
      </c>
      <c r="AC10" s="296">
        <f t="shared" si="12"/>
        <v>12000</v>
      </c>
      <c r="AD10" s="296">
        <f t="shared" si="13"/>
        <v>0</v>
      </c>
      <c r="AE10" s="296">
        <f t="shared" si="14"/>
        <v>39000</v>
      </c>
      <c r="AF10" s="296">
        <f t="shared" si="15"/>
        <v>0</v>
      </c>
      <c r="AG10" s="297">
        <v>5</v>
      </c>
      <c r="AH10" s="296">
        <f t="shared" ref="AH10:AH14" si="19">SUM(AI10:AN10)</f>
        <v>9000</v>
      </c>
      <c r="AI10" s="298">
        <v>500</v>
      </c>
      <c r="AJ10" s="298"/>
      <c r="AK10" s="298">
        <v>2000</v>
      </c>
      <c r="AL10" s="298"/>
      <c r="AM10" s="298">
        <v>6500</v>
      </c>
      <c r="AN10" s="298"/>
      <c r="AO10" s="297">
        <v>5</v>
      </c>
      <c r="AP10" s="296">
        <f t="shared" si="16"/>
        <v>9000</v>
      </c>
      <c r="AQ10" s="298">
        <v>500</v>
      </c>
      <c r="AR10" s="298"/>
      <c r="AS10" s="298">
        <v>2000</v>
      </c>
      <c r="AT10" s="298"/>
      <c r="AU10" s="298">
        <v>6500</v>
      </c>
      <c r="AV10" s="298"/>
      <c r="AW10" s="297">
        <v>10</v>
      </c>
      <c r="AX10" s="296">
        <f t="shared" si="17"/>
        <v>18000</v>
      </c>
      <c r="AY10" s="298">
        <v>1000</v>
      </c>
      <c r="AZ10" s="298"/>
      <c r="BA10" s="298">
        <v>4000</v>
      </c>
      <c r="BB10" s="298"/>
      <c r="BC10" s="298">
        <v>13000</v>
      </c>
      <c r="BD10" s="298"/>
      <c r="BE10" s="297">
        <v>10</v>
      </c>
      <c r="BF10" s="296">
        <f t="shared" si="18"/>
        <v>18000</v>
      </c>
      <c r="BG10" s="298">
        <v>1000</v>
      </c>
      <c r="BH10" s="298"/>
      <c r="BI10" s="298">
        <v>4000</v>
      </c>
      <c r="BJ10" s="298"/>
      <c r="BK10" s="298">
        <v>13000</v>
      </c>
      <c r="BL10" s="298"/>
    </row>
    <row r="11" spans="1:64" s="287" customFormat="1" ht="40.5" customHeight="1" x14ac:dyDescent="0.25">
      <c r="A11" s="293"/>
      <c r="B11" s="358"/>
      <c r="C11" s="328" t="s">
        <v>28</v>
      </c>
      <c r="D11" s="322" t="s">
        <v>453</v>
      </c>
      <c r="E11" s="31">
        <v>89</v>
      </c>
      <c r="F11" s="356">
        <v>240201500</v>
      </c>
      <c r="G11" s="28" t="s">
        <v>3157</v>
      </c>
      <c r="H11" s="498">
        <v>10</v>
      </c>
      <c r="I11" s="353" t="s">
        <v>2979</v>
      </c>
      <c r="J11" s="28">
        <v>24</v>
      </c>
      <c r="K11" s="28" t="s">
        <v>3059</v>
      </c>
      <c r="L11" s="28">
        <v>2402</v>
      </c>
      <c r="M11" s="28" t="s">
        <v>3154</v>
      </c>
      <c r="N11" s="356">
        <v>2024004540039</v>
      </c>
      <c r="O11" s="28" t="s">
        <v>3155</v>
      </c>
      <c r="P11" s="327" t="s">
        <v>454</v>
      </c>
      <c r="Q11" s="268">
        <v>10</v>
      </c>
      <c r="R11" s="326" t="s">
        <v>2955</v>
      </c>
      <c r="S11" s="31"/>
      <c r="T11" s="184">
        <v>10</v>
      </c>
      <c r="U11" s="294">
        <v>2</v>
      </c>
      <c r="V11" s="295">
        <v>2</v>
      </c>
      <c r="W11" s="295">
        <v>3</v>
      </c>
      <c r="X11" s="295">
        <v>3</v>
      </c>
      <c r="Y11" s="295">
        <v>17200</v>
      </c>
      <c r="Z11" s="296">
        <f t="shared" si="5"/>
        <v>17200</v>
      </c>
      <c r="AA11" s="296">
        <f t="shared" si="10"/>
        <v>3200</v>
      </c>
      <c r="AB11" s="296">
        <f t="shared" si="11"/>
        <v>0</v>
      </c>
      <c r="AC11" s="296">
        <f t="shared" si="12"/>
        <v>10000</v>
      </c>
      <c r="AD11" s="296">
        <f t="shared" si="13"/>
        <v>4000</v>
      </c>
      <c r="AE11" s="296">
        <f t="shared" si="14"/>
        <v>0</v>
      </c>
      <c r="AF11" s="296">
        <f t="shared" si="15"/>
        <v>0</v>
      </c>
      <c r="AG11" s="297">
        <v>2</v>
      </c>
      <c r="AH11" s="296">
        <f t="shared" si="19"/>
        <v>1000</v>
      </c>
      <c r="AI11" s="298">
        <v>1000</v>
      </c>
      <c r="AJ11" s="298"/>
      <c r="AK11" s="298"/>
      <c r="AL11" s="298"/>
      <c r="AM11" s="298"/>
      <c r="AN11" s="298"/>
      <c r="AO11" s="297">
        <v>2</v>
      </c>
      <c r="AP11" s="296">
        <f t="shared" si="16"/>
        <v>4200</v>
      </c>
      <c r="AQ11" s="298">
        <v>2200</v>
      </c>
      <c r="AR11" s="298"/>
      <c r="AS11" s="298">
        <v>2000</v>
      </c>
      <c r="AT11" s="298"/>
      <c r="AU11" s="298"/>
      <c r="AV11" s="298"/>
      <c r="AW11" s="297">
        <v>3</v>
      </c>
      <c r="AX11" s="296">
        <f t="shared" si="17"/>
        <v>6000</v>
      </c>
      <c r="AY11" s="298"/>
      <c r="AZ11" s="298"/>
      <c r="BA11" s="298">
        <v>4000</v>
      </c>
      <c r="BB11" s="298">
        <v>2000</v>
      </c>
      <c r="BC11" s="298"/>
      <c r="BD11" s="298"/>
      <c r="BE11" s="297">
        <v>3</v>
      </c>
      <c r="BF11" s="296">
        <f t="shared" si="18"/>
        <v>6000</v>
      </c>
      <c r="BG11" s="298"/>
      <c r="BH11" s="298"/>
      <c r="BI11" s="298">
        <v>4000</v>
      </c>
      <c r="BJ11" s="298">
        <v>2000</v>
      </c>
      <c r="BK11" s="298"/>
      <c r="BL11" s="298"/>
    </row>
    <row r="12" spans="1:64" s="287" customFormat="1" ht="40.5" customHeight="1" x14ac:dyDescent="0.25">
      <c r="A12" s="293"/>
      <c r="B12" s="358"/>
      <c r="C12" s="328" t="s">
        <v>29</v>
      </c>
      <c r="D12" s="322" t="s">
        <v>455</v>
      </c>
      <c r="E12" s="31">
        <v>90</v>
      </c>
      <c r="F12" s="356">
        <v>240202100</v>
      </c>
      <c r="G12" s="28" t="s">
        <v>3158</v>
      </c>
      <c r="H12" s="498">
        <v>850</v>
      </c>
      <c r="I12" s="357" t="s">
        <v>3153</v>
      </c>
      <c r="J12" s="329">
        <v>24</v>
      </c>
      <c r="K12" s="329" t="s">
        <v>3059</v>
      </c>
      <c r="L12" s="329">
        <v>2402</v>
      </c>
      <c r="M12" s="329" t="s">
        <v>3154</v>
      </c>
      <c r="N12" s="349">
        <v>2024004540039</v>
      </c>
      <c r="O12" s="329" t="s">
        <v>3155</v>
      </c>
      <c r="P12" s="327" t="s">
        <v>456</v>
      </c>
      <c r="Q12" s="268">
        <v>850</v>
      </c>
      <c r="R12" s="326" t="s">
        <v>2955</v>
      </c>
      <c r="S12" s="31"/>
      <c r="T12" s="184">
        <v>850</v>
      </c>
      <c r="U12" s="294">
        <v>150</v>
      </c>
      <c r="V12" s="295">
        <v>200</v>
      </c>
      <c r="W12" s="295">
        <v>200</v>
      </c>
      <c r="X12" s="295">
        <v>300</v>
      </c>
      <c r="Y12" s="295">
        <v>8500</v>
      </c>
      <c r="Z12" s="296">
        <f t="shared" si="5"/>
        <v>8500</v>
      </c>
      <c r="AA12" s="296">
        <f t="shared" si="10"/>
        <v>6000</v>
      </c>
      <c r="AB12" s="296">
        <f t="shared" si="11"/>
        <v>0</v>
      </c>
      <c r="AC12" s="296">
        <f t="shared" si="12"/>
        <v>0</v>
      </c>
      <c r="AD12" s="296">
        <f t="shared" si="13"/>
        <v>0</v>
      </c>
      <c r="AE12" s="296">
        <f t="shared" si="14"/>
        <v>2500</v>
      </c>
      <c r="AF12" s="296">
        <f t="shared" si="15"/>
        <v>0</v>
      </c>
      <c r="AG12" s="297">
        <v>150</v>
      </c>
      <c r="AH12" s="296">
        <f t="shared" si="19"/>
        <v>1500</v>
      </c>
      <c r="AI12" s="298">
        <v>1000</v>
      </c>
      <c r="AJ12" s="298"/>
      <c r="AK12" s="298"/>
      <c r="AL12" s="298"/>
      <c r="AM12" s="298">
        <v>500</v>
      </c>
      <c r="AN12" s="298"/>
      <c r="AO12" s="297">
        <v>200</v>
      </c>
      <c r="AP12" s="296">
        <f t="shared" si="16"/>
        <v>2000</v>
      </c>
      <c r="AQ12" s="298">
        <v>1500</v>
      </c>
      <c r="AR12" s="298"/>
      <c r="AS12" s="298"/>
      <c r="AT12" s="298"/>
      <c r="AU12" s="298">
        <v>500</v>
      </c>
      <c r="AV12" s="298"/>
      <c r="AW12" s="297">
        <v>200</v>
      </c>
      <c r="AX12" s="296">
        <f t="shared" si="17"/>
        <v>2000</v>
      </c>
      <c r="AY12" s="298">
        <v>1500</v>
      </c>
      <c r="AZ12" s="298"/>
      <c r="BA12" s="298"/>
      <c r="BB12" s="298"/>
      <c r="BC12" s="298">
        <v>500</v>
      </c>
      <c r="BD12" s="298"/>
      <c r="BE12" s="297">
        <v>300</v>
      </c>
      <c r="BF12" s="296">
        <f t="shared" si="18"/>
        <v>3000</v>
      </c>
      <c r="BG12" s="298">
        <v>2000</v>
      </c>
      <c r="BH12" s="298"/>
      <c r="BI12" s="298"/>
      <c r="BJ12" s="298"/>
      <c r="BK12" s="298">
        <v>1000</v>
      </c>
      <c r="BL12" s="298"/>
    </row>
    <row r="13" spans="1:64" s="287" customFormat="1" ht="40.5" customHeight="1" x14ac:dyDescent="0.25">
      <c r="A13" s="293"/>
      <c r="B13" s="358"/>
      <c r="C13" s="328" t="s">
        <v>461</v>
      </c>
      <c r="D13" s="322" t="s">
        <v>457</v>
      </c>
      <c r="E13" s="31">
        <v>91</v>
      </c>
      <c r="F13" s="356">
        <v>240202800</v>
      </c>
      <c r="G13" s="28" t="s">
        <v>3159</v>
      </c>
      <c r="H13" s="498">
        <v>150</v>
      </c>
      <c r="I13" s="357" t="s">
        <v>3153</v>
      </c>
      <c r="J13" s="329">
        <v>24</v>
      </c>
      <c r="K13" s="329" t="s">
        <v>3059</v>
      </c>
      <c r="L13" s="329">
        <v>2402</v>
      </c>
      <c r="M13" s="329" t="s">
        <v>3154</v>
      </c>
      <c r="N13" s="349">
        <v>2024004540039</v>
      </c>
      <c r="O13" s="329" t="s">
        <v>3155</v>
      </c>
      <c r="P13" s="327" t="s">
        <v>458</v>
      </c>
      <c r="Q13" s="268">
        <v>150</v>
      </c>
      <c r="R13" s="326" t="s">
        <v>2955</v>
      </c>
      <c r="S13" s="31"/>
      <c r="T13" s="184">
        <v>150</v>
      </c>
      <c r="U13" s="294">
        <v>20</v>
      </c>
      <c r="V13" s="295">
        <v>30</v>
      </c>
      <c r="W13" s="295">
        <v>50</v>
      </c>
      <c r="X13" s="295">
        <v>50</v>
      </c>
      <c r="Y13" s="295">
        <v>1200</v>
      </c>
      <c r="Z13" s="296">
        <f t="shared" si="5"/>
        <v>1200</v>
      </c>
      <c r="AA13" s="296">
        <f t="shared" si="10"/>
        <v>1200</v>
      </c>
      <c r="AB13" s="296">
        <f t="shared" si="11"/>
        <v>0</v>
      </c>
      <c r="AC13" s="296">
        <f t="shared" si="12"/>
        <v>0</v>
      </c>
      <c r="AD13" s="296">
        <f t="shared" si="13"/>
        <v>0</v>
      </c>
      <c r="AE13" s="296">
        <f t="shared" si="14"/>
        <v>0</v>
      </c>
      <c r="AF13" s="296">
        <f t="shared" si="15"/>
        <v>0</v>
      </c>
      <c r="AG13" s="297">
        <v>20</v>
      </c>
      <c r="AH13" s="296">
        <f t="shared" si="19"/>
        <v>160</v>
      </c>
      <c r="AI13" s="298">
        <v>160</v>
      </c>
      <c r="AJ13" s="298"/>
      <c r="AK13" s="298"/>
      <c r="AL13" s="298"/>
      <c r="AM13" s="298"/>
      <c r="AN13" s="298"/>
      <c r="AO13" s="297">
        <v>30</v>
      </c>
      <c r="AP13" s="296">
        <f t="shared" si="16"/>
        <v>240</v>
      </c>
      <c r="AQ13" s="298">
        <v>240</v>
      </c>
      <c r="AR13" s="298"/>
      <c r="AS13" s="298"/>
      <c r="AT13" s="298"/>
      <c r="AU13" s="298"/>
      <c r="AV13" s="298"/>
      <c r="AW13" s="297">
        <v>50</v>
      </c>
      <c r="AX13" s="296">
        <f t="shared" si="17"/>
        <v>400</v>
      </c>
      <c r="AY13" s="298">
        <v>400</v>
      </c>
      <c r="AZ13" s="298"/>
      <c r="BA13" s="298"/>
      <c r="BB13" s="298"/>
      <c r="BC13" s="298"/>
      <c r="BD13" s="298"/>
      <c r="BE13" s="297">
        <v>50</v>
      </c>
      <c r="BF13" s="296">
        <f t="shared" si="18"/>
        <v>400</v>
      </c>
      <c r="BG13" s="298">
        <v>400</v>
      </c>
      <c r="BH13" s="298"/>
      <c r="BI13" s="298"/>
      <c r="BJ13" s="298"/>
      <c r="BK13" s="298"/>
      <c r="BL13" s="298"/>
    </row>
    <row r="14" spans="1:64" s="287" customFormat="1" ht="40.5" customHeight="1" x14ac:dyDescent="0.25">
      <c r="A14" s="293"/>
      <c r="B14" s="358"/>
      <c r="C14" s="328" t="s">
        <v>462</v>
      </c>
      <c r="D14" s="322" t="s">
        <v>459</v>
      </c>
      <c r="E14" s="31">
        <v>92</v>
      </c>
      <c r="F14" s="433">
        <v>240211403</v>
      </c>
      <c r="G14" s="28" t="s">
        <v>3160</v>
      </c>
      <c r="H14" s="357">
        <v>50</v>
      </c>
      <c r="I14" s="418" t="s">
        <v>3153</v>
      </c>
      <c r="J14" s="434">
        <v>24</v>
      </c>
      <c r="K14" s="434" t="s">
        <v>3059</v>
      </c>
      <c r="L14" s="434">
        <v>2402</v>
      </c>
      <c r="M14" s="434" t="s">
        <v>3154</v>
      </c>
      <c r="N14" s="435">
        <v>2024004540039</v>
      </c>
      <c r="O14" s="434" t="s">
        <v>3155</v>
      </c>
      <c r="P14" s="327" t="s">
        <v>460</v>
      </c>
      <c r="Q14" s="268">
        <v>50</v>
      </c>
      <c r="R14" s="326" t="s">
        <v>2955</v>
      </c>
      <c r="S14" s="31"/>
      <c r="T14" s="184">
        <v>50</v>
      </c>
      <c r="U14" s="294">
        <v>10</v>
      </c>
      <c r="V14" s="295">
        <v>10</v>
      </c>
      <c r="W14" s="295">
        <v>15</v>
      </c>
      <c r="X14" s="295">
        <v>15</v>
      </c>
      <c r="Y14" s="295">
        <v>90000</v>
      </c>
      <c r="Z14" s="296">
        <f t="shared" si="5"/>
        <v>90000</v>
      </c>
      <c r="AA14" s="296">
        <f t="shared" si="10"/>
        <v>0</v>
      </c>
      <c r="AB14" s="296">
        <f t="shared" si="11"/>
        <v>0</v>
      </c>
      <c r="AC14" s="296">
        <f t="shared" si="12"/>
        <v>0</v>
      </c>
      <c r="AD14" s="296">
        <f t="shared" si="13"/>
        <v>5000</v>
      </c>
      <c r="AE14" s="296">
        <f t="shared" si="14"/>
        <v>85000</v>
      </c>
      <c r="AF14" s="296">
        <f t="shared" si="15"/>
        <v>0</v>
      </c>
      <c r="AG14" s="297">
        <v>10</v>
      </c>
      <c r="AH14" s="296">
        <f t="shared" si="19"/>
        <v>18000</v>
      </c>
      <c r="AI14" s="298"/>
      <c r="AJ14" s="298"/>
      <c r="AK14" s="298"/>
      <c r="AL14" s="298">
        <v>1000</v>
      </c>
      <c r="AM14" s="298">
        <v>17000</v>
      </c>
      <c r="AN14" s="298"/>
      <c r="AO14" s="297">
        <v>10</v>
      </c>
      <c r="AP14" s="296">
        <f t="shared" si="16"/>
        <v>18000</v>
      </c>
      <c r="AQ14" s="298"/>
      <c r="AR14" s="298"/>
      <c r="AS14" s="298"/>
      <c r="AT14" s="298">
        <v>1000</v>
      </c>
      <c r="AU14" s="298">
        <v>17000</v>
      </c>
      <c r="AV14" s="298"/>
      <c r="AW14" s="297">
        <v>15</v>
      </c>
      <c r="AX14" s="296">
        <f t="shared" si="17"/>
        <v>27000</v>
      </c>
      <c r="AY14" s="298"/>
      <c r="AZ14" s="298"/>
      <c r="BA14" s="298"/>
      <c r="BB14" s="298">
        <v>1500</v>
      </c>
      <c r="BC14" s="298">
        <v>25500</v>
      </c>
      <c r="BD14" s="298"/>
      <c r="BE14" s="297">
        <v>15</v>
      </c>
      <c r="BF14" s="296">
        <f t="shared" si="18"/>
        <v>27000</v>
      </c>
      <c r="BG14" s="298"/>
      <c r="BH14" s="298"/>
      <c r="BI14" s="298"/>
      <c r="BJ14" s="298">
        <v>1500</v>
      </c>
      <c r="BK14" s="298">
        <v>25500</v>
      </c>
      <c r="BL14" s="298"/>
    </row>
    <row r="15" spans="1:64" s="559" customFormat="1" ht="40.5" customHeight="1" x14ac:dyDescent="0.25">
      <c r="A15" s="464"/>
      <c r="B15" s="201" t="s">
        <v>30</v>
      </c>
      <c r="C15" s="547" t="s">
        <v>463</v>
      </c>
      <c r="D15" s="380"/>
      <c r="E15" s="380"/>
      <c r="F15" s="696"/>
      <c r="G15" s="398"/>
      <c r="H15" s="182"/>
      <c r="I15" s="182"/>
      <c r="J15" s="398"/>
      <c r="K15" s="398"/>
      <c r="L15" s="398"/>
      <c r="M15" s="694"/>
      <c r="N15" s="697"/>
      <c r="O15" s="183"/>
      <c r="P15" s="682"/>
      <c r="Q15" s="182"/>
      <c r="R15" s="183"/>
      <c r="S15" s="698"/>
      <c r="T15" s="173"/>
      <c r="U15" s="686"/>
      <c r="V15" s="686"/>
      <c r="W15" s="686"/>
      <c r="X15" s="686"/>
      <c r="Y15" s="585">
        <v>49671</v>
      </c>
      <c r="Z15" s="551">
        <v>49671</v>
      </c>
      <c r="AA15" s="551">
        <v>8671</v>
      </c>
      <c r="AB15" s="551">
        <v>0</v>
      </c>
      <c r="AC15" s="551">
        <v>21000</v>
      </c>
      <c r="AD15" s="551">
        <v>0</v>
      </c>
      <c r="AE15" s="551">
        <v>20000</v>
      </c>
      <c r="AF15" s="551">
        <v>0</v>
      </c>
      <c r="AG15" s="552"/>
      <c r="AH15" s="553">
        <f t="shared" ref="AH15:AN15" si="20">SUM(AH16:AH21)</f>
        <v>11476</v>
      </c>
      <c r="AI15" s="553">
        <f t="shared" si="20"/>
        <v>1418</v>
      </c>
      <c r="AJ15" s="553">
        <f t="shared" si="20"/>
        <v>0</v>
      </c>
      <c r="AK15" s="553">
        <f t="shared" si="20"/>
        <v>5145</v>
      </c>
      <c r="AL15" s="553">
        <f t="shared" si="20"/>
        <v>0</v>
      </c>
      <c r="AM15" s="553">
        <f t="shared" si="20"/>
        <v>4913</v>
      </c>
      <c r="AN15" s="553">
        <f t="shared" si="20"/>
        <v>0</v>
      </c>
      <c r="AO15" s="552"/>
      <c r="AP15" s="553">
        <f>SUM(AP16:AP21)</f>
        <v>12860</v>
      </c>
      <c r="AQ15" s="553">
        <f t="shared" ref="AQ15:AV15" si="21">SUM(AQ16:AQ21)</f>
        <v>2018</v>
      </c>
      <c r="AR15" s="553">
        <f t="shared" si="21"/>
        <v>0</v>
      </c>
      <c r="AS15" s="553">
        <f t="shared" si="21"/>
        <v>5755</v>
      </c>
      <c r="AT15" s="553">
        <f t="shared" si="21"/>
        <v>0</v>
      </c>
      <c r="AU15" s="553">
        <f t="shared" si="21"/>
        <v>5087</v>
      </c>
      <c r="AV15" s="553">
        <f t="shared" si="21"/>
        <v>0</v>
      </c>
      <c r="AW15" s="552"/>
      <c r="AX15" s="553">
        <f>SUM(AX16:AX21)</f>
        <v>12668</v>
      </c>
      <c r="AY15" s="553">
        <f t="shared" ref="AY15" si="22">SUM(AY16:AY21)</f>
        <v>2618</v>
      </c>
      <c r="AZ15" s="553">
        <f t="shared" ref="AZ15" si="23">SUM(AZ16:AZ21)</f>
        <v>0</v>
      </c>
      <c r="BA15" s="553">
        <f t="shared" ref="BA15" si="24">SUM(BA16:BA21)</f>
        <v>5050</v>
      </c>
      <c r="BB15" s="553">
        <f t="shared" ref="BB15" si="25">SUM(BB16:BB21)</f>
        <v>0</v>
      </c>
      <c r="BC15" s="553">
        <f t="shared" ref="BC15" si="26">SUM(BC16:BC21)</f>
        <v>5000</v>
      </c>
      <c r="BD15" s="553">
        <f t="shared" ref="BD15" si="27">SUM(BD16:BD21)</f>
        <v>0</v>
      </c>
      <c r="BE15" s="552"/>
      <c r="BF15" s="553">
        <f>SUM(BF16:BF21)</f>
        <v>12667</v>
      </c>
      <c r="BG15" s="553">
        <f t="shared" ref="BG15" si="28">SUM(BG16:BG21)</f>
        <v>2617</v>
      </c>
      <c r="BH15" s="553">
        <f t="shared" ref="BH15" si="29">SUM(BH16:BH21)</f>
        <v>0</v>
      </c>
      <c r="BI15" s="553">
        <f t="shared" ref="BI15" si="30">SUM(BI16:BI21)</f>
        <v>5050</v>
      </c>
      <c r="BJ15" s="553">
        <f t="shared" ref="BJ15" si="31">SUM(BJ16:BJ21)</f>
        <v>0</v>
      </c>
      <c r="BK15" s="553">
        <f t="shared" ref="BK15" si="32">SUM(BK16:BK21)</f>
        <v>5000</v>
      </c>
      <c r="BL15" s="553">
        <f t="shared" ref="BL15" si="33">SUM(BL16:BL21)</f>
        <v>0</v>
      </c>
    </row>
    <row r="16" spans="1:64" s="287" customFormat="1" ht="40.5" customHeight="1" x14ac:dyDescent="0.25">
      <c r="A16" s="293"/>
      <c r="B16" s="358"/>
      <c r="C16" s="328" t="s">
        <v>31</v>
      </c>
      <c r="D16" s="322" t="s">
        <v>464</v>
      </c>
      <c r="E16" s="31">
        <v>93</v>
      </c>
      <c r="F16" s="356">
        <v>240211704</v>
      </c>
      <c r="G16" s="28" t="s">
        <v>3161</v>
      </c>
      <c r="H16" s="357">
        <v>1916</v>
      </c>
      <c r="I16" s="357" t="s">
        <v>3153</v>
      </c>
      <c r="J16" s="329">
        <v>24</v>
      </c>
      <c r="K16" s="329" t="s">
        <v>3059</v>
      </c>
      <c r="L16" s="329">
        <v>2402</v>
      </c>
      <c r="M16" s="329" t="s">
        <v>3154</v>
      </c>
      <c r="N16" s="349">
        <v>2024004540039</v>
      </c>
      <c r="O16" s="329" t="s">
        <v>3155</v>
      </c>
      <c r="P16" s="327" t="s">
        <v>465</v>
      </c>
      <c r="Q16" s="268">
        <v>1916</v>
      </c>
      <c r="R16" s="326" t="s">
        <v>2955</v>
      </c>
      <c r="S16" s="31"/>
      <c r="T16" s="184">
        <v>1916</v>
      </c>
      <c r="U16" s="294">
        <v>958</v>
      </c>
      <c r="V16" s="295">
        <v>958</v>
      </c>
      <c r="W16" s="295"/>
      <c r="X16" s="295"/>
      <c r="Y16" s="295">
        <v>2210</v>
      </c>
      <c r="Z16" s="296">
        <f t="shared" si="5"/>
        <v>2210</v>
      </c>
      <c r="AA16" s="296">
        <f t="shared" ref="AA16:AA21" si="34">+AI16+AQ16+AY16+BG16</f>
        <v>0</v>
      </c>
      <c r="AB16" s="296">
        <f t="shared" ref="AB16:AB21" si="35">+AJ16+AR16+AZ16+BH16</f>
        <v>0</v>
      </c>
      <c r="AC16" s="296">
        <f t="shared" ref="AC16:AC21" si="36">+AK16+AS16+BA16+BI16</f>
        <v>2210</v>
      </c>
      <c r="AD16" s="296">
        <f t="shared" ref="AD16:AD21" si="37">+AL16+AT16+BB16+BJ16</f>
        <v>0</v>
      </c>
      <c r="AE16" s="296">
        <f t="shared" ref="AE16:AE21" si="38">+AM16+AU16+BC16+BK16</f>
        <v>0</v>
      </c>
      <c r="AF16" s="296">
        <f t="shared" ref="AF16:AF21" si="39">+AN16+AV16+BD16+BL16</f>
        <v>0</v>
      </c>
      <c r="AG16" s="297">
        <v>958</v>
      </c>
      <c r="AH16" s="296">
        <f t="shared" ref="AH16:AH21" si="40">SUM(AI16:AN16)</f>
        <v>1105</v>
      </c>
      <c r="AI16" s="298"/>
      <c r="AJ16" s="298"/>
      <c r="AK16" s="298">
        <v>1105</v>
      </c>
      <c r="AL16" s="298"/>
      <c r="AM16" s="298"/>
      <c r="AN16" s="298"/>
      <c r="AO16" s="297">
        <v>958</v>
      </c>
      <c r="AP16" s="296">
        <f t="shared" ref="AP16:AP21" si="41">SUM(AQ16:AV16)</f>
        <v>1105</v>
      </c>
      <c r="AQ16" s="298"/>
      <c r="AR16" s="298"/>
      <c r="AS16" s="298">
        <v>1105</v>
      </c>
      <c r="AT16" s="298"/>
      <c r="AU16" s="298"/>
      <c r="AV16" s="298"/>
      <c r="AW16" s="297">
        <v>0</v>
      </c>
      <c r="AX16" s="296">
        <f t="shared" si="17"/>
        <v>0</v>
      </c>
      <c r="AY16" s="298"/>
      <c r="AZ16" s="298"/>
      <c r="BA16" s="298"/>
      <c r="BB16" s="298"/>
      <c r="BC16" s="298"/>
      <c r="BD16" s="298"/>
      <c r="BE16" s="297">
        <v>0</v>
      </c>
      <c r="BF16" s="296">
        <f t="shared" ref="BF16:BF21" si="42">SUM(BG16:BL16)</f>
        <v>0</v>
      </c>
      <c r="BG16" s="298"/>
      <c r="BH16" s="298"/>
      <c r="BI16" s="298"/>
      <c r="BJ16" s="298"/>
      <c r="BK16" s="298"/>
      <c r="BL16" s="298"/>
    </row>
    <row r="17" spans="1:64" s="287" customFormat="1" ht="40.5" customHeight="1" x14ac:dyDescent="0.25">
      <c r="A17" s="293"/>
      <c r="B17" s="278"/>
      <c r="C17" s="328" t="s">
        <v>32</v>
      </c>
      <c r="D17" s="322" t="s">
        <v>466</v>
      </c>
      <c r="E17" s="31">
        <v>94</v>
      </c>
      <c r="F17" s="356">
        <v>240211801</v>
      </c>
      <c r="G17" s="28" t="s">
        <v>3162</v>
      </c>
      <c r="H17" s="357">
        <v>15</v>
      </c>
      <c r="I17" s="353" t="s">
        <v>2979</v>
      </c>
      <c r="J17" s="329">
        <v>24</v>
      </c>
      <c r="K17" s="329" t="s">
        <v>3059</v>
      </c>
      <c r="L17" s="329">
        <v>2402</v>
      </c>
      <c r="M17" s="329" t="s">
        <v>3154</v>
      </c>
      <c r="N17" s="349">
        <v>2024004540039</v>
      </c>
      <c r="O17" s="329" t="s">
        <v>3155</v>
      </c>
      <c r="P17" s="327" t="s">
        <v>467</v>
      </c>
      <c r="Q17" s="268">
        <v>15</v>
      </c>
      <c r="R17" s="326" t="s">
        <v>2955</v>
      </c>
      <c r="S17" s="31"/>
      <c r="T17" s="184">
        <v>15</v>
      </c>
      <c r="U17" s="294">
        <v>2</v>
      </c>
      <c r="V17" s="295">
        <v>3</v>
      </c>
      <c r="W17" s="295">
        <v>5</v>
      </c>
      <c r="X17" s="295">
        <v>5</v>
      </c>
      <c r="Y17" s="295">
        <v>21347</v>
      </c>
      <c r="Z17" s="296">
        <f t="shared" si="5"/>
        <v>21347</v>
      </c>
      <c r="AA17" s="296">
        <f t="shared" si="34"/>
        <v>2071</v>
      </c>
      <c r="AB17" s="296">
        <f t="shared" si="35"/>
        <v>0</v>
      </c>
      <c r="AC17" s="296">
        <f t="shared" si="36"/>
        <v>10290</v>
      </c>
      <c r="AD17" s="296">
        <f t="shared" si="37"/>
        <v>0</v>
      </c>
      <c r="AE17" s="296">
        <f t="shared" si="38"/>
        <v>8986</v>
      </c>
      <c r="AF17" s="296">
        <f t="shared" si="39"/>
        <v>0</v>
      </c>
      <c r="AG17" s="297">
        <v>2</v>
      </c>
      <c r="AH17" s="296">
        <f t="shared" si="40"/>
        <v>4969</v>
      </c>
      <c r="AI17" s="298">
        <v>818</v>
      </c>
      <c r="AJ17" s="298"/>
      <c r="AK17" s="298">
        <v>1915</v>
      </c>
      <c r="AL17" s="298"/>
      <c r="AM17" s="298">
        <v>2236</v>
      </c>
      <c r="AN17" s="298"/>
      <c r="AO17" s="297">
        <v>3</v>
      </c>
      <c r="AP17" s="296">
        <f t="shared" si="41"/>
        <v>5193</v>
      </c>
      <c r="AQ17" s="298">
        <v>418</v>
      </c>
      <c r="AR17" s="298"/>
      <c r="AS17" s="298">
        <v>2525</v>
      </c>
      <c r="AT17" s="298"/>
      <c r="AU17" s="298">
        <v>2250</v>
      </c>
      <c r="AV17" s="298"/>
      <c r="AW17" s="297">
        <v>5</v>
      </c>
      <c r="AX17" s="296">
        <f t="shared" si="17"/>
        <v>5593</v>
      </c>
      <c r="AY17" s="298">
        <v>418</v>
      </c>
      <c r="AZ17" s="298"/>
      <c r="BA17" s="298">
        <v>2925</v>
      </c>
      <c r="BB17" s="298"/>
      <c r="BC17" s="298">
        <v>2250</v>
      </c>
      <c r="BD17" s="298"/>
      <c r="BE17" s="297">
        <v>5</v>
      </c>
      <c r="BF17" s="296">
        <f t="shared" si="42"/>
        <v>5592</v>
      </c>
      <c r="BG17" s="298">
        <v>417</v>
      </c>
      <c r="BH17" s="298"/>
      <c r="BI17" s="298">
        <v>2925</v>
      </c>
      <c r="BJ17" s="298"/>
      <c r="BK17" s="298">
        <v>2250</v>
      </c>
      <c r="BL17" s="298"/>
    </row>
    <row r="18" spans="1:64" s="287" customFormat="1" ht="40.5" customHeight="1" x14ac:dyDescent="0.25">
      <c r="A18" s="293"/>
      <c r="B18" s="278"/>
      <c r="C18" s="328" t="s">
        <v>474</v>
      </c>
      <c r="D18" s="322" t="s">
        <v>468</v>
      </c>
      <c r="E18" s="31">
        <v>95</v>
      </c>
      <c r="F18" s="356">
        <v>240211807</v>
      </c>
      <c r="G18" s="28" t="s">
        <v>3163</v>
      </c>
      <c r="H18" s="357">
        <v>15</v>
      </c>
      <c r="I18" s="353" t="s">
        <v>2979</v>
      </c>
      <c r="J18" s="329">
        <v>24</v>
      </c>
      <c r="K18" s="329" t="s">
        <v>3059</v>
      </c>
      <c r="L18" s="329">
        <v>2402</v>
      </c>
      <c r="M18" s="329" t="s">
        <v>3154</v>
      </c>
      <c r="N18" s="349">
        <v>2024004540039</v>
      </c>
      <c r="O18" s="329" t="s">
        <v>3155</v>
      </c>
      <c r="P18" s="327" t="s">
        <v>467</v>
      </c>
      <c r="Q18" s="268">
        <v>15</v>
      </c>
      <c r="R18" s="326" t="s">
        <v>2955</v>
      </c>
      <c r="S18" s="31"/>
      <c r="T18" s="184">
        <v>15</v>
      </c>
      <c r="U18" s="294">
        <v>2</v>
      </c>
      <c r="V18" s="295">
        <v>3</v>
      </c>
      <c r="W18" s="295">
        <v>5</v>
      </c>
      <c r="X18" s="295">
        <v>5</v>
      </c>
      <c r="Y18" s="295">
        <v>1560</v>
      </c>
      <c r="Z18" s="296">
        <f t="shared" si="5"/>
        <v>1560</v>
      </c>
      <c r="AA18" s="296">
        <f t="shared" si="34"/>
        <v>0</v>
      </c>
      <c r="AB18" s="296">
        <f t="shared" si="35"/>
        <v>0</v>
      </c>
      <c r="AC18" s="296">
        <f t="shared" si="36"/>
        <v>0</v>
      </c>
      <c r="AD18" s="296">
        <f t="shared" si="37"/>
        <v>0</v>
      </c>
      <c r="AE18" s="296">
        <f t="shared" si="38"/>
        <v>1560</v>
      </c>
      <c r="AF18" s="296">
        <f t="shared" si="39"/>
        <v>0</v>
      </c>
      <c r="AG18" s="297">
        <v>2</v>
      </c>
      <c r="AH18" s="296">
        <f t="shared" si="40"/>
        <v>200</v>
      </c>
      <c r="AI18" s="298"/>
      <c r="AJ18" s="298"/>
      <c r="AK18" s="298"/>
      <c r="AL18" s="298"/>
      <c r="AM18" s="298">
        <v>200</v>
      </c>
      <c r="AN18" s="298"/>
      <c r="AO18" s="297">
        <v>3</v>
      </c>
      <c r="AP18" s="296">
        <f t="shared" si="41"/>
        <v>360</v>
      </c>
      <c r="AQ18" s="298"/>
      <c r="AR18" s="298"/>
      <c r="AS18" s="298"/>
      <c r="AT18" s="298"/>
      <c r="AU18" s="298">
        <v>360</v>
      </c>
      <c r="AV18" s="298"/>
      <c r="AW18" s="297">
        <v>5</v>
      </c>
      <c r="AX18" s="296">
        <f t="shared" si="17"/>
        <v>500</v>
      </c>
      <c r="AY18" s="298"/>
      <c r="AZ18" s="298"/>
      <c r="BA18" s="298"/>
      <c r="BB18" s="298"/>
      <c r="BC18" s="298">
        <v>500</v>
      </c>
      <c r="BD18" s="298"/>
      <c r="BE18" s="297">
        <v>5</v>
      </c>
      <c r="BF18" s="296">
        <f t="shared" si="42"/>
        <v>500</v>
      </c>
      <c r="BG18" s="298"/>
      <c r="BH18" s="298"/>
      <c r="BI18" s="298"/>
      <c r="BJ18" s="298"/>
      <c r="BK18" s="298">
        <v>500</v>
      </c>
      <c r="BL18" s="298"/>
    </row>
    <row r="19" spans="1:64" s="287" customFormat="1" ht="40.5" customHeight="1" x14ac:dyDescent="0.25">
      <c r="A19" s="293"/>
      <c r="B19" s="278"/>
      <c r="C19" s="328" t="s">
        <v>475</v>
      </c>
      <c r="D19" s="322" t="s">
        <v>469</v>
      </c>
      <c r="E19" s="31">
        <v>96</v>
      </c>
      <c r="F19" s="436">
        <v>240211819</v>
      </c>
      <c r="G19" s="28" t="s">
        <v>3164</v>
      </c>
      <c r="H19" s="357">
        <v>20</v>
      </c>
      <c r="I19" s="353" t="s">
        <v>2979</v>
      </c>
      <c r="J19" s="437">
        <v>24</v>
      </c>
      <c r="K19" s="437" t="s">
        <v>3059</v>
      </c>
      <c r="L19" s="437">
        <v>2402</v>
      </c>
      <c r="M19" s="437" t="s">
        <v>3154</v>
      </c>
      <c r="N19" s="438">
        <v>2024004540039</v>
      </c>
      <c r="O19" s="437" t="s">
        <v>3155</v>
      </c>
      <c r="P19" s="327" t="s">
        <v>470</v>
      </c>
      <c r="Q19" s="268">
        <v>20</v>
      </c>
      <c r="R19" s="326" t="s">
        <v>2955</v>
      </c>
      <c r="S19" s="31"/>
      <c r="T19" s="184">
        <v>20</v>
      </c>
      <c r="U19" s="294">
        <v>2</v>
      </c>
      <c r="V19" s="295">
        <v>6</v>
      </c>
      <c r="W19" s="295">
        <v>6</v>
      </c>
      <c r="X19" s="295">
        <v>6</v>
      </c>
      <c r="Y19" s="295">
        <v>22900</v>
      </c>
      <c r="Z19" s="296">
        <f t="shared" si="5"/>
        <v>22900</v>
      </c>
      <c r="AA19" s="296">
        <f t="shared" si="34"/>
        <v>5400</v>
      </c>
      <c r="AB19" s="296">
        <f t="shared" si="35"/>
        <v>0</v>
      </c>
      <c r="AC19" s="296">
        <f t="shared" si="36"/>
        <v>8500</v>
      </c>
      <c r="AD19" s="296">
        <f t="shared" si="37"/>
        <v>0</v>
      </c>
      <c r="AE19" s="296">
        <f t="shared" si="38"/>
        <v>9000</v>
      </c>
      <c r="AF19" s="296">
        <f t="shared" si="39"/>
        <v>0</v>
      </c>
      <c r="AG19" s="297">
        <v>2</v>
      </c>
      <c r="AH19" s="296">
        <f t="shared" si="40"/>
        <v>4975</v>
      </c>
      <c r="AI19" s="298">
        <v>600</v>
      </c>
      <c r="AJ19" s="298"/>
      <c r="AK19" s="298">
        <v>2125</v>
      </c>
      <c r="AL19" s="298"/>
      <c r="AM19" s="298">
        <v>2250</v>
      </c>
      <c r="AN19" s="298"/>
      <c r="AO19" s="297">
        <v>6</v>
      </c>
      <c r="AP19" s="296">
        <f t="shared" si="41"/>
        <v>5575</v>
      </c>
      <c r="AQ19" s="298">
        <v>1200</v>
      </c>
      <c r="AR19" s="298"/>
      <c r="AS19" s="298">
        <v>2125</v>
      </c>
      <c r="AT19" s="298"/>
      <c r="AU19" s="298">
        <v>2250</v>
      </c>
      <c r="AV19" s="298"/>
      <c r="AW19" s="297">
        <v>6</v>
      </c>
      <c r="AX19" s="296">
        <f t="shared" si="17"/>
        <v>6175</v>
      </c>
      <c r="AY19" s="298">
        <v>1800</v>
      </c>
      <c r="AZ19" s="298"/>
      <c r="BA19" s="298">
        <v>2125</v>
      </c>
      <c r="BB19" s="298"/>
      <c r="BC19" s="298">
        <v>2250</v>
      </c>
      <c r="BD19" s="298"/>
      <c r="BE19" s="297">
        <v>6</v>
      </c>
      <c r="BF19" s="296">
        <f t="shared" si="42"/>
        <v>6175</v>
      </c>
      <c r="BG19" s="298">
        <v>1800</v>
      </c>
      <c r="BH19" s="298"/>
      <c r="BI19" s="298">
        <v>2125</v>
      </c>
      <c r="BJ19" s="298"/>
      <c r="BK19" s="298">
        <v>2250</v>
      </c>
      <c r="BL19" s="298"/>
    </row>
    <row r="20" spans="1:64" s="287" customFormat="1" ht="40.5" customHeight="1" x14ac:dyDescent="0.25">
      <c r="A20" s="293"/>
      <c r="B20" s="278"/>
      <c r="C20" s="328" t="s">
        <v>476</v>
      </c>
      <c r="D20" s="322" t="s">
        <v>471</v>
      </c>
      <c r="E20" s="31">
        <v>97</v>
      </c>
      <c r="F20" s="356">
        <v>240211819</v>
      </c>
      <c r="G20" s="28" t="s">
        <v>3164</v>
      </c>
      <c r="H20" s="357">
        <v>3</v>
      </c>
      <c r="I20" s="353" t="s">
        <v>2979</v>
      </c>
      <c r="J20" s="329">
        <v>24</v>
      </c>
      <c r="K20" s="329" t="s">
        <v>3059</v>
      </c>
      <c r="L20" s="329">
        <v>2402</v>
      </c>
      <c r="M20" s="329" t="s">
        <v>3154</v>
      </c>
      <c r="N20" s="349">
        <v>2024004540039</v>
      </c>
      <c r="O20" s="329" t="s">
        <v>3155</v>
      </c>
      <c r="P20" s="327" t="s">
        <v>470</v>
      </c>
      <c r="Q20" s="268">
        <v>3</v>
      </c>
      <c r="R20" s="326" t="s">
        <v>2955</v>
      </c>
      <c r="S20" s="31"/>
      <c r="T20" s="184">
        <v>3</v>
      </c>
      <c r="U20" s="294"/>
      <c r="V20" s="295">
        <v>1</v>
      </c>
      <c r="W20" s="295">
        <v>1</v>
      </c>
      <c r="X20" s="295">
        <v>1</v>
      </c>
      <c r="Y20" s="295">
        <v>1200</v>
      </c>
      <c r="Z20" s="296">
        <f t="shared" si="5"/>
        <v>1200</v>
      </c>
      <c r="AA20" s="296">
        <f t="shared" si="34"/>
        <v>1200</v>
      </c>
      <c r="AB20" s="296">
        <f t="shared" si="35"/>
        <v>0</v>
      </c>
      <c r="AC20" s="296">
        <f t="shared" si="36"/>
        <v>0</v>
      </c>
      <c r="AD20" s="296">
        <f t="shared" si="37"/>
        <v>0</v>
      </c>
      <c r="AE20" s="296">
        <f t="shared" si="38"/>
        <v>0</v>
      </c>
      <c r="AF20" s="296">
        <f t="shared" si="39"/>
        <v>0</v>
      </c>
      <c r="AG20" s="297">
        <v>0</v>
      </c>
      <c r="AH20" s="296">
        <f t="shared" si="40"/>
        <v>0</v>
      </c>
      <c r="AI20" s="298"/>
      <c r="AJ20" s="298"/>
      <c r="AK20" s="298"/>
      <c r="AL20" s="298"/>
      <c r="AM20" s="298"/>
      <c r="AN20" s="298"/>
      <c r="AO20" s="297">
        <v>1</v>
      </c>
      <c r="AP20" s="296">
        <f t="shared" si="41"/>
        <v>400</v>
      </c>
      <c r="AQ20" s="298">
        <v>400</v>
      </c>
      <c r="AR20" s="298"/>
      <c r="AS20" s="298"/>
      <c r="AT20" s="298"/>
      <c r="AU20" s="298"/>
      <c r="AV20" s="298"/>
      <c r="AW20" s="297">
        <v>1</v>
      </c>
      <c r="AX20" s="296">
        <f t="shared" si="17"/>
        <v>400</v>
      </c>
      <c r="AY20" s="298">
        <v>400</v>
      </c>
      <c r="AZ20" s="298"/>
      <c r="BA20" s="298"/>
      <c r="BB20" s="298"/>
      <c r="BC20" s="298"/>
      <c r="BD20" s="298"/>
      <c r="BE20" s="297">
        <v>1</v>
      </c>
      <c r="BF20" s="296">
        <f t="shared" si="42"/>
        <v>400</v>
      </c>
      <c r="BG20" s="298">
        <v>400</v>
      </c>
      <c r="BH20" s="298"/>
      <c r="BI20" s="298"/>
      <c r="BJ20" s="298"/>
      <c r="BK20" s="298"/>
      <c r="BL20" s="298"/>
    </row>
    <row r="21" spans="1:64" s="287" customFormat="1" ht="40.5" customHeight="1" x14ac:dyDescent="0.25">
      <c r="A21" s="293"/>
      <c r="B21" s="278"/>
      <c r="C21" s="328" t="s">
        <v>477</v>
      </c>
      <c r="D21" s="322" t="s">
        <v>472</v>
      </c>
      <c r="E21" s="31">
        <v>98</v>
      </c>
      <c r="F21" s="356">
        <v>240205600</v>
      </c>
      <c r="G21" s="28" t="s">
        <v>3165</v>
      </c>
      <c r="H21" s="357">
        <v>10</v>
      </c>
      <c r="I21" s="357" t="s">
        <v>3153</v>
      </c>
      <c r="J21" s="329">
        <v>24</v>
      </c>
      <c r="K21" s="329" t="s">
        <v>3059</v>
      </c>
      <c r="L21" s="329">
        <v>2402</v>
      </c>
      <c r="M21" s="329" t="s">
        <v>3154</v>
      </c>
      <c r="N21" s="349">
        <v>2024004540039</v>
      </c>
      <c r="O21" s="329" t="s">
        <v>3155</v>
      </c>
      <c r="P21" s="327" t="s">
        <v>473</v>
      </c>
      <c r="Q21" s="268">
        <v>10</v>
      </c>
      <c r="R21" s="326" t="s">
        <v>2955</v>
      </c>
      <c r="S21" s="31"/>
      <c r="T21" s="184">
        <v>10</v>
      </c>
      <c r="U21" s="294">
        <v>5</v>
      </c>
      <c r="V21" s="295">
        <v>5</v>
      </c>
      <c r="W21" s="295"/>
      <c r="X21" s="295"/>
      <c r="Y21" s="295">
        <v>454</v>
      </c>
      <c r="Z21" s="296">
        <f t="shared" si="5"/>
        <v>454</v>
      </c>
      <c r="AA21" s="296">
        <f t="shared" si="34"/>
        <v>0</v>
      </c>
      <c r="AB21" s="296">
        <f t="shared" si="35"/>
        <v>0</v>
      </c>
      <c r="AC21" s="296">
        <f t="shared" si="36"/>
        <v>0</v>
      </c>
      <c r="AD21" s="296">
        <f t="shared" si="37"/>
        <v>0</v>
      </c>
      <c r="AE21" s="296">
        <f t="shared" si="38"/>
        <v>454</v>
      </c>
      <c r="AF21" s="296">
        <f t="shared" si="39"/>
        <v>0</v>
      </c>
      <c r="AG21" s="297">
        <v>5</v>
      </c>
      <c r="AH21" s="296">
        <f t="shared" si="40"/>
        <v>227</v>
      </c>
      <c r="AI21" s="298"/>
      <c r="AJ21" s="298"/>
      <c r="AK21" s="298"/>
      <c r="AL21" s="298"/>
      <c r="AM21" s="298">
        <v>227</v>
      </c>
      <c r="AN21" s="298"/>
      <c r="AO21" s="297">
        <v>5</v>
      </c>
      <c r="AP21" s="296">
        <f t="shared" si="41"/>
        <v>227</v>
      </c>
      <c r="AQ21" s="298"/>
      <c r="AR21" s="298"/>
      <c r="AS21" s="298"/>
      <c r="AT21" s="298"/>
      <c r="AU21" s="298">
        <v>227</v>
      </c>
      <c r="AV21" s="298"/>
      <c r="AW21" s="297">
        <v>0</v>
      </c>
      <c r="AX21" s="296">
        <f t="shared" si="17"/>
        <v>0</v>
      </c>
      <c r="AY21" s="298"/>
      <c r="AZ21" s="298"/>
      <c r="BA21" s="298"/>
      <c r="BB21" s="298"/>
      <c r="BC21" s="298"/>
      <c r="BD21" s="298"/>
      <c r="BE21" s="297">
        <v>0</v>
      </c>
      <c r="BF21" s="296">
        <f t="shared" si="42"/>
        <v>0</v>
      </c>
      <c r="BG21" s="298"/>
      <c r="BH21" s="298"/>
      <c r="BI21" s="298"/>
      <c r="BJ21" s="298"/>
      <c r="BK21" s="298"/>
      <c r="BL21" s="298"/>
    </row>
  </sheetData>
  <mergeCells count="56">
    <mergeCell ref="BK4:BK5"/>
    <mergeCell ref="BL4:BL5"/>
    <mergeCell ref="Q4:Q5"/>
    <mergeCell ref="R4:R5"/>
    <mergeCell ref="AO4:AO5"/>
    <mergeCell ref="AP4:AP5"/>
    <mergeCell ref="AQ4:AT4"/>
    <mergeCell ref="AV4:AV5"/>
    <mergeCell ref="AW4:AW5"/>
    <mergeCell ref="AF4:AF5"/>
    <mergeCell ref="AG4:AG5"/>
    <mergeCell ref="AH4:AH5"/>
    <mergeCell ref="AI4:AL4"/>
    <mergeCell ref="AN4:AN5"/>
    <mergeCell ref="BG4:BJ4"/>
    <mergeCell ref="AM4:AM5"/>
    <mergeCell ref="P4:P5"/>
    <mergeCell ref="X4:X5"/>
    <mergeCell ref="Y4:Y5"/>
    <mergeCell ref="Z4:Z5"/>
    <mergeCell ref="AA4:AD4"/>
    <mergeCell ref="BD4:BD5"/>
    <mergeCell ref="T3:X3"/>
    <mergeCell ref="Y3:AF3"/>
    <mergeCell ref="AG3:AN3"/>
    <mergeCell ref="AO3:AV3"/>
    <mergeCell ref="AW3:BD3"/>
    <mergeCell ref="BE4:BE5"/>
    <mergeCell ref="BF4:BF5"/>
    <mergeCell ref="N3:O3"/>
    <mergeCell ref="AE4:AE5"/>
    <mergeCell ref="M4:M5"/>
    <mergeCell ref="N4:N5"/>
    <mergeCell ref="O4:O5"/>
    <mergeCell ref="T4:T5"/>
    <mergeCell ref="U4:U5"/>
    <mergeCell ref="V4:V5"/>
    <mergeCell ref="W4:W5"/>
    <mergeCell ref="BE3:BL3"/>
    <mergeCell ref="AU4:AU5"/>
    <mergeCell ref="AX4:AX5"/>
    <mergeCell ref="AY4:BB4"/>
    <mergeCell ref="BC4:BC5"/>
    <mergeCell ref="L4:L5"/>
    <mergeCell ref="B3:D3"/>
    <mergeCell ref="E3:E5"/>
    <mergeCell ref="C4:D4"/>
    <mergeCell ref="F4:F5"/>
    <mergeCell ref="G4:G5"/>
    <mergeCell ref="J4:J5"/>
    <mergeCell ref="K4:K5"/>
    <mergeCell ref="F3:I3"/>
    <mergeCell ref="H4:H5"/>
    <mergeCell ref="I4:I5"/>
    <mergeCell ref="J3:K3"/>
    <mergeCell ref="L3:M3"/>
  </mergeCells>
  <conditionalFormatting sqref="H10:I10 H11 H12:I13 H16:I16">
    <cfRule type="expression" dxfId="440" priority="10">
      <formula>$G10=#REF!</formula>
    </cfRule>
  </conditionalFormatting>
  <conditionalFormatting sqref="Q10:Q13 Q16">
    <cfRule type="expression" dxfId="439" priority="1">
      <formula>$G10=#REF!</formula>
    </cfRule>
  </conditionalFormatting>
  <conditionalFormatting sqref="S9:S14">
    <cfRule type="expression" dxfId="438" priority="29">
      <formula>T9=U9+V9+W9+X9</formula>
    </cfRule>
    <cfRule type="expression" dxfId="437" priority="30">
      <formula>T9&lt;&gt;U9+V9+W9+X9</formula>
    </cfRule>
  </conditionalFormatting>
  <conditionalFormatting sqref="S16:S21">
    <cfRule type="expression" dxfId="436" priority="25">
      <formula>T16=U16+V16+W16+X16</formula>
    </cfRule>
    <cfRule type="expression" dxfId="435" priority="26">
      <formula>T16&lt;&gt;U16+V16+W16+X16</formula>
    </cfRule>
  </conditionalFormatting>
  <conditionalFormatting sqref="T10:T13 T16">
    <cfRule type="expression" dxfId="434" priority="9">
      <formula>$G10=#REF!</formula>
    </cfRule>
  </conditionalFormatting>
  <conditionalFormatting sqref="Y7:Y21">
    <cfRule type="expression" dxfId="433" priority="2">
      <formula>Y7&lt;&gt;Z7</formula>
    </cfRule>
  </conditionalFormatting>
  <conditionalFormatting sqref="Z7:AF7">
    <cfRule type="expression" dxfId="432" priority="7">
      <formula>Z$4=#REF!</formula>
    </cfRule>
  </conditionalFormatting>
  <conditionalFormatting sqref="AH7:AN7">
    <cfRule type="expression" dxfId="431" priority="6">
      <formula>AH$4=#REF!</formula>
    </cfRule>
  </conditionalFormatting>
  <conditionalFormatting sqref="AP7:AV7">
    <cfRule type="expression" dxfId="430" priority="5">
      <formula>AP$4=#REF!</formula>
    </cfRule>
  </conditionalFormatting>
  <conditionalFormatting sqref="AX7:BD7">
    <cfRule type="expression" dxfId="429" priority="4">
      <formula>AX$4=#REF!</formula>
    </cfRule>
  </conditionalFormatting>
  <conditionalFormatting sqref="BF7:BL7">
    <cfRule type="expression" dxfId="428" priority="3">
      <formula>BF$4=#REF!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colBreaks count="4" manualBreakCount="4">
    <brk id="13" max="20" man="1"/>
    <brk id="17" max="20" man="1"/>
    <brk id="32" max="20" man="1"/>
    <brk id="48" max="20" man="1"/>
  </colBreaks>
  <ignoredErrors>
    <ignoredError sqref="AH9:BL21" formulaRange="1"/>
  </ignoredErrors>
  <legacyDrawing r:id="rId2"/>
  <extLst>
    <ext xmlns:x14="http://schemas.microsoft.com/office/spreadsheetml/2009/9/main" uri="{CCE6A557-97BC-4b89-ADB6-D9C93CAAB3DF}">
      <x14:dataValidations xmlns:xm="http://schemas.microsoft.com/office/excel/2006/main" disablePrompts="1" count="1">
        <x14:dataValidation type="list" showInputMessage="1" showErrorMessage="1" xr:uid="{C3FED60C-56E6-4A46-B730-AEC1F53689D7}">
          <x14:formula1>
            <xm:f>ListaS!$A$3:$A$4</xm:f>
          </x14:formula1>
          <xm:sqref>R9:R14 R16:R21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2041F-8FC2-4A10-BDCF-E8D8E8619CA4}">
  <sheetPr>
    <tabColor rgb="FFFF3232"/>
  </sheetPr>
  <dimension ref="A1:BL33"/>
  <sheetViews>
    <sheetView view="pageBreakPreview" zoomScale="60" zoomScaleNormal="50" workbookViewId="0">
      <pane xSplit="8" ySplit="6" topLeftCell="I15" activePane="bottomRight" state="frozen"/>
      <selection activeCell="J7" sqref="J7"/>
      <selection pane="topRight" activeCell="J7" sqref="J7"/>
      <selection pane="bottomLeft" activeCell="J7" sqref="J7"/>
      <selection pane="bottomRight" activeCell="N17" sqref="N17"/>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12"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7.85546875" style="25" customWidth="1"/>
    <col min="15" max="15" width="160.7109375" style="25" customWidth="1"/>
    <col min="16" max="16" width="25.7109375" style="177" customWidth="1"/>
    <col min="17" max="17" width="9.7109375" style="372"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2531</v>
      </c>
      <c r="G2" s="392"/>
      <c r="H2" s="186"/>
      <c r="I2" s="256"/>
      <c r="J2" s="256"/>
      <c r="K2" s="256"/>
      <c r="M2" s="258"/>
      <c r="O2" s="250" t="str">
        <f>+F2</f>
        <v>SECRETARÍA DE TRÁNSITO</v>
      </c>
      <c r="Q2" s="186"/>
      <c r="R2" s="257"/>
      <c r="S2" s="257"/>
      <c r="T2" s="257"/>
      <c r="U2" s="257"/>
      <c r="V2" s="257"/>
      <c r="X2" s="166" t="str">
        <f>+F2</f>
        <v>SECRETARÍA DE TRÁNSITO</v>
      </c>
      <c r="Y2" s="257"/>
      <c r="Z2" s="257"/>
      <c r="AA2" s="257"/>
      <c r="AB2" s="257"/>
      <c r="AE2" s="166"/>
      <c r="AF2" s="166"/>
      <c r="AG2" s="257"/>
      <c r="AH2" s="257"/>
      <c r="AI2" s="257"/>
      <c r="AK2" s="257"/>
      <c r="AL2" s="166" t="str">
        <f>+X2</f>
        <v>SECRETARÍA DE TRÁNSITO</v>
      </c>
      <c r="AM2" s="257"/>
      <c r="AN2" s="257"/>
      <c r="AO2" s="257"/>
      <c r="AP2" s="257"/>
      <c r="AQ2" s="257"/>
      <c r="AR2" s="257"/>
      <c r="AT2" s="166"/>
      <c r="AU2" s="166"/>
      <c r="AV2" s="166"/>
      <c r="AW2" s="257"/>
      <c r="AX2" s="257"/>
      <c r="AY2" s="257"/>
      <c r="AZ2" s="166"/>
      <c r="BA2" s="257"/>
      <c r="BB2" s="166" t="str">
        <f>+AL2</f>
        <v>SECRETARÍA DE TRÁNSITO</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29">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2881</v>
      </c>
      <c r="B7" s="534" t="s">
        <v>478</v>
      </c>
      <c r="C7" s="535"/>
      <c r="D7" s="535"/>
      <c r="E7" s="535"/>
      <c r="F7" s="535"/>
      <c r="G7" s="560"/>
      <c r="H7" s="536"/>
      <c r="I7" s="536"/>
      <c r="J7" s="561"/>
      <c r="K7" s="561"/>
      <c r="L7" s="535"/>
      <c r="M7" s="535"/>
      <c r="N7" s="535"/>
      <c r="O7" s="562"/>
      <c r="P7" s="679"/>
      <c r="Q7" s="583"/>
      <c r="R7" s="679"/>
      <c r="S7" s="537"/>
      <c r="T7" s="538"/>
      <c r="U7" s="680"/>
      <c r="V7" s="680"/>
      <c r="W7" s="680"/>
      <c r="X7" s="680"/>
      <c r="Y7" s="584">
        <v>19000</v>
      </c>
      <c r="Z7" s="539">
        <f t="shared" ref="Z7:AF7" si="0">+Z8+Z14+Z18+Z27+Z29+Z23</f>
        <v>19000</v>
      </c>
      <c r="AA7" s="539">
        <f t="shared" si="0"/>
        <v>12000</v>
      </c>
      <c r="AB7" s="539">
        <f t="shared" si="0"/>
        <v>0</v>
      </c>
      <c r="AC7" s="539">
        <f t="shared" si="0"/>
        <v>4000</v>
      </c>
      <c r="AD7" s="539">
        <f t="shared" si="0"/>
        <v>0</v>
      </c>
      <c r="AE7" s="539">
        <f t="shared" si="0"/>
        <v>3000</v>
      </c>
      <c r="AF7" s="539">
        <f t="shared" si="0"/>
        <v>0</v>
      </c>
      <c r="AG7" s="540"/>
      <c r="AH7" s="539">
        <f t="shared" ref="AH7:AN7" si="1">+AH8+AH14+AH18+AH27+AH29</f>
        <v>3138</v>
      </c>
      <c r="AI7" s="539">
        <f t="shared" si="1"/>
        <v>3138</v>
      </c>
      <c r="AJ7" s="539">
        <f t="shared" si="1"/>
        <v>0</v>
      </c>
      <c r="AK7" s="539">
        <f t="shared" si="1"/>
        <v>0</v>
      </c>
      <c r="AL7" s="539">
        <f t="shared" si="1"/>
        <v>0</v>
      </c>
      <c r="AM7" s="539">
        <f t="shared" si="1"/>
        <v>0</v>
      </c>
      <c r="AN7" s="539">
        <f t="shared" si="1"/>
        <v>0</v>
      </c>
      <c r="AO7" s="540"/>
      <c r="AP7" s="539">
        <f t="shared" ref="AP7:AV7" si="2">+AP8+AP14+AP18+AP27+AP29</f>
        <v>8857</v>
      </c>
      <c r="AQ7" s="539">
        <f t="shared" si="2"/>
        <v>2870</v>
      </c>
      <c r="AR7" s="539">
        <f t="shared" si="2"/>
        <v>0</v>
      </c>
      <c r="AS7" s="539">
        <f t="shared" si="2"/>
        <v>4000</v>
      </c>
      <c r="AT7" s="539">
        <f t="shared" si="2"/>
        <v>0</v>
      </c>
      <c r="AU7" s="539">
        <f t="shared" si="2"/>
        <v>1987</v>
      </c>
      <c r="AV7" s="539">
        <f t="shared" si="2"/>
        <v>0</v>
      </c>
      <c r="AW7" s="540"/>
      <c r="AX7" s="539">
        <f t="shared" ref="AX7:BD7" si="3">+AX8+AX14+AX18+AX27+AX29</f>
        <v>3166</v>
      </c>
      <c r="AY7" s="539">
        <f t="shared" si="3"/>
        <v>3166</v>
      </c>
      <c r="AZ7" s="539">
        <f t="shared" si="3"/>
        <v>0</v>
      </c>
      <c r="BA7" s="539">
        <f t="shared" si="3"/>
        <v>0</v>
      </c>
      <c r="BB7" s="539">
        <f t="shared" si="3"/>
        <v>0</v>
      </c>
      <c r="BC7" s="539">
        <f t="shared" si="3"/>
        <v>0</v>
      </c>
      <c r="BD7" s="539">
        <f t="shared" si="3"/>
        <v>0</v>
      </c>
      <c r="BE7" s="540"/>
      <c r="BF7" s="539">
        <f t="shared" ref="BF7:BL7" si="4">+BF8+BF14+BF18+BF27+BF29</f>
        <v>2859</v>
      </c>
      <c r="BG7" s="539">
        <f t="shared" si="4"/>
        <v>1846</v>
      </c>
      <c r="BH7" s="539">
        <f t="shared" si="4"/>
        <v>0</v>
      </c>
      <c r="BI7" s="539">
        <f t="shared" si="4"/>
        <v>0</v>
      </c>
      <c r="BJ7" s="539">
        <f t="shared" si="4"/>
        <v>0</v>
      </c>
      <c r="BK7" s="539">
        <f t="shared" si="4"/>
        <v>1013</v>
      </c>
      <c r="BL7" s="539">
        <f t="shared" si="4"/>
        <v>0</v>
      </c>
    </row>
    <row r="8" spans="1:64" s="559" customFormat="1" ht="40.5" customHeight="1" x14ac:dyDescent="0.25">
      <c r="A8" s="681"/>
      <c r="B8" s="201" t="s">
        <v>59</v>
      </c>
      <c r="C8" s="547" t="s">
        <v>479</v>
      </c>
      <c r="D8" s="380"/>
      <c r="E8" s="380"/>
      <c r="F8" s="380"/>
      <c r="G8" s="398"/>
      <c r="H8" s="182"/>
      <c r="I8" s="182"/>
      <c r="J8" s="682"/>
      <c r="K8" s="682"/>
      <c r="L8" s="380"/>
      <c r="M8" s="683"/>
      <c r="N8" s="684"/>
      <c r="O8" s="183"/>
      <c r="P8" s="266"/>
      <c r="Q8" s="266"/>
      <c r="R8" s="266"/>
      <c r="S8" s="185"/>
      <c r="T8" s="52"/>
      <c r="U8" s="686"/>
      <c r="V8" s="686"/>
      <c r="W8" s="686"/>
      <c r="X8" s="686"/>
      <c r="Y8" s="585">
        <v>12870</v>
      </c>
      <c r="Z8" s="551">
        <f t="shared" ref="Z8:AF23" si="5">+AH8+AP8+AX8+BF8</f>
        <v>12870</v>
      </c>
      <c r="AA8" s="551">
        <f t="shared" si="5"/>
        <v>5895</v>
      </c>
      <c r="AB8" s="551">
        <f t="shared" si="5"/>
        <v>0</v>
      </c>
      <c r="AC8" s="551">
        <f t="shared" si="5"/>
        <v>4000</v>
      </c>
      <c r="AD8" s="551">
        <f t="shared" si="5"/>
        <v>0</v>
      </c>
      <c r="AE8" s="551">
        <f t="shared" si="5"/>
        <v>2975</v>
      </c>
      <c r="AF8" s="551">
        <f t="shared" si="5"/>
        <v>0</v>
      </c>
      <c r="AG8" s="552"/>
      <c r="AH8" s="553">
        <f>SUM(AH9:AH13)</f>
        <v>2067</v>
      </c>
      <c r="AI8" s="553">
        <f t="shared" ref="AI8:AN8" si="6">SUM(AI9:AI13)</f>
        <v>2067</v>
      </c>
      <c r="AJ8" s="553">
        <f t="shared" si="6"/>
        <v>0</v>
      </c>
      <c r="AK8" s="553">
        <f t="shared" si="6"/>
        <v>0</v>
      </c>
      <c r="AL8" s="553">
        <f t="shared" si="6"/>
        <v>0</v>
      </c>
      <c r="AM8" s="553">
        <f t="shared" si="6"/>
        <v>0</v>
      </c>
      <c r="AN8" s="553">
        <f t="shared" si="6"/>
        <v>0</v>
      </c>
      <c r="AO8" s="552"/>
      <c r="AP8" s="553">
        <f>SUM(AP9:AP13)</f>
        <v>7592</v>
      </c>
      <c r="AQ8" s="553">
        <f t="shared" ref="AQ8:AV8" si="7">SUM(AQ9:AQ13)</f>
        <v>1605</v>
      </c>
      <c r="AR8" s="553">
        <f t="shared" si="7"/>
        <v>0</v>
      </c>
      <c r="AS8" s="553">
        <f t="shared" si="7"/>
        <v>4000</v>
      </c>
      <c r="AT8" s="553">
        <f t="shared" si="7"/>
        <v>0</v>
      </c>
      <c r="AU8" s="553">
        <f t="shared" si="7"/>
        <v>1987</v>
      </c>
      <c r="AV8" s="553">
        <f t="shared" si="7"/>
        <v>0</v>
      </c>
      <c r="AW8" s="552"/>
      <c r="AX8" s="553">
        <f>SUM(AX9:AX13)</f>
        <v>1605</v>
      </c>
      <c r="AY8" s="553">
        <f t="shared" ref="AY8:BD8" si="8">SUM(AY9:AY13)</f>
        <v>1605</v>
      </c>
      <c r="AZ8" s="553">
        <f t="shared" si="8"/>
        <v>0</v>
      </c>
      <c r="BA8" s="553">
        <f t="shared" si="8"/>
        <v>0</v>
      </c>
      <c r="BB8" s="553">
        <f t="shared" si="8"/>
        <v>0</v>
      </c>
      <c r="BC8" s="553">
        <f t="shared" si="8"/>
        <v>0</v>
      </c>
      <c r="BD8" s="553">
        <f t="shared" si="8"/>
        <v>0</v>
      </c>
      <c r="BE8" s="552"/>
      <c r="BF8" s="553">
        <f>SUM(BF9:BF13)</f>
        <v>1606</v>
      </c>
      <c r="BG8" s="553">
        <f t="shared" ref="BG8:BL8" si="9">SUM(BG9:BG13)</f>
        <v>618</v>
      </c>
      <c r="BH8" s="553">
        <f t="shared" si="9"/>
        <v>0</v>
      </c>
      <c r="BI8" s="553">
        <f t="shared" si="9"/>
        <v>0</v>
      </c>
      <c r="BJ8" s="553">
        <f t="shared" si="9"/>
        <v>0</v>
      </c>
      <c r="BK8" s="553">
        <f t="shared" si="9"/>
        <v>988</v>
      </c>
      <c r="BL8" s="553">
        <f t="shared" si="9"/>
        <v>0</v>
      </c>
    </row>
    <row r="9" spans="1:64" s="287" customFormat="1" ht="40.5" customHeight="1" x14ac:dyDescent="0.25">
      <c r="A9" s="288"/>
      <c r="B9" s="358"/>
      <c r="C9" s="328" t="s">
        <v>60</v>
      </c>
      <c r="D9" s="362" t="s">
        <v>480</v>
      </c>
      <c r="E9" s="345">
        <v>99</v>
      </c>
      <c r="F9" s="356" t="s">
        <v>3453</v>
      </c>
      <c r="G9" s="32" t="s">
        <v>3058</v>
      </c>
      <c r="H9" s="498">
        <v>2</v>
      </c>
      <c r="I9" s="357" t="s">
        <v>2979</v>
      </c>
      <c r="J9" s="28">
        <v>24</v>
      </c>
      <c r="K9" s="28" t="s">
        <v>3059</v>
      </c>
      <c r="L9" s="28">
        <v>2409</v>
      </c>
      <c r="M9" s="28" t="s">
        <v>3060</v>
      </c>
      <c r="N9" s="356">
        <v>2024004540063</v>
      </c>
      <c r="O9" s="28" t="s">
        <v>3061</v>
      </c>
      <c r="P9" s="332" t="s">
        <v>481</v>
      </c>
      <c r="Q9" s="268">
        <v>1</v>
      </c>
      <c r="R9" s="326" t="s">
        <v>2956</v>
      </c>
      <c r="S9" s="326"/>
      <c r="T9" s="184">
        <v>1</v>
      </c>
      <c r="U9" s="294">
        <v>1</v>
      </c>
      <c r="V9" s="295">
        <v>1</v>
      </c>
      <c r="W9" s="295">
        <v>1</v>
      </c>
      <c r="X9" s="295">
        <v>1</v>
      </c>
      <c r="Y9" s="295">
        <v>910</v>
      </c>
      <c r="Z9" s="296">
        <f t="shared" si="5"/>
        <v>910</v>
      </c>
      <c r="AA9" s="296">
        <f t="shared" ref="AA9:AA13" si="10">+AI9+AQ9+AY9+BG9</f>
        <v>910</v>
      </c>
      <c r="AB9" s="296">
        <f t="shared" ref="AB9:AB13" si="11">+AJ9+AR9+AZ9+BH9</f>
        <v>0</v>
      </c>
      <c r="AC9" s="296">
        <f t="shared" ref="AC9:AC13" si="12">+AK9+AS9+BA9+BI9</f>
        <v>0</v>
      </c>
      <c r="AD9" s="296">
        <f t="shared" ref="AD9:AD13" si="13">+AL9+AT9+BB9+BJ9</f>
        <v>0</v>
      </c>
      <c r="AE9" s="296">
        <f t="shared" ref="AE9:AE13" si="14">+AM9+AU9+BC9+BK9</f>
        <v>0</v>
      </c>
      <c r="AF9" s="296">
        <f t="shared" ref="AF9:AF13" si="15">+AN9+AV9+BD9+BL9</f>
        <v>0</v>
      </c>
      <c r="AG9" s="297">
        <f>+U9</f>
        <v>1</v>
      </c>
      <c r="AH9" s="296">
        <f t="shared" ref="AH9:AH13" si="16">SUM(AI9:AN9)</f>
        <v>757</v>
      </c>
      <c r="AI9" s="298">
        <v>757</v>
      </c>
      <c r="AJ9" s="298"/>
      <c r="AK9" s="298"/>
      <c r="AL9" s="298"/>
      <c r="AM9" s="298"/>
      <c r="AN9" s="298"/>
      <c r="AO9" s="297">
        <f>+V9</f>
        <v>1</v>
      </c>
      <c r="AP9" s="296">
        <f t="shared" ref="AP9:AP13" si="17">SUM(AQ9:AV9)</f>
        <v>51</v>
      </c>
      <c r="AQ9" s="530">
        <v>51</v>
      </c>
      <c r="AR9" s="298"/>
      <c r="AS9" s="298"/>
      <c r="AT9" s="298"/>
      <c r="AU9" s="298"/>
      <c r="AV9" s="298"/>
      <c r="AW9" s="297">
        <f t="shared" ref="AW9:AW13" si="18">+W9</f>
        <v>1</v>
      </c>
      <c r="AX9" s="296">
        <f t="shared" ref="AX9:AX13" si="19">SUM(AY9:BD9)</f>
        <v>51</v>
      </c>
      <c r="AY9" s="298">
        <v>51</v>
      </c>
      <c r="AZ9" s="298"/>
      <c r="BA9" s="298"/>
      <c r="BB9" s="298"/>
      <c r="BC9" s="298"/>
      <c r="BD9" s="298"/>
      <c r="BE9" s="297">
        <f>+X9</f>
        <v>1</v>
      </c>
      <c r="BF9" s="296">
        <f t="shared" ref="BF9:BF13" si="20">SUM(BG9:BL9)</f>
        <v>51</v>
      </c>
      <c r="BG9" s="298">
        <v>51</v>
      </c>
      <c r="BH9" s="298"/>
      <c r="BI9" s="298"/>
      <c r="BJ9" s="298"/>
      <c r="BK9" s="298"/>
      <c r="BL9" s="298"/>
    </row>
    <row r="10" spans="1:64" s="287" customFormat="1" ht="40.5" customHeight="1" x14ac:dyDescent="0.25">
      <c r="A10" s="288"/>
      <c r="B10" s="358"/>
      <c r="C10" s="328" t="s">
        <v>61</v>
      </c>
      <c r="D10" s="362" t="s">
        <v>482</v>
      </c>
      <c r="E10" s="340">
        <v>100</v>
      </c>
      <c r="F10" s="28">
        <v>240901304</v>
      </c>
      <c r="G10" s="32" t="s">
        <v>3062</v>
      </c>
      <c r="H10" s="498">
        <v>6</v>
      </c>
      <c r="I10" s="357" t="s">
        <v>2979</v>
      </c>
      <c r="J10" s="28">
        <v>24</v>
      </c>
      <c r="K10" s="28" t="s">
        <v>3059</v>
      </c>
      <c r="L10" s="28">
        <v>2409</v>
      </c>
      <c r="M10" s="28" t="s">
        <v>3060</v>
      </c>
      <c r="N10" s="356">
        <v>2024004540113</v>
      </c>
      <c r="O10" s="28" t="s">
        <v>3063</v>
      </c>
      <c r="P10" s="332" t="s">
        <v>483</v>
      </c>
      <c r="Q10" s="268">
        <v>6</v>
      </c>
      <c r="R10" s="326" t="s">
        <v>2955</v>
      </c>
      <c r="S10" s="326"/>
      <c r="T10" s="184">
        <v>6</v>
      </c>
      <c r="U10" s="294"/>
      <c r="V10" s="295">
        <v>6</v>
      </c>
      <c r="W10" s="295"/>
      <c r="X10" s="295"/>
      <c r="Y10" s="295">
        <v>5807</v>
      </c>
      <c r="Z10" s="296">
        <f t="shared" si="5"/>
        <v>5807</v>
      </c>
      <c r="AA10" s="296">
        <f t="shared" si="10"/>
        <v>0</v>
      </c>
      <c r="AB10" s="296">
        <f t="shared" si="11"/>
        <v>0</v>
      </c>
      <c r="AC10" s="296">
        <f t="shared" si="12"/>
        <v>4000</v>
      </c>
      <c r="AD10" s="296">
        <f t="shared" si="13"/>
        <v>0</v>
      </c>
      <c r="AE10" s="296">
        <f t="shared" si="14"/>
        <v>1807</v>
      </c>
      <c r="AF10" s="296">
        <f t="shared" si="15"/>
        <v>0</v>
      </c>
      <c r="AG10" s="297">
        <f t="shared" ref="AG10:AG13" si="21">+U10</f>
        <v>0</v>
      </c>
      <c r="AH10" s="296">
        <f t="shared" si="16"/>
        <v>0</v>
      </c>
      <c r="AI10" s="298"/>
      <c r="AJ10" s="298"/>
      <c r="AK10" s="298"/>
      <c r="AL10" s="298"/>
      <c r="AM10" s="298"/>
      <c r="AN10" s="298"/>
      <c r="AO10" s="297">
        <f>+V10</f>
        <v>6</v>
      </c>
      <c r="AP10" s="296">
        <f t="shared" si="17"/>
        <v>5807</v>
      </c>
      <c r="AQ10" s="298"/>
      <c r="AR10" s="298"/>
      <c r="AS10" s="298">
        <v>4000</v>
      </c>
      <c r="AT10" s="298"/>
      <c r="AU10" s="298">
        <v>1807</v>
      </c>
      <c r="AV10" s="298"/>
      <c r="AW10" s="297">
        <f t="shared" si="18"/>
        <v>0</v>
      </c>
      <c r="AX10" s="296">
        <f t="shared" si="19"/>
        <v>0</v>
      </c>
      <c r="AY10" s="298"/>
      <c r="AZ10" s="298"/>
      <c r="BA10" s="298"/>
      <c r="BB10" s="298"/>
      <c r="BC10" s="298"/>
      <c r="BD10" s="298"/>
      <c r="BE10" s="297">
        <f t="shared" ref="BE10:BE13" si="22">+X10</f>
        <v>0</v>
      </c>
      <c r="BF10" s="296">
        <f t="shared" si="20"/>
        <v>0</v>
      </c>
      <c r="BG10" s="298"/>
      <c r="BH10" s="298"/>
      <c r="BI10" s="298"/>
      <c r="BJ10" s="298"/>
      <c r="BK10" s="298"/>
      <c r="BL10" s="298"/>
    </row>
    <row r="11" spans="1:64" s="287" customFormat="1" ht="40.5" customHeight="1" x14ac:dyDescent="0.25">
      <c r="A11" s="288"/>
      <c r="B11" s="358"/>
      <c r="C11" s="328" t="s">
        <v>62</v>
      </c>
      <c r="D11" s="362" t="s">
        <v>484</v>
      </c>
      <c r="E11" s="345">
        <v>101</v>
      </c>
      <c r="F11" s="28">
        <v>240902900</v>
      </c>
      <c r="G11" s="32" t="s">
        <v>2980</v>
      </c>
      <c r="H11" s="498">
        <v>1</v>
      </c>
      <c r="I11" s="357" t="s">
        <v>2979</v>
      </c>
      <c r="J11" s="28">
        <v>24</v>
      </c>
      <c r="K11" s="28" t="s">
        <v>3059</v>
      </c>
      <c r="L11" s="28">
        <v>2409</v>
      </c>
      <c r="M11" s="28" t="s">
        <v>3060</v>
      </c>
      <c r="N11" s="356">
        <v>2024004540063</v>
      </c>
      <c r="O11" s="28" t="s">
        <v>3061</v>
      </c>
      <c r="P11" s="332" t="s">
        <v>485</v>
      </c>
      <c r="Q11" s="268">
        <v>1</v>
      </c>
      <c r="R11" s="326" t="s">
        <v>2956</v>
      </c>
      <c r="S11" s="326"/>
      <c r="T11" s="184">
        <v>1</v>
      </c>
      <c r="U11" s="294">
        <v>1</v>
      </c>
      <c r="V11" s="295">
        <v>1</v>
      </c>
      <c r="W11" s="295">
        <v>1</v>
      </c>
      <c r="X11" s="295">
        <v>1</v>
      </c>
      <c r="Y11" s="295">
        <v>1326</v>
      </c>
      <c r="Z11" s="296">
        <f t="shared" si="5"/>
        <v>1326</v>
      </c>
      <c r="AA11" s="296">
        <f t="shared" si="10"/>
        <v>1326</v>
      </c>
      <c r="AB11" s="296">
        <f t="shared" si="11"/>
        <v>0</v>
      </c>
      <c r="AC11" s="296">
        <f t="shared" si="12"/>
        <v>0</v>
      </c>
      <c r="AD11" s="296">
        <f t="shared" si="13"/>
        <v>0</v>
      </c>
      <c r="AE11" s="296">
        <f t="shared" si="14"/>
        <v>0</v>
      </c>
      <c r="AF11" s="296">
        <f t="shared" si="15"/>
        <v>0</v>
      </c>
      <c r="AG11" s="297">
        <f t="shared" si="21"/>
        <v>1</v>
      </c>
      <c r="AH11" s="296">
        <f t="shared" si="16"/>
        <v>270</v>
      </c>
      <c r="AI11" s="298">
        <v>270</v>
      </c>
      <c r="AJ11" s="298"/>
      <c r="AK11" s="298"/>
      <c r="AL11" s="298"/>
      <c r="AM11" s="298"/>
      <c r="AN11" s="298"/>
      <c r="AO11" s="297">
        <f>+V11</f>
        <v>1</v>
      </c>
      <c r="AP11" s="296">
        <f t="shared" si="17"/>
        <v>352</v>
      </c>
      <c r="AQ11" s="298">
        <v>352</v>
      </c>
      <c r="AR11" s="298"/>
      <c r="AS11" s="298"/>
      <c r="AT11" s="298"/>
      <c r="AU11" s="298"/>
      <c r="AV11" s="298"/>
      <c r="AW11" s="297">
        <f t="shared" si="18"/>
        <v>1</v>
      </c>
      <c r="AX11" s="296">
        <f t="shared" si="19"/>
        <v>352</v>
      </c>
      <c r="AY11" s="298">
        <v>352</v>
      </c>
      <c r="AZ11" s="298"/>
      <c r="BA11" s="298"/>
      <c r="BB11" s="298"/>
      <c r="BC11" s="298"/>
      <c r="BD11" s="298"/>
      <c r="BE11" s="297">
        <f t="shared" si="22"/>
        <v>1</v>
      </c>
      <c r="BF11" s="296">
        <f t="shared" si="20"/>
        <v>352</v>
      </c>
      <c r="BG11" s="298">
        <v>352</v>
      </c>
      <c r="BH11" s="298"/>
      <c r="BI11" s="298"/>
      <c r="BJ11" s="298"/>
      <c r="BK11" s="298"/>
      <c r="BL11" s="298"/>
    </row>
    <row r="12" spans="1:64" s="287" customFormat="1" ht="40.5" customHeight="1" x14ac:dyDescent="0.25">
      <c r="A12" s="288"/>
      <c r="B12" s="358"/>
      <c r="C12" s="328" t="s">
        <v>495</v>
      </c>
      <c r="D12" s="362" t="s">
        <v>486</v>
      </c>
      <c r="E12" s="345">
        <v>102</v>
      </c>
      <c r="F12" s="28">
        <v>240901602</v>
      </c>
      <c r="G12" s="32" t="s">
        <v>487</v>
      </c>
      <c r="H12" s="498">
        <v>1</v>
      </c>
      <c r="I12" s="357" t="s">
        <v>2979</v>
      </c>
      <c r="J12" s="329">
        <v>24</v>
      </c>
      <c r="K12" s="28" t="s">
        <v>3059</v>
      </c>
      <c r="L12" s="28">
        <v>2409</v>
      </c>
      <c r="M12" s="28" t="s">
        <v>3060</v>
      </c>
      <c r="N12" s="356">
        <v>2024004540113</v>
      </c>
      <c r="O12" s="28" t="s">
        <v>3063</v>
      </c>
      <c r="P12" s="332" t="s">
        <v>487</v>
      </c>
      <c r="Q12" s="268">
        <v>1</v>
      </c>
      <c r="R12" s="326" t="s">
        <v>2955</v>
      </c>
      <c r="S12" s="326"/>
      <c r="T12" s="184">
        <v>1</v>
      </c>
      <c r="U12" s="294"/>
      <c r="V12" s="295">
        <v>1</v>
      </c>
      <c r="W12" s="295"/>
      <c r="X12" s="295"/>
      <c r="Y12" s="295">
        <v>180</v>
      </c>
      <c r="Z12" s="296">
        <f>+AH12+AP12+AX12+BF12</f>
        <v>180</v>
      </c>
      <c r="AA12" s="296">
        <f t="shared" si="10"/>
        <v>0</v>
      </c>
      <c r="AB12" s="296">
        <f t="shared" si="11"/>
        <v>0</v>
      </c>
      <c r="AC12" s="296">
        <f t="shared" si="12"/>
        <v>0</v>
      </c>
      <c r="AD12" s="296">
        <f t="shared" si="13"/>
        <v>0</v>
      </c>
      <c r="AE12" s="296">
        <f t="shared" si="14"/>
        <v>180</v>
      </c>
      <c r="AF12" s="296">
        <f t="shared" si="15"/>
        <v>0</v>
      </c>
      <c r="AG12" s="297">
        <f t="shared" si="21"/>
        <v>0</v>
      </c>
      <c r="AH12" s="296">
        <f t="shared" si="16"/>
        <v>0</v>
      </c>
      <c r="AI12" s="298"/>
      <c r="AJ12" s="298"/>
      <c r="AK12" s="298"/>
      <c r="AL12" s="298"/>
      <c r="AM12" s="298"/>
      <c r="AN12" s="298"/>
      <c r="AO12" s="297">
        <f>+V12</f>
        <v>1</v>
      </c>
      <c r="AP12" s="296">
        <f t="shared" si="17"/>
        <v>180</v>
      </c>
      <c r="AQ12" s="298"/>
      <c r="AR12" s="298"/>
      <c r="AS12" s="298"/>
      <c r="AT12" s="298"/>
      <c r="AU12" s="298">
        <v>180</v>
      </c>
      <c r="AV12" s="298"/>
      <c r="AW12" s="297">
        <f t="shared" si="18"/>
        <v>0</v>
      </c>
      <c r="AX12" s="296">
        <f t="shared" si="19"/>
        <v>0</v>
      </c>
      <c r="AY12" s="298"/>
      <c r="AZ12" s="298"/>
      <c r="BA12" s="298"/>
      <c r="BB12" s="298"/>
      <c r="BC12" s="298"/>
      <c r="BD12" s="298"/>
      <c r="BE12" s="297">
        <f t="shared" si="22"/>
        <v>0</v>
      </c>
      <c r="BF12" s="296">
        <f t="shared" si="20"/>
        <v>0</v>
      </c>
      <c r="BG12" s="298"/>
      <c r="BH12" s="298"/>
      <c r="BI12" s="298"/>
      <c r="BJ12" s="298"/>
      <c r="BK12" s="298"/>
      <c r="BL12" s="298"/>
    </row>
    <row r="13" spans="1:64" s="287" customFormat="1" ht="40.5" customHeight="1" x14ac:dyDescent="0.25">
      <c r="A13" s="288"/>
      <c r="B13" s="358"/>
      <c r="C13" s="328" t="s">
        <v>496</v>
      </c>
      <c r="D13" s="362" t="s">
        <v>488</v>
      </c>
      <c r="E13" s="345">
        <v>103</v>
      </c>
      <c r="F13" s="28">
        <v>240902900</v>
      </c>
      <c r="G13" s="32" t="s">
        <v>2980</v>
      </c>
      <c r="H13" s="498">
        <v>1</v>
      </c>
      <c r="I13" s="357" t="s">
        <v>2979</v>
      </c>
      <c r="J13" s="329">
        <v>24</v>
      </c>
      <c r="K13" s="28" t="s">
        <v>3059</v>
      </c>
      <c r="L13" s="28">
        <v>2409</v>
      </c>
      <c r="M13" s="28" t="s">
        <v>3060</v>
      </c>
      <c r="N13" s="356">
        <v>2024004540063</v>
      </c>
      <c r="O13" s="28" t="s">
        <v>3061</v>
      </c>
      <c r="P13" s="332" t="s">
        <v>487</v>
      </c>
      <c r="Q13" s="268">
        <v>1</v>
      </c>
      <c r="R13" s="326" t="s">
        <v>2956</v>
      </c>
      <c r="S13" s="326"/>
      <c r="T13" s="184">
        <v>1</v>
      </c>
      <c r="U13" s="294">
        <v>1</v>
      </c>
      <c r="V13" s="295">
        <v>1</v>
      </c>
      <c r="W13" s="295">
        <v>1</v>
      </c>
      <c r="X13" s="295">
        <v>1</v>
      </c>
      <c r="Y13" s="295">
        <v>4647</v>
      </c>
      <c r="Z13" s="296">
        <f>+AH13+AP13+AX13+BF13</f>
        <v>4647</v>
      </c>
      <c r="AA13" s="296">
        <f t="shared" si="10"/>
        <v>3659</v>
      </c>
      <c r="AB13" s="296">
        <f t="shared" si="11"/>
        <v>0</v>
      </c>
      <c r="AC13" s="296">
        <f t="shared" si="12"/>
        <v>0</v>
      </c>
      <c r="AD13" s="296">
        <f t="shared" si="13"/>
        <v>0</v>
      </c>
      <c r="AE13" s="296">
        <f t="shared" si="14"/>
        <v>988</v>
      </c>
      <c r="AF13" s="296">
        <f t="shared" si="15"/>
        <v>0</v>
      </c>
      <c r="AG13" s="297">
        <f t="shared" si="21"/>
        <v>1</v>
      </c>
      <c r="AH13" s="296">
        <f t="shared" si="16"/>
        <v>1040</v>
      </c>
      <c r="AI13" s="298">
        <v>1040</v>
      </c>
      <c r="AJ13" s="298"/>
      <c r="AK13" s="298"/>
      <c r="AL13" s="298"/>
      <c r="AM13" s="298"/>
      <c r="AN13" s="298"/>
      <c r="AO13" s="297">
        <f>+V13</f>
        <v>1</v>
      </c>
      <c r="AP13" s="296">
        <f t="shared" si="17"/>
        <v>1202</v>
      </c>
      <c r="AQ13" s="298">
        <v>1202</v>
      </c>
      <c r="AR13" s="298"/>
      <c r="AS13" s="298"/>
      <c r="AT13" s="298"/>
      <c r="AU13" s="298"/>
      <c r="AV13" s="298"/>
      <c r="AW13" s="297">
        <f t="shared" si="18"/>
        <v>1</v>
      </c>
      <c r="AX13" s="296">
        <f t="shared" si="19"/>
        <v>1202</v>
      </c>
      <c r="AY13" s="298">
        <v>1202</v>
      </c>
      <c r="AZ13" s="298"/>
      <c r="BA13" s="298"/>
      <c r="BB13" s="298"/>
      <c r="BC13" s="298"/>
      <c r="BD13" s="298"/>
      <c r="BE13" s="297">
        <f t="shared" si="22"/>
        <v>1</v>
      </c>
      <c r="BF13" s="296">
        <f t="shared" si="20"/>
        <v>1203</v>
      </c>
      <c r="BG13" s="298">
        <v>215</v>
      </c>
      <c r="BH13" s="298"/>
      <c r="BI13" s="298"/>
      <c r="BJ13" s="298"/>
      <c r="BK13" s="298">
        <v>988</v>
      </c>
      <c r="BL13" s="298"/>
    </row>
    <row r="14" spans="1:64" s="559" customFormat="1" ht="40.5" customHeight="1" x14ac:dyDescent="0.25">
      <c r="A14" s="464"/>
      <c r="B14" s="201" t="s">
        <v>63</v>
      </c>
      <c r="C14" s="547" t="s">
        <v>489</v>
      </c>
      <c r="D14" s="380"/>
      <c r="E14" s="380"/>
      <c r="F14" s="380"/>
      <c r="G14" s="398"/>
      <c r="H14" s="182"/>
      <c r="I14" s="182"/>
      <c r="J14" s="682"/>
      <c r="K14" s="682"/>
      <c r="L14" s="380"/>
      <c r="M14" s="683"/>
      <c r="N14" s="684"/>
      <c r="O14" s="183"/>
      <c r="P14" s="266"/>
      <c r="Q14" s="266"/>
      <c r="R14" s="266"/>
      <c r="S14" s="185"/>
      <c r="T14" s="52"/>
      <c r="U14" s="686"/>
      <c r="V14" s="686"/>
      <c r="W14" s="686"/>
      <c r="X14" s="686"/>
      <c r="Y14" s="585">
        <v>2770</v>
      </c>
      <c r="Z14" s="551">
        <f t="shared" ref="Z14:AF29" si="23">+AH14+AP14+AX14+BF14</f>
        <v>2770</v>
      </c>
      <c r="AA14" s="551">
        <f t="shared" si="5"/>
        <v>2770</v>
      </c>
      <c r="AB14" s="551">
        <f t="shared" si="5"/>
        <v>0</v>
      </c>
      <c r="AC14" s="551">
        <f t="shared" si="5"/>
        <v>0</v>
      </c>
      <c r="AD14" s="551">
        <f t="shared" si="5"/>
        <v>0</v>
      </c>
      <c r="AE14" s="551">
        <f t="shared" si="5"/>
        <v>0</v>
      </c>
      <c r="AF14" s="551">
        <f t="shared" si="5"/>
        <v>0</v>
      </c>
      <c r="AG14" s="552"/>
      <c r="AH14" s="553">
        <f>SUM(AH15:AH17)</f>
        <v>595</v>
      </c>
      <c r="AI14" s="553">
        <f t="shared" ref="AI14:AN14" si="24">SUM(AI15:AI17)</f>
        <v>595</v>
      </c>
      <c r="AJ14" s="553">
        <f t="shared" si="24"/>
        <v>0</v>
      </c>
      <c r="AK14" s="553">
        <f t="shared" si="24"/>
        <v>0</v>
      </c>
      <c r="AL14" s="553">
        <f t="shared" si="24"/>
        <v>0</v>
      </c>
      <c r="AM14" s="553">
        <f t="shared" si="24"/>
        <v>0</v>
      </c>
      <c r="AN14" s="553">
        <f t="shared" si="24"/>
        <v>0</v>
      </c>
      <c r="AO14" s="552"/>
      <c r="AP14" s="553">
        <f>SUM(AP15:AP17)</f>
        <v>724</v>
      </c>
      <c r="AQ14" s="553">
        <f t="shared" ref="AQ14:AV14" si="25">SUM(AQ15:AQ17)</f>
        <v>724</v>
      </c>
      <c r="AR14" s="553">
        <f t="shared" si="25"/>
        <v>0</v>
      </c>
      <c r="AS14" s="553">
        <f t="shared" si="25"/>
        <v>0</v>
      </c>
      <c r="AT14" s="553">
        <f t="shared" si="25"/>
        <v>0</v>
      </c>
      <c r="AU14" s="553">
        <f t="shared" si="25"/>
        <v>0</v>
      </c>
      <c r="AV14" s="553">
        <f t="shared" si="25"/>
        <v>0</v>
      </c>
      <c r="AW14" s="552"/>
      <c r="AX14" s="553">
        <f>SUM(AX15:AX17)</f>
        <v>725</v>
      </c>
      <c r="AY14" s="553">
        <f t="shared" ref="AY14:BD14" si="26">SUM(AY15:AY17)</f>
        <v>725</v>
      </c>
      <c r="AZ14" s="553">
        <f t="shared" si="26"/>
        <v>0</v>
      </c>
      <c r="BA14" s="553">
        <f t="shared" si="26"/>
        <v>0</v>
      </c>
      <c r="BB14" s="553">
        <f t="shared" si="26"/>
        <v>0</v>
      </c>
      <c r="BC14" s="553">
        <f t="shared" si="26"/>
        <v>0</v>
      </c>
      <c r="BD14" s="553">
        <f t="shared" si="26"/>
        <v>0</v>
      </c>
      <c r="BE14" s="552"/>
      <c r="BF14" s="553">
        <f>SUM(BF15:BF17)</f>
        <v>726</v>
      </c>
      <c r="BG14" s="553">
        <f t="shared" ref="BG14:BL14" si="27">SUM(BG15:BG17)</f>
        <v>726</v>
      </c>
      <c r="BH14" s="553">
        <f t="shared" si="27"/>
        <v>0</v>
      </c>
      <c r="BI14" s="553">
        <f t="shared" si="27"/>
        <v>0</v>
      </c>
      <c r="BJ14" s="553">
        <f t="shared" si="27"/>
        <v>0</v>
      </c>
      <c r="BK14" s="553">
        <f t="shared" si="27"/>
        <v>0</v>
      </c>
      <c r="BL14" s="553">
        <f t="shared" si="27"/>
        <v>0</v>
      </c>
    </row>
    <row r="15" spans="1:64" s="287" customFormat="1" ht="40.5" customHeight="1" x14ac:dyDescent="0.25">
      <c r="A15" s="293"/>
      <c r="B15" s="278"/>
      <c r="C15" s="328" t="s">
        <v>64</v>
      </c>
      <c r="D15" s="362" t="s">
        <v>490</v>
      </c>
      <c r="E15" s="345">
        <v>104</v>
      </c>
      <c r="F15" s="28">
        <v>240902300</v>
      </c>
      <c r="G15" s="32" t="s">
        <v>3064</v>
      </c>
      <c r="H15" s="363">
        <v>12800</v>
      </c>
      <c r="I15" s="357" t="s">
        <v>2979</v>
      </c>
      <c r="J15" s="28">
        <v>24</v>
      </c>
      <c r="K15" s="28" t="s">
        <v>3059</v>
      </c>
      <c r="L15" s="28">
        <v>2409</v>
      </c>
      <c r="M15" s="28" t="s">
        <v>3060</v>
      </c>
      <c r="N15" s="356">
        <v>2024004540063</v>
      </c>
      <c r="O15" s="28" t="s">
        <v>3061</v>
      </c>
      <c r="P15" s="332" t="s">
        <v>491</v>
      </c>
      <c r="Q15" s="364">
        <v>12</v>
      </c>
      <c r="R15" s="326" t="s">
        <v>2955</v>
      </c>
      <c r="S15" s="326"/>
      <c r="T15" s="365">
        <v>12</v>
      </c>
      <c r="U15" s="294">
        <v>2</v>
      </c>
      <c r="V15" s="295">
        <v>4</v>
      </c>
      <c r="W15" s="295">
        <v>4</v>
      </c>
      <c r="X15" s="295">
        <v>2</v>
      </c>
      <c r="Y15" s="295">
        <v>930</v>
      </c>
      <c r="Z15" s="296">
        <f t="shared" si="23"/>
        <v>930</v>
      </c>
      <c r="AA15" s="296">
        <f t="shared" si="5"/>
        <v>930</v>
      </c>
      <c r="AB15" s="296">
        <f t="shared" si="5"/>
        <v>0</v>
      </c>
      <c r="AC15" s="296">
        <f t="shared" si="5"/>
        <v>0</v>
      </c>
      <c r="AD15" s="296">
        <f t="shared" si="5"/>
        <v>0</v>
      </c>
      <c r="AE15" s="296">
        <f t="shared" si="5"/>
        <v>0</v>
      </c>
      <c r="AF15" s="296">
        <f t="shared" si="5"/>
        <v>0</v>
      </c>
      <c r="AG15" s="297">
        <f t="shared" ref="AG15:AG17" si="28">+U15</f>
        <v>2</v>
      </c>
      <c r="AH15" s="296">
        <f t="shared" ref="AH15:AH17" si="29">SUM(AI15:AN15)</f>
        <v>155</v>
      </c>
      <c r="AI15" s="298">
        <v>155</v>
      </c>
      <c r="AJ15" s="298"/>
      <c r="AK15" s="298"/>
      <c r="AL15" s="298"/>
      <c r="AM15" s="298"/>
      <c r="AN15" s="298"/>
      <c r="AO15" s="297">
        <f t="shared" ref="AO15:AO17" si="30">+V15</f>
        <v>4</v>
      </c>
      <c r="AP15" s="296">
        <f t="shared" ref="AP15:AP17" si="31">SUM(AQ15:AV15)</f>
        <v>258</v>
      </c>
      <c r="AQ15" s="298">
        <v>258</v>
      </c>
      <c r="AR15" s="298"/>
      <c r="AS15" s="298"/>
      <c r="AT15" s="298"/>
      <c r="AU15" s="298"/>
      <c r="AV15" s="298"/>
      <c r="AW15" s="297">
        <f t="shared" ref="AW15:AW17" si="32">+W15</f>
        <v>4</v>
      </c>
      <c r="AX15" s="296">
        <f t="shared" ref="AX15:AX17" si="33">SUM(AY15:BD15)</f>
        <v>258</v>
      </c>
      <c r="AY15" s="298">
        <v>258</v>
      </c>
      <c r="AZ15" s="298"/>
      <c r="BA15" s="298"/>
      <c r="BB15" s="298"/>
      <c r="BC15" s="298"/>
      <c r="BD15" s="298"/>
      <c r="BE15" s="297">
        <f t="shared" ref="BE15:BE17" si="34">+X15</f>
        <v>2</v>
      </c>
      <c r="BF15" s="296">
        <f t="shared" ref="BF15:BF17" si="35">SUM(BG15:BL15)</f>
        <v>259</v>
      </c>
      <c r="BG15" s="298">
        <v>259</v>
      </c>
      <c r="BH15" s="298"/>
      <c r="BI15" s="298"/>
      <c r="BJ15" s="298"/>
      <c r="BK15" s="298"/>
      <c r="BL15" s="298"/>
    </row>
    <row r="16" spans="1:64" s="287" customFormat="1" ht="40.5" customHeight="1" x14ac:dyDescent="0.25">
      <c r="A16" s="293"/>
      <c r="B16" s="278"/>
      <c r="C16" s="328" t="s">
        <v>65</v>
      </c>
      <c r="D16" s="362" t="s">
        <v>492</v>
      </c>
      <c r="E16" s="345">
        <v>105</v>
      </c>
      <c r="F16" s="28">
        <v>240900801</v>
      </c>
      <c r="G16" s="366" t="s">
        <v>3065</v>
      </c>
      <c r="H16" s="363">
        <v>40</v>
      </c>
      <c r="I16" s="357" t="s">
        <v>2979</v>
      </c>
      <c r="J16" s="28">
        <v>24</v>
      </c>
      <c r="K16" s="28" t="s">
        <v>3059</v>
      </c>
      <c r="L16" s="28">
        <v>2409</v>
      </c>
      <c r="M16" s="28" t="s">
        <v>3060</v>
      </c>
      <c r="N16" s="356">
        <v>2024004540063</v>
      </c>
      <c r="O16" s="28" t="s">
        <v>3061</v>
      </c>
      <c r="P16" s="769" t="s">
        <v>493</v>
      </c>
      <c r="Q16" s="364">
        <v>40</v>
      </c>
      <c r="R16" s="326" t="s">
        <v>2956</v>
      </c>
      <c r="S16" s="326"/>
      <c r="T16" s="365">
        <v>40</v>
      </c>
      <c r="U16" s="294">
        <v>40</v>
      </c>
      <c r="V16" s="295">
        <v>40</v>
      </c>
      <c r="W16" s="295">
        <v>40</v>
      </c>
      <c r="X16" s="295">
        <v>40</v>
      </c>
      <c r="Y16" s="295">
        <v>440</v>
      </c>
      <c r="Z16" s="296">
        <f t="shared" si="23"/>
        <v>440</v>
      </c>
      <c r="AA16" s="296">
        <f t="shared" si="5"/>
        <v>440</v>
      </c>
      <c r="AB16" s="296">
        <f t="shared" si="5"/>
        <v>0</v>
      </c>
      <c r="AC16" s="296">
        <f t="shared" si="5"/>
        <v>0</v>
      </c>
      <c r="AD16" s="296">
        <f t="shared" si="5"/>
        <v>0</v>
      </c>
      <c r="AE16" s="296">
        <f t="shared" si="5"/>
        <v>0</v>
      </c>
      <c r="AF16" s="296">
        <f t="shared" si="5"/>
        <v>0</v>
      </c>
      <c r="AG16" s="297">
        <f t="shared" si="28"/>
        <v>40</v>
      </c>
      <c r="AH16" s="296">
        <f t="shared" si="29"/>
        <v>90</v>
      </c>
      <c r="AI16" s="367">
        <v>90</v>
      </c>
      <c r="AJ16" s="298"/>
      <c r="AK16" s="298"/>
      <c r="AL16" s="298"/>
      <c r="AM16" s="298"/>
      <c r="AN16" s="298"/>
      <c r="AO16" s="297">
        <f t="shared" si="30"/>
        <v>40</v>
      </c>
      <c r="AP16" s="296">
        <f t="shared" si="31"/>
        <v>116</v>
      </c>
      <c r="AQ16" s="298">
        <v>116</v>
      </c>
      <c r="AR16" s="298"/>
      <c r="AS16" s="298"/>
      <c r="AT16" s="298"/>
      <c r="AU16" s="298"/>
      <c r="AV16" s="298"/>
      <c r="AW16" s="297">
        <f t="shared" si="32"/>
        <v>40</v>
      </c>
      <c r="AX16" s="296">
        <f>SUM(AY16:BD16)</f>
        <v>117</v>
      </c>
      <c r="AY16" s="298">
        <v>117</v>
      </c>
      <c r="AZ16" s="298"/>
      <c r="BA16" s="298"/>
      <c r="BB16" s="298"/>
      <c r="BC16" s="298"/>
      <c r="BD16" s="298"/>
      <c r="BE16" s="297">
        <f t="shared" si="34"/>
        <v>40</v>
      </c>
      <c r="BF16" s="296">
        <f>SUM(BG16:BL16)</f>
        <v>117</v>
      </c>
      <c r="BG16" s="298">
        <v>117</v>
      </c>
      <c r="BH16" s="298"/>
      <c r="BI16" s="298"/>
      <c r="BJ16" s="298"/>
      <c r="BK16" s="298"/>
      <c r="BL16" s="298"/>
    </row>
    <row r="17" spans="1:64" s="287" customFormat="1" ht="40.5" customHeight="1" x14ac:dyDescent="0.25">
      <c r="A17" s="293"/>
      <c r="B17" s="278"/>
      <c r="C17" s="328" t="s">
        <v>66</v>
      </c>
      <c r="D17" s="362" t="s">
        <v>494</v>
      </c>
      <c r="E17" s="345">
        <v>106</v>
      </c>
      <c r="F17" s="28">
        <v>240901600</v>
      </c>
      <c r="G17" s="366" t="s">
        <v>3066</v>
      </c>
      <c r="H17" s="363">
        <v>1</v>
      </c>
      <c r="I17" s="357" t="s">
        <v>2979</v>
      </c>
      <c r="J17" s="28">
        <v>24</v>
      </c>
      <c r="K17" s="28" t="s">
        <v>3059</v>
      </c>
      <c r="L17" s="28">
        <v>2409</v>
      </c>
      <c r="M17" s="28" t="s">
        <v>3060</v>
      </c>
      <c r="N17" s="356">
        <v>2024004540113</v>
      </c>
      <c r="O17" s="28" t="s">
        <v>3063</v>
      </c>
      <c r="P17" s="769" t="s">
        <v>487</v>
      </c>
      <c r="Q17" s="364">
        <v>1</v>
      </c>
      <c r="R17" s="326" t="s">
        <v>2956</v>
      </c>
      <c r="S17" s="326"/>
      <c r="T17" s="365">
        <v>1</v>
      </c>
      <c r="U17" s="294">
        <v>1</v>
      </c>
      <c r="V17" s="295">
        <v>1</v>
      </c>
      <c r="W17" s="295">
        <v>1</v>
      </c>
      <c r="X17" s="295">
        <v>1</v>
      </c>
      <c r="Y17" s="295">
        <v>1400</v>
      </c>
      <c r="Z17" s="296">
        <f t="shared" si="23"/>
        <v>1400</v>
      </c>
      <c r="AA17" s="296">
        <f t="shared" si="5"/>
        <v>1400</v>
      </c>
      <c r="AB17" s="296">
        <f t="shared" si="5"/>
        <v>0</v>
      </c>
      <c r="AC17" s="296">
        <f t="shared" si="5"/>
        <v>0</v>
      </c>
      <c r="AD17" s="296">
        <f t="shared" si="5"/>
        <v>0</v>
      </c>
      <c r="AE17" s="296">
        <f t="shared" si="5"/>
        <v>0</v>
      </c>
      <c r="AF17" s="296">
        <f t="shared" si="5"/>
        <v>0</v>
      </c>
      <c r="AG17" s="297">
        <f t="shared" si="28"/>
        <v>1</v>
      </c>
      <c r="AH17" s="296">
        <f t="shared" si="29"/>
        <v>350</v>
      </c>
      <c r="AI17" s="298">
        <v>350</v>
      </c>
      <c r="AJ17" s="298"/>
      <c r="AK17" s="298"/>
      <c r="AL17" s="298"/>
      <c r="AM17" s="298"/>
      <c r="AN17" s="298"/>
      <c r="AO17" s="297">
        <f t="shared" si="30"/>
        <v>1</v>
      </c>
      <c r="AP17" s="296">
        <f t="shared" si="31"/>
        <v>350</v>
      </c>
      <c r="AQ17" s="298">
        <v>350</v>
      </c>
      <c r="AR17" s="298"/>
      <c r="AS17" s="298"/>
      <c r="AT17" s="298"/>
      <c r="AU17" s="298"/>
      <c r="AV17" s="298"/>
      <c r="AW17" s="297">
        <f t="shared" si="32"/>
        <v>1</v>
      </c>
      <c r="AX17" s="296">
        <f t="shared" si="33"/>
        <v>350</v>
      </c>
      <c r="AY17" s="298">
        <v>350</v>
      </c>
      <c r="AZ17" s="298"/>
      <c r="BA17" s="298"/>
      <c r="BB17" s="298"/>
      <c r="BC17" s="298"/>
      <c r="BD17" s="298"/>
      <c r="BE17" s="297">
        <f t="shared" si="34"/>
        <v>1</v>
      </c>
      <c r="BF17" s="296">
        <f t="shared" si="35"/>
        <v>350</v>
      </c>
      <c r="BG17" s="298">
        <v>350</v>
      </c>
      <c r="BH17" s="298"/>
      <c r="BI17" s="298"/>
      <c r="BJ17" s="298"/>
      <c r="BK17" s="298"/>
      <c r="BL17" s="298"/>
    </row>
    <row r="18" spans="1:64" s="559" customFormat="1" ht="40.5" customHeight="1" x14ac:dyDescent="0.25">
      <c r="A18" s="464"/>
      <c r="B18" s="201" t="s">
        <v>67</v>
      </c>
      <c r="C18" s="547" t="s">
        <v>497</v>
      </c>
      <c r="D18" s="380"/>
      <c r="E18" s="380"/>
      <c r="F18" s="380"/>
      <c r="G18" s="398"/>
      <c r="H18" s="182"/>
      <c r="I18" s="182"/>
      <c r="J18" s="682"/>
      <c r="K18" s="682"/>
      <c r="L18" s="380"/>
      <c r="M18" s="683"/>
      <c r="N18" s="684"/>
      <c r="O18" s="183"/>
      <c r="P18" s="266"/>
      <c r="Q18" s="266"/>
      <c r="R18" s="266"/>
      <c r="S18" s="185"/>
      <c r="T18" s="52"/>
      <c r="U18" s="686"/>
      <c r="V18" s="686"/>
      <c r="W18" s="686"/>
      <c r="X18" s="686"/>
      <c r="Y18" s="585">
        <v>1860</v>
      </c>
      <c r="Z18" s="551">
        <f t="shared" si="23"/>
        <v>1860</v>
      </c>
      <c r="AA18" s="551">
        <f t="shared" si="5"/>
        <v>1860</v>
      </c>
      <c r="AB18" s="551">
        <f t="shared" si="5"/>
        <v>0</v>
      </c>
      <c r="AC18" s="551">
        <f t="shared" si="5"/>
        <v>0</v>
      </c>
      <c r="AD18" s="551">
        <f t="shared" si="5"/>
        <v>0</v>
      </c>
      <c r="AE18" s="551">
        <f t="shared" si="5"/>
        <v>0</v>
      </c>
      <c r="AF18" s="551">
        <f t="shared" si="5"/>
        <v>0</v>
      </c>
      <c r="AG18" s="552"/>
      <c r="AH18" s="553">
        <f>SUM(AH19:AH22)</f>
        <v>246</v>
      </c>
      <c r="AI18" s="553">
        <f t="shared" ref="AI18:AN18" si="36">SUM(AI19:AI22)</f>
        <v>246</v>
      </c>
      <c r="AJ18" s="553">
        <f t="shared" si="36"/>
        <v>0</v>
      </c>
      <c r="AK18" s="553">
        <f t="shared" si="36"/>
        <v>0</v>
      </c>
      <c r="AL18" s="553">
        <f t="shared" si="36"/>
        <v>0</v>
      </c>
      <c r="AM18" s="553">
        <f t="shared" si="36"/>
        <v>0</v>
      </c>
      <c r="AN18" s="553">
        <f t="shared" si="36"/>
        <v>0</v>
      </c>
      <c r="AO18" s="552"/>
      <c r="AP18" s="553">
        <f>SUM(AP19:AP22)</f>
        <v>453</v>
      </c>
      <c r="AQ18" s="553">
        <f t="shared" ref="AQ18:AV18" si="37">SUM(AQ19:AQ22)</f>
        <v>453</v>
      </c>
      <c r="AR18" s="553">
        <f t="shared" si="37"/>
        <v>0</v>
      </c>
      <c r="AS18" s="553">
        <f t="shared" si="37"/>
        <v>0</v>
      </c>
      <c r="AT18" s="553">
        <f t="shared" si="37"/>
        <v>0</v>
      </c>
      <c r="AU18" s="553">
        <f t="shared" si="37"/>
        <v>0</v>
      </c>
      <c r="AV18" s="553">
        <f t="shared" si="37"/>
        <v>0</v>
      </c>
      <c r="AW18" s="552"/>
      <c r="AX18" s="553">
        <f>SUM(AX19:AX22)</f>
        <v>748</v>
      </c>
      <c r="AY18" s="553">
        <f t="shared" ref="AY18:BD18" si="38">SUM(AY19:AY22)</f>
        <v>748</v>
      </c>
      <c r="AZ18" s="553">
        <f t="shared" si="38"/>
        <v>0</v>
      </c>
      <c r="BA18" s="553">
        <f t="shared" si="38"/>
        <v>0</v>
      </c>
      <c r="BB18" s="553">
        <f t="shared" si="38"/>
        <v>0</v>
      </c>
      <c r="BC18" s="553">
        <f t="shared" si="38"/>
        <v>0</v>
      </c>
      <c r="BD18" s="553">
        <f t="shared" si="38"/>
        <v>0</v>
      </c>
      <c r="BE18" s="552"/>
      <c r="BF18" s="553">
        <f>SUM(BF19:BF22)</f>
        <v>413</v>
      </c>
      <c r="BG18" s="553">
        <f t="shared" ref="BG18:BL18" si="39">SUM(BG19:BG22)</f>
        <v>413</v>
      </c>
      <c r="BH18" s="553">
        <f t="shared" si="39"/>
        <v>0</v>
      </c>
      <c r="BI18" s="553">
        <f t="shared" si="39"/>
        <v>0</v>
      </c>
      <c r="BJ18" s="553">
        <f t="shared" si="39"/>
        <v>0</v>
      </c>
      <c r="BK18" s="553">
        <f t="shared" si="39"/>
        <v>0</v>
      </c>
      <c r="BL18" s="553">
        <f t="shared" si="39"/>
        <v>0</v>
      </c>
    </row>
    <row r="19" spans="1:64" s="287" customFormat="1" ht="40.5" customHeight="1" x14ac:dyDescent="0.25">
      <c r="A19" s="293"/>
      <c r="B19" s="278"/>
      <c r="C19" s="328" t="s">
        <v>68</v>
      </c>
      <c r="D19" s="362" t="s">
        <v>498</v>
      </c>
      <c r="E19" s="31">
        <v>107</v>
      </c>
      <c r="F19" s="368">
        <v>240901003</v>
      </c>
      <c r="G19" s="366" t="s">
        <v>499</v>
      </c>
      <c r="H19" s="363">
        <v>1</v>
      </c>
      <c r="I19" s="357" t="s">
        <v>2979</v>
      </c>
      <c r="J19" s="28">
        <v>24</v>
      </c>
      <c r="K19" s="28" t="s">
        <v>3059</v>
      </c>
      <c r="L19" s="28">
        <v>2409</v>
      </c>
      <c r="M19" s="28" t="s">
        <v>3060</v>
      </c>
      <c r="N19" s="356">
        <v>2024004540063</v>
      </c>
      <c r="O19" s="28" t="s">
        <v>3061</v>
      </c>
      <c r="P19" s="769" t="s">
        <v>499</v>
      </c>
      <c r="Q19" s="364">
        <v>1</v>
      </c>
      <c r="R19" s="326" t="s">
        <v>2955</v>
      </c>
      <c r="S19" s="326"/>
      <c r="T19" s="365">
        <v>1</v>
      </c>
      <c r="U19" s="294"/>
      <c r="V19" s="295"/>
      <c r="W19" s="295">
        <v>1</v>
      </c>
      <c r="X19" s="295"/>
      <c r="Y19" s="295">
        <v>295</v>
      </c>
      <c r="Z19" s="296">
        <f t="shared" si="23"/>
        <v>295</v>
      </c>
      <c r="AA19" s="296">
        <f t="shared" si="5"/>
        <v>295</v>
      </c>
      <c r="AB19" s="296">
        <f t="shared" si="5"/>
        <v>0</v>
      </c>
      <c r="AC19" s="296">
        <f t="shared" si="5"/>
        <v>0</v>
      </c>
      <c r="AD19" s="296">
        <f t="shared" si="5"/>
        <v>0</v>
      </c>
      <c r="AE19" s="296">
        <f t="shared" si="5"/>
        <v>0</v>
      </c>
      <c r="AF19" s="296">
        <f t="shared" si="5"/>
        <v>0</v>
      </c>
      <c r="AG19" s="297">
        <f t="shared" ref="AG19:AG22" si="40">+U19</f>
        <v>0</v>
      </c>
      <c r="AH19" s="296">
        <f t="shared" ref="AH19:AH22" si="41">SUM(AI19:AN19)</f>
        <v>0</v>
      </c>
      <c r="AI19" s="298"/>
      <c r="AJ19" s="298"/>
      <c r="AK19" s="298"/>
      <c r="AL19" s="298"/>
      <c r="AM19" s="298"/>
      <c r="AN19" s="298"/>
      <c r="AO19" s="297">
        <f t="shared" ref="AO19:AO22" si="42">+V19</f>
        <v>0</v>
      </c>
      <c r="AP19" s="296">
        <f t="shared" ref="AP19:AP22" si="43">SUM(AQ19:AV19)</f>
        <v>0</v>
      </c>
      <c r="AQ19" s="298"/>
      <c r="AR19" s="298"/>
      <c r="AS19" s="298"/>
      <c r="AT19" s="298"/>
      <c r="AU19" s="298"/>
      <c r="AV19" s="298"/>
      <c r="AW19" s="297">
        <f t="shared" ref="AW19:AW22" si="44">+W19</f>
        <v>1</v>
      </c>
      <c r="AX19" s="296">
        <f t="shared" ref="AX19:AX22" si="45">SUM(AY19:BD19)</f>
        <v>295</v>
      </c>
      <c r="AY19" s="298">
        <v>295</v>
      </c>
      <c r="AZ19" s="298"/>
      <c r="BA19" s="298"/>
      <c r="BB19" s="298"/>
      <c r="BC19" s="298"/>
      <c r="BD19" s="298"/>
      <c r="BE19" s="297">
        <f t="shared" ref="BE19:BE22" si="46">+X19</f>
        <v>0</v>
      </c>
      <c r="BF19" s="296">
        <f t="shared" ref="BF19:BF22" si="47">SUM(BG19:BL19)</f>
        <v>0</v>
      </c>
      <c r="BG19" s="298"/>
      <c r="BH19" s="298"/>
      <c r="BI19" s="298"/>
      <c r="BJ19" s="298"/>
      <c r="BK19" s="298"/>
      <c r="BL19" s="298"/>
    </row>
    <row r="20" spans="1:64" s="287" customFormat="1" ht="40.5" customHeight="1" x14ac:dyDescent="0.25">
      <c r="A20" s="293"/>
      <c r="B20" s="278"/>
      <c r="C20" s="328" t="s">
        <v>69</v>
      </c>
      <c r="D20" s="362" t="s">
        <v>500</v>
      </c>
      <c r="E20" s="31">
        <v>108</v>
      </c>
      <c r="F20" s="28">
        <v>240900900</v>
      </c>
      <c r="G20" s="366" t="s">
        <v>1857</v>
      </c>
      <c r="H20" s="363">
        <v>40</v>
      </c>
      <c r="I20" s="357" t="s">
        <v>2979</v>
      </c>
      <c r="J20" s="28">
        <v>24</v>
      </c>
      <c r="K20" s="28" t="s">
        <v>3059</v>
      </c>
      <c r="L20" s="28">
        <v>2409</v>
      </c>
      <c r="M20" s="28" t="s">
        <v>3060</v>
      </c>
      <c r="N20" s="356">
        <v>2024004540063</v>
      </c>
      <c r="O20" s="28" t="s">
        <v>3061</v>
      </c>
      <c r="P20" s="769" t="s">
        <v>501</v>
      </c>
      <c r="Q20" s="364">
        <v>40</v>
      </c>
      <c r="R20" s="326" t="s">
        <v>2955</v>
      </c>
      <c r="S20" s="326"/>
      <c r="T20" s="365">
        <v>40</v>
      </c>
      <c r="U20" s="294">
        <v>5</v>
      </c>
      <c r="V20" s="295">
        <v>10</v>
      </c>
      <c r="W20" s="295">
        <v>15</v>
      </c>
      <c r="X20" s="295">
        <v>10</v>
      </c>
      <c r="Y20" s="295">
        <v>1085</v>
      </c>
      <c r="Z20" s="296">
        <f t="shared" si="23"/>
        <v>1085</v>
      </c>
      <c r="AA20" s="296">
        <f t="shared" si="5"/>
        <v>1085</v>
      </c>
      <c r="AB20" s="296">
        <f t="shared" si="5"/>
        <v>0</v>
      </c>
      <c r="AC20" s="296">
        <f t="shared" si="5"/>
        <v>0</v>
      </c>
      <c r="AD20" s="296">
        <f t="shared" si="5"/>
        <v>0</v>
      </c>
      <c r="AE20" s="296">
        <f t="shared" si="5"/>
        <v>0</v>
      </c>
      <c r="AF20" s="296">
        <f t="shared" si="5"/>
        <v>0</v>
      </c>
      <c r="AG20" s="297">
        <f t="shared" si="40"/>
        <v>5</v>
      </c>
      <c r="AH20" s="296">
        <f t="shared" si="41"/>
        <v>146</v>
      </c>
      <c r="AI20" s="298">
        <v>146</v>
      </c>
      <c r="AJ20" s="298"/>
      <c r="AK20" s="298"/>
      <c r="AL20" s="298"/>
      <c r="AM20" s="298"/>
      <c r="AN20" s="298"/>
      <c r="AO20" s="297">
        <f t="shared" si="42"/>
        <v>10</v>
      </c>
      <c r="AP20" s="296">
        <f t="shared" si="43"/>
        <v>313</v>
      </c>
      <c r="AQ20" s="298">
        <v>313</v>
      </c>
      <c r="AR20" s="298"/>
      <c r="AS20" s="298"/>
      <c r="AT20" s="298"/>
      <c r="AU20" s="298"/>
      <c r="AV20" s="298"/>
      <c r="AW20" s="297">
        <f t="shared" si="44"/>
        <v>15</v>
      </c>
      <c r="AX20" s="296">
        <f t="shared" si="45"/>
        <v>313</v>
      </c>
      <c r="AY20" s="298">
        <v>313</v>
      </c>
      <c r="AZ20" s="298"/>
      <c r="BA20" s="298"/>
      <c r="BB20" s="298"/>
      <c r="BC20" s="298"/>
      <c r="BD20" s="298"/>
      <c r="BE20" s="297">
        <f t="shared" si="46"/>
        <v>10</v>
      </c>
      <c r="BF20" s="296">
        <f t="shared" si="47"/>
        <v>313</v>
      </c>
      <c r="BG20" s="298">
        <v>313</v>
      </c>
      <c r="BH20" s="298"/>
      <c r="BI20" s="298"/>
      <c r="BJ20" s="298"/>
      <c r="BK20" s="298"/>
      <c r="BL20" s="298"/>
    </row>
    <row r="21" spans="1:64" s="287" customFormat="1" ht="40.5" customHeight="1" x14ac:dyDescent="0.25">
      <c r="A21" s="293"/>
      <c r="B21" s="278"/>
      <c r="C21" s="328" t="s">
        <v>70</v>
      </c>
      <c r="D21" s="322" t="s">
        <v>502</v>
      </c>
      <c r="E21" s="31">
        <v>109</v>
      </c>
      <c r="F21" s="28">
        <v>240901200</v>
      </c>
      <c r="G21" s="369" t="s">
        <v>3067</v>
      </c>
      <c r="H21" s="357">
        <v>2</v>
      </c>
      <c r="I21" s="357" t="s">
        <v>2979</v>
      </c>
      <c r="J21" s="28">
        <v>24</v>
      </c>
      <c r="K21" s="28" t="s">
        <v>3059</v>
      </c>
      <c r="L21" s="28">
        <v>2409</v>
      </c>
      <c r="M21" s="28" t="s">
        <v>3060</v>
      </c>
      <c r="N21" s="356">
        <v>2024004540063</v>
      </c>
      <c r="O21" s="28" t="s">
        <v>3061</v>
      </c>
      <c r="P21" s="770" t="s">
        <v>503</v>
      </c>
      <c r="Q21" s="268">
        <v>2</v>
      </c>
      <c r="R21" s="326" t="s">
        <v>2955</v>
      </c>
      <c r="S21" s="326"/>
      <c r="T21" s="184">
        <v>2</v>
      </c>
      <c r="U21" s="294"/>
      <c r="V21" s="295">
        <v>1</v>
      </c>
      <c r="W21" s="295">
        <v>1</v>
      </c>
      <c r="X21" s="295"/>
      <c r="Y21" s="295">
        <v>80</v>
      </c>
      <c r="Z21" s="296">
        <f t="shared" si="23"/>
        <v>80</v>
      </c>
      <c r="AA21" s="296">
        <f t="shared" si="5"/>
        <v>80</v>
      </c>
      <c r="AB21" s="296">
        <f t="shared" si="5"/>
        <v>0</v>
      </c>
      <c r="AC21" s="296">
        <f t="shared" si="5"/>
        <v>0</v>
      </c>
      <c r="AD21" s="296">
        <f t="shared" si="5"/>
        <v>0</v>
      </c>
      <c r="AE21" s="296">
        <f t="shared" si="5"/>
        <v>0</v>
      </c>
      <c r="AF21" s="296">
        <f t="shared" si="5"/>
        <v>0</v>
      </c>
      <c r="AG21" s="297">
        <f t="shared" si="40"/>
        <v>0</v>
      </c>
      <c r="AH21" s="296">
        <f t="shared" si="41"/>
        <v>0</v>
      </c>
      <c r="AI21" s="298"/>
      <c r="AJ21" s="298"/>
      <c r="AK21" s="298"/>
      <c r="AL21" s="298"/>
      <c r="AM21" s="298"/>
      <c r="AN21" s="298"/>
      <c r="AO21" s="297">
        <f t="shared" si="42"/>
        <v>1</v>
      </c>
      <c r="AP21" s="296">
        <f t="shared" si="43"/>
        <v>40</v>
      </c>
      <c r="AQ21" s="298">
        <v>40</v>
      </c>
      <c r="AR21" s="298"/>
      <c r="AS21" s="298"/>
      <c r="AT21" s="298"/>
      <c r="AU21" s="298"/>
      <c r="AV21" s="298"/>
      <c r="AW21" s="297">
        <f t="shared" si="44"/>
        <v>1</v>
      </c>
      <c r="AX21" s="296">
        <f t="shared" si="45"/>
        <v>40</v>
      </c>
      <c r="AY21" s="298">
        <v>40</v>
      </c>
      <c r="AZ21" s="298"/>
      <c r="BA21" s="298"/>
      <c r="BB21" s="298"/>
      <c r="BC21" s="298"/>
      <c r="BD21" s="298"/>
      <c r="BE21" s="297">
        <f t="shared" si="46"/>
        <v>0</v>
      </c>
      <c r="BF21" s="296">
        <f t="shared" si="47"/>
        <v>0</v>
      </c>
      <c r="BG21" s="298"/>
      <c r="BH21" s="298"/>
      <c r="BI21" s="298"/>
      <c r="BJ21" s="298"/>
      <c r="BK21" s="298"/>
      <c r="BL21" s="298"/>
    </row>
    <row r="22" spans="1:64" s="287" customFormat="1" ht="40.5" customHeight="1" x14ac:dyDescent="0.25">
      <c r="A22" s="293"/>
      <c r="B22" s="278"/>
      <c r="C22" s="328" t="s">
        <v>506</v>
      </c>
      <c r="D22" s="362" t="s">
        <v>504</v>
      </c>
      <c r="E22" s="31">
        <v>110</v>
      </c>
      <c r="F22" s="370">
        <v>240901001</v>
      </c>
      <c r="G22" s="366" t="s">
        <v>505</v>
      </c>
      <c r="H22" s="363">
        <v>4</v>
      </c>
      <c r="I22" s="357" t="s">
        <v>2979</v>
      </c>
      <c r="J22" s="28">
        <v>24</v>
      </c>
      <c r="K22" s="28" t="s">
        <v>3059</v>
      </c>
      <c r="L22" s="28">
        <v>2409</v>
      </c>
      <c r="M22" s="28" t="s">
        <v>3060</v>
      </c>
      <c r="N22" s="356">
        <v>2024004540063</v>
      </c>
      <c r="O22" s="28" t="s">
        <v>3061</v>
      </c>
      <c r="P22" s="769" t="s">
        <v>505</v>
      </c>
      <c r="Q22" s="364">
        <v>4</v>
      </c>
      <c r="R22" s="326" t="s">
        <v>2955</v>
      </c>
      <c r="S22" s="326"/>
      <c r="T22" s="365">
        <v>4</v>
      </c>
      <c r="U22" s="294">
        <v>1</v>
      </c>
      <c r="V22" s="295">
        <v>1</v>
      </c>
      <c r="W22" s="295">
        <v>1</v>
      </c>
      <c r="X22" s="295">
        <v>1</v>
      </c>
      <c r="Y22" s="295">
        <v>400</v>
      </c>
      <c r="Z22" s="296">
        <f t="shared" si="23"/>
        <v>400</v>
      </c>
      <c r="AA22" s="296">
        <f t="shared" si="5"/>
        <v>400</v>
      </c>
      <c r="AB22" s="296">
        <f t="shared" si="5"/>
        <v>0</v>
      </c>
      <c r="AC22" s="296">
        <f t="shared" si="5"/>
        <v>0</v>
      </c>
      <c r="AD22" s="296">
        <f t="shared" si="5"/>
        <v>0</v>
      </c>
      <c r="AE22" s="296">
        <f t="shared" si="5"/>
        <v>0</v>
      </c>
      <c r="AF22" s="296">
        <f t="shared" si="5"/>
        <v>0</v>
      </c>
      <c r="AG22" s="297">
        <f t="shared" si="40"/>
        <v>1</v>
      </c>
      <c r="AH22" s="296">
        <f t="shared" si="41"/>
        <v>100</v>
      </c>
      <c r="AI22" s="298">
        <v>100</v>
      </c>
      <c r="AJ22" s="298"/>
      <c r="AK22" s="298"/>
      <c r="AL22" s="298"/>
      <c r="AM22" s="298"/>
      <c r="AN22" s="298"/>
      <c r="AO22" s="297">
        <f t="shared" si="42"/>
        <v>1</v>
      </c>
      <c r="AP22" s="296">
        <f t="shared" si="43"/>
        <v>100</v>
      </c>
      <c r="AQ22" s="298">
        <v>100</v>
      </c>
      <c r="AR22" s="298"/>
      <c r="AS22" s="298"/>
      <c r="AT22" s="298"/>
      <c r="AU22" s="298"/>
      <c r="AV22" s="298"/>
      <c r="AW22" s="297">
        <f t="shared" si="44"/>
        <v>1</v>
      </c>
      <c r="AX22" s="296">
        <f t="shared" si="45"/>
        <v>100</v>
      </c>
      <c r="AY22" s="298">
        <v>100</v>
      </c>
      <c r="AZ22" s="298"/>
      <c r="BA22" s="298"/>
      <c r="BB22" s="298"/>
      <c r="BC22" s="298"/>
      <c r="BD22" s="298"/>
      <c r="BE22" s="297">
        <f t="shared" si="46"/>
        <v>1</v>
      </c>
      <c r="BF22" s="296">
        <f t="shared" si="47"/>
        <v>100</v>
      </c>
      <c r="BG22" s="298">
        <v>100</v>
      </c>
      <c r="BH22" s="298"/>
      <c r="BI22" s="298"/>
      <c r="BJ22" s="298"/>
      <c r="BK22" s="298"/>
      <c r="BL22" s="298"/>
    </row>
    <row r="23" spans="1:64" s="559" customFormat="1" ht="40.5" customHeight="1" x14ac:dyDescent="0.25">
      <c r="A23" s="464"/>
      <c r="B23" s="201" t="s">
        <v>508</v>
      </c>
      <c r="C23" s="547" t="s">
        <v>507</v>
      </c>
      <c r="D23" s="380"/>
      <c r="E23" s="380"/>
      <c r="F23" s="380"/>
      <c r="G23" s="398"/>
      <c r="H23" s="182"/>
      <c r="I23" s="182"/>
      <c r="J23" s="682"/>
      <c r="K23" s="682"/>
      <c r="L23" s="380"/>
      <c r="M23" s="683"/>
      <c r="N23" s="684"/>
      <c r="O23" s="183"/>
      <c r="P23" s="266"/>
      <c r="Q23" s="266"/>
      <c r="R23" s="266"/>
      <c r="S23" s="185"/>
      <c r="T23" s="52"/>
      <c r="U23" s="686"/>
      <c r="V23" s="686"/>
      <c r="W23" s="686"/>
      <c r="X23" s="686"/>
      <c r="Y23" s="585">
        <v>980</v>
      </c>
      <c r="Z23" s="551">
        <f t="shared" si="23"/>
        <v>980</v>
      </c>
      <c r="AA23" s="551">
        <f t="shared" si="5"/>
        <v>980</v>
      </c>
      <c r="AB23" s="551">
        <f t="shared" si="5"/>
        <v>0</v>
      </c>
      <c r="AC23" s="551">
        <f t="shared" si="5"/>
        <v>0</v>
      </c>
      <c r="AD23" s="551">
        <f t="shared" si="5"/>
        <v>0</v>
      </c>
      <c r="AE23" s="551">
        <f t="shared" si="5"/>
        <v>0</v>
      </c>
      <c r="AF23" s="551">
        <f t="shared" si="5"/>
        <v>0</v>
      </c>
      <c r="AG23" s="552"/>
      <c r="AH23" s="553">
        <f>SUM(AH24:AH26)</f>
        <v>0</v>
      </c>
      <c r="AI23" s="553">
        <f t="shared" ref="AI23:AN23" si="48">SUM(AI24:AI26)</f>
        <v>0</v>
      </c>
      <c r="AJ23" s="553">
        <f t="shared" si="48"/>
        <v>0</v>
      </c>
      <c r="AK23" s="553">
        <f t="shared" si="48"/>
        <v>0</v>
      </c>
      <c r="AL23" s="553">
        <f t="shared" si="48"/>
        <v>0</v>
      </c>
      <c r="AM23" s="553">
        <f t="shared" si="48"/>
        <v>0</v>
      </c>
      <c r="AN23" s="553">
        <f t="shared" si="48"/>
        <v>0</v>
      </c>
      <c r="AO23" s="552"/>
      <c r="AP23" s="553">
        <f>SUM(AP24:AP26)</f>
        <v>460</v>
      </c>
      <c r="AQ23" s="553">
        <f t="shared" ref="AQ23:AV23" si="49">SUM(AQ24:AQ26)</f>
        <v>460</v>
      </c>
      <c r="AR23" s="553">
        <f t="shared" si="49"/>
        <v>0</v>
      </c>
      <c r="AS23" s="553">
        <f t="shared" si="49"/>
        <v>0</v>
      </c>
      <c r="AT23" s="553">
        <f t="shared" si="49"/>
        <v>0</v>
      </c>
      <c r="AU23" s="553">
        <f t="shared" si="49"/>
        <v>0</v>
      </c>
      <c r="AV23" s="553">
        <f t="shared" si="49"/>
        <v>0</v>
      </c>
      <c r="AW23" s="552"/>
      <c r="AX23" s="553">
        <f>SUM(AX24:AX26)</f>
        <v>360</v>
      </c>
      <c r="AY23" s="553">
        <f t="shared" ref="AY23:BD23" si="50">SUM(AY24:AY26)</f>
        <v>360</v>
      </c>
      <c r="AZ23" s="553">
        <f t="shared" si="50"/>
        <v>0</v>
      </c>
      <c r="BA23" s="553">
        <f t="shared" si="50"/>
        <v>0</v>
      </c>
      <c r="BB23" s="553">
        <f t="shared" si="50"/>
        <v>0</v>
      </c>
      <c r="BC23" s="553">
        <f t="shared" si="50"/>
        <v>0</v>
      </c>
      <c r="BD23" s="553">
        <f t="shared" si="50"/>
        <v>0</v>
      </c>
      <c r="BE23" s="552"/>
      <c r="BF23" s="553">
        <f>SUM(BF24:BF26)</f>
        <v>160</v>
      </c>
      <c r="BG23" s="553">
        <f t="shared" ref="BG23:BL23" si="51">SUM(BG24:BG26)</f>
        <v>160</v>
      </c>
      <c r="BH23" s="553">
        <f t="shared" si="51"/>
        <v>0</v>
      </c>
      <c r="BI23" s="553">
        <f t="shared" si="51"/>
        <v>0</v>
      </c>
      <c r="BJ23" s="553">
        <f t="shared" si="51"/>
        <v>0</v>
      </c>
      <c r="BK23" s="553">
        <f t="shared" si="51"/>
        <v>0</v>
      </c>
      <c r="BL23" s="553">
        <f t="shared" si="51"/>
        <v>0</v>
      </c>
    </row>
    <row r="24" spans="1:64" s="287" customFormat="1" ht="40.5" customHeight="1" x14ac:dyDescent="0.25">
      <c r="A24" s="293"/>
      <c r="B24" s="278"/>
      <c r="C24" s="328" t="s">
        <v>514</v>
      </c>
      <c r="D24" s="322" t="s">
        <v>509</v>
      </c>
      <c r="E24" s="31">
        <v>111</v>
      </c>
      <c r="F24" s="370">
        <v>240905900</v>
      </c>
      <c r="G24" s="369" t="s">
        <v>614</v>
      </c>
      <c r="H24" s="357">
        <v>1</v>
      </c>
      <c r="I24" s="357" t="s">
        <v>2979</v>
      </c>
      <c r="J24" s="28">
        <v>24</v>
      </c>
      <c r="K24" s="28" t="s">
        <v>3059</v>
      </c>
      <c r="L24" s="28">
        <v>2409</v>
      </c>
      <c r="M24" s="28" t="s">
        <v>3060</v>
      </c>
      <c r="N24" s="356">
        <v>2024004540063</v>
      </c>
      <c r="O24" s="28" t="s">
        <v>3061</v>
      </c>
      <c r="P24" s="770" t="s">
        <v>510</v>
      </c>
      <c r="Q24" s="268">
        <v>1</v>
      </c>
      <c r="R24" s="326" t="s">
        <v>2956</v>
      </c>
      <c r="S24" s="326"/>
      <c r="T24" s="184">
        <v>1</v>
      </c>
      <c r="U24" s="294"/>
      <c r="V24" s="295">
        <v>1</v>
      </c>
      <c r="W24" s="295">
        <v>1</v>
      </c>
      <c r="X24" s="295">
        <v>1</v>
      </c>
      <c r="Y24" s="295">
        <v>30</v>
      </c>
      <c r="Z24" s="296">
        <f t="shared" si="23"/>
        <v>30</v>
      </c>
      <c r="AA24" s="296">
        <f t="shared" ref="AA24:AA26" si="52">+AI24+AQ24+AY24+BG24</f>
        <v>30</v>
      </c>
      <c r="AB24" s="296">
        <f t="shared" ref="AB24:AB26" si="53">+AJ24+AR24+AZ24+BH24</f>
        <v>0</v>
      </c>
      <c r="AC24" s="296">
        <f t="shared" ref="AC24:AC26" si="54">+AK24+AS24+BA24+BI24</f>
        <v>0</v>
      </c>
      <c r="AD24" s="296">
        <f t="shared" ref="AD24:AD26" si="55">+AL24+AT24+BB24+BJ24</f>
        <v>0</v>
      </c>
      <c r="AE24" s="296">
        <f t="shared" ref="AE24:AE26" si="56">+AM24+AU24+BC24+BK24</f>
        <v>0</v>
      </c>
      <c r="AF24" s="296">
        <f t="shared" ref="AF24:AF26" si="57">+AN24+AV24+BD24+BL24</f>
        <v>0</v>
      </c>
      <c r="AG24" s="297">
        <f>+U24</f>
        <v>0</v>
      </c>
      <c r="AH24" s="296">
        <f t="shared" ref="AH24:AH26" si="58">SUM(AI24:AN24)</f>
        <v>0</v>
      </c>
      <c r="AI24" s="298"/>
      <c r="AJ24" s="298"/>
      <c r="AK24" s="298"/>
      <c r="AL24" s="298"/>
      <c r="AM24" s="298"/>
      <c r="AN24" s="298"/>
      <c r="AO24" s="297">
        <f>+V24</f>
        <v>1</v>
      </c>
      <c r="AP24" s="296">
        <f t="shared" ref="AP24:AP26" si="59">SUM(AQ24:AV24)</f>
        <v>10</v>
      </c>
      <c r="AQ24" s="298">
        <v>10</v>
      </c>
      <c r="AR24" s="298"/>
      <c r="AS24" s="298"/>
      <c r="AT24" s="298"/>
      <c r="AU24" s="298"/>
      <c r="AV24" s="298"/>
      <c r="AW24" s="297">
        <f t="shared" ref="AW24:AW26" si="60">+W24</f>
        <v>1</v>
      </c>
      <c r="AX24" s="296">
        <f t="shared" ref="AX24:AX26" si="61">SUM(AY24:BD24)</f>
        <v>10</v>
      </c>
      <c r="AY24" s="298">
        <v>10</v>
      </c>
      <c r="AZ24" s="298"/>
      <c r="BA24" s="298"/>
      <c r="BB24" s="298"/>
      <c r="BC24" s="298"/>
      <c r="BD24" s="298"/>
      <c r="BE24" s="297">
        <f>+X24</f>
        <v>1</v>
      </c>
      <c r="BF24" s="296">
        <f t="shared" ref="BF24:BF26" si="62">SUM(BG24:BL24)</f>
        <v>10</v>
      </c>
      <c r="BG24" s="298">
        <v>10</v>
      </c>
      <c r="BH24" s="298"/>
      <c r="BI24" s="298"/>
      <c r="BJ24" s="298"/>
      <c r="BK24" s="298"/>
      <c r="BL24" s="298"/>
    </row>
    <row r="25" spans="1:64" s="287" customFormat="1" ht="40.5" customHeight="1" x14ac:dyDescent="0.25">
      <c r="A25" s="293"/>
      <c r="B25" s="278"/>
      <c r="C25" s="328" t="s">
        <v>515</v>
      </c>
      <c r="D25" s="322" t="s">
        <v>511</v>
      </c>
      <c r="E25" s="31">
        <v>112</v>
      </c>
      <c r="F25" s="370">
        <v>240903904</v>
      </c>
      <c r="G25" s="369" t="s">
        <v>3068</v>
      </c>
      <c r="H25" s="371">
        <v>600</v>
      </c>
      <c r="I25" s="357" t="s">
        <v>2979</v>
      </c>
      <c r="J25" s="28">
        <v>24</v>
      </c>
      <c r="K25" s="28" t="s">
        <v>3059</v>
      </c>
      <c r="L25" s="28">
        <v>2409</v>
      </c>
      <c r="M25" s="28" t="s">
        <v>3060</v>
      </c>
      <c r="N25" s="356">
        <v>2024004540113</v>
      </c>
      <c r="O25" s="28" t="s">
        <v>3063</v>
      </c>
      <c r="P25" s="770" t="s">
        <v>512</v>
      </c>
      <c r="Q25" s="268">
        <v>600</v>
      </c>
      <c r="R25" s="326" t="s">
        <v>2955</v>
      </c>
      <c r="S25" s="326"/>
      <c r="T25" s="184">
        <v>600</v>
      </c>
      <c r="U25" s="294"/>
      <c r="V25" s="295">
        <v>300</v>
      </c>
      <c r="W25" s="295">
        <v>200</v>
      </c>
      <c r="X25" s="295">
        <v>100</v>
      </c>
      <c r="Y25" s="295">
        <v>650</v>
      </c>
      <c r="Z25" s="296">
        <f t="shared" si="23"/>
        <v>650</v>
      </c>
      <c r="AA25" s="296">
        <f t="shared" si="52"/>
        <v>650</v>
      </c>
      <c r="AB25" s="296">
        <f t="shared" si="53"/>
        <v>0</v>
      </c>
      <c r="AC25" s="296">
        <f t="shared" si="54"/>
        <v>0</v>
      </c>
      <c r="AD25" s="296">
        <f t="shared" si="55"/>
        <v>0</v>
      </c>
      <c r="AE25" s="296">
        <f t="shared" si="56"/>
        <v>0</v>
      </c>
      <c r="AF25" s="296">
        <f t="shared" si="57"/>
        <v>0</v>
      </c>
      <c r="AG25" s="297">
        <f t="shared" ref="AG25:AG26" si="63">+U25</f>
        <v>0</v>
      </c>
      <c r="AH25" s="296">
        <f t="shared" si="58"/>
        <v>0</v>
      </c>
      <c r="AI25" s="298"/>
      <c r="AJ25" s="298"/>
      <c r="AK25" s="298"/>
      <c r="AL25" s="298"/>
      <c r="AM25" s="298"/>
      <c r="AN25" s="298"/>
      <c r="AO25" s="297">
        <f t="shared" ref="AO25:AO26" si="64">+V25</f>
        <v>300</v>
      </c>
      <c r="AP25" s="296">
        <f t="shared" si="59"/>
        <v>300</v>
      </c>
      <c r="AQ25" s="298">
        <v>300</v>
      </c>
      <c r="AR25" s="298"/>
      <c r="AS25" s="298"/>
      <c r="AT25" s="298"/>
      <c r="AU25" s="298"/>
      <c r="AV25" s="298"/>
      <c r="AW25" s="297">
        <f t="shared" si="60"/>
        <v>200</v>
      </c>
      <c r="AX25" s="296">
        <f t="shared" si="61"/>
        <v>250</v>
      </c>
      <c r="AY25" s="298">
        <v>250</v>
      </c>
      <c r="AZ25" s="298"/>
      <c r="BA25" s="298"/>
      <c r="BB25" s="298"/>
      <c r="BC25" s="298"/>
      <c r="BD25" s="298"/>
      <c r="BE25" s="297">
        <f t="shared" ref="BE25:BE26" si="65">+X25</f>
        <v>100</v>
      </c>
      <c r="BF25" s="296">
        <f t="shared" si="62"/>
        <v>100</v>
      </c>
      <c r="BG25" s="298">
        <v>100</v>
      </c>
      <c r="BH25" s="298"/>
      <c r="BI25" s="298"/>
      <c r="BJ25" s="298"/>
      <c r="BK25" s="298"/>
      <c r="BL25" s="298"/>
    </row>
    <row r="26" spans="1:64" s="287" customFormat="1" ht="40.5" customHeight="1" x14ac:dyDescent="0.25">
      <c r="A26" s="293"/>
      <c r="B26" s="278"/>
      <c r="C26" s="328" t="s">
        <v>516</v>
      </c>
      <c r="D26" s="322" t="s">
        <v>513</v>
      </c>
      <c r="E26" s="31">
        <v>113</v>
      </c>
      <c r="F26" s="370">
        <v>240900300</v>
      </c>
      <c r="G26" s="369" t="s">
        <v>3069</v>
      </c>
      <c r="H26" s="357">
        <v>300</v>
      </c>
      <c r="I26" s="357" t="s">
        <v>2979</v>
      </c>
      <c r="J26" s="28">
        <v>24</v>
      </c>
      <c r="K26" s="28" t="s">
        <v>3059</v>
      </c>
      <c r="L26" s="28">
        <v>2409</v>
      </c>
      <c r="M26" s="28" t="s">
        <v>3060</v>
      </c>
      <c r="N26" s="356">
        <v>2024004540113</v>
      </c>
      <c r="O26" s="28" t="s">
        <v>3063</v>
      </c>
      <c r="P26" s="770" t="s">
        <v>512</v>
      </c>
      <c r="Q26" s="268">
        <v>300</v>
      </c>
      <c r="R26" s="326" t="s">
        <v>2955</v>
      </c>
      <c r="S26" s="326"/>
      <c r="T26" s="184">
        <v>300</v>
      </c>
      <c r="U26" s="294"/>
      <c r="V26" s="295">
        <v>150</v>
      </c>
      <c r="W26" s="295">
        <v>100</v>
      </c>
      <c r="X26" s="295">
        <v>50</v>
      </c>
      <c r="Y26" s="295">
        <v>300</v>
      </c>
      <c r="Z26" s="296">
        <f t="shared" si="23"/>
        <v>300</v>
      </c>
      <c r="AA26" s="296">
        <f t="shared" si="52"/>
        <v>300</v>
      </c>
      <c r="AB26" s="296">
        <f t="shared" si="53"/>
        <v>0</v>
      </c>
      <c r="AC26" s="296">
        <f t="shared" si="54"/>
        <v>0</v>
      </c>
      <c r="AD26" s="296">
        <f t="shared" si="55"/>
        <v>0</v>
      </c>
      <c r="AE26" s="296">
        <f t="shared" si="56"/>
        <v>0</v>
      </c>
      <c r="AF26" s="296">
        <f t="shared" si="57"/>
        <v>0</v>
      </c>
      <c r="AG26" s="297">
        <f t="shared" si="63"/>
        <v>0</v>
      </c>
      <c r="AH26" s="296">
        <f t="shared" si="58"/>
        <v>0</v>
      </c>
      <c r="AI26" s="298"/>
      <c r="AJ26" s="298"/>
      <c r="AK26" s="298"/>
      <c r="AL26" s="298"/>
      <c r="AM26" s="298"/>
      <c r="AN26" s="298"/>
      <c r="AO26" s="297">
        <f t="shared" si="64"/>
        <v>150</v>
      </c>
      <c r="AP26" s="296">
        <f t="shared" si="59"/>
        <v>150</v>
      </c>
      <c r="AQ26" s="298">
        <v>150</v>
      </c>
      <c r="AR26" s="298"/>
      <c r="AS26" s="298"/>
      <c r="AT26" s="298"/>
      <c r="AU26" s="298"/>
      <c r="AV26" s="298"/>
      <c r="AW26" s="297">
        <f t="shared" si="60"/>
        <v>100</v>
      </c>
      <c r="AX26" s="296">
        <f t="shared" si="61"/>
        <v>100</v>
      </c>
      <c r="AY26" s="298">
        <v>100</v>
      </c>
      <c r="AZ26" s="298"/>
      <c r="BA26" s="298"/>
      <c r="BB26" s="298"/>
      <c r="BC26" s="298"/>
      <c r="BD26" s="298"/>
      <c r="BE26" s="297">
        <f t="shared" si="65"/>
        <v>50</v>
      </c>
      <c r="BF26" s="296">
        <f t="shared" si="62"/>
        <v>50</v>
      </c>
      <c r="BG26" s="298">
        <v>50</v>
      </c>
      <c r="BH26" s="298"/>
      <c r="BI26" s="298"/>
      <c r="BJ26" s="298"/>
      <c r="BK26" s="298"/>
      <c r="BL26" s="298"/>
    </row>
    <row r="27" spans="1:64" s="559" customFormat="1" ht="40.5" customHeight="1" x14ac:dyDescent="0.25">
      <c r="A27" s="464"/>
      <c r="B27" s="201" t="s">
        <v>518</v>
      </c>
      <c r="C27" s="547" t="s">
        <v>517</v>
      </c>
      <c r="D27" s="380"/>
      <c r="E27" s="380"/>
      <c r="F27" s="380"/>
      <c r="G27" s="398"/>
      <c r="H27" s="182"/>
      <c r="I27" s="182"/>
      <c r="J27" s="682"/>
      <c r="K27" s="682"/>
      <c r="L27" s="380"/>
      <c r="M27" s="683"/>
      <c r="N27" s="684"/>
      <c r="O27" s="183"/>
      <c r="P27" s="266"/>
      <c r="Q27" s="266"/>
      <c r="R27" s="266"/>
      <c r="S27" s="185"/>
      <c r="T27" s="52"/>
      <c r="U27" s="686"/>
      <c r="V27" s="686"/>
      <c r="W27" s="686"/>
      <c r="X27" s="686"/>
      <c r="Y27" s="585">
        <v>330</v>
      </c>
      <c r="Z27" s="551">
        <f t="shared" si="23"/>
        <v>330</v>
      </c>
      <c r="AA27" s="551">
        <f t="shared" si="23"/>
        <v>330</v>
      </c>
      <c r="AB27" s="551">
        <f t="shared" si="23"/>
        <v>0</v>
      </c>
      <c r="AC27" s="551">
        <f t="shared" si="23"/>
        <v>0</v>
      </c>
      <c r="AD27" s="551">
        <f t="shared" si="23"/>
        <v>0</v>
      </c>
      <c r="AE27" s="551">
        <f t="shared" si="23"/>
        <v>0</v>
      </c>
      <c r="AF27" s="551">
        <f t="shared" si="23"/>
        <v>0</v>
      </c>
      <c r="AG27" s="552"/>
      <c r="AH27" s="553">
        <f>+AH28</f>
        <v>140</v>
      </c>
      <c r="AI27" s="553">
        <f t="shared" ref="AI27:AN27" si="66">+AI28</f>
        <v>140</v>
      </c>
      <c r="AJ27" s="553">
        <f t="shared" si="66"/>
        <v>0</v>
      </c>
      <c r="AK27" s="553">
        <f t="shared" si="66"/>
        <v>0</v>
      </c>
      <c r="AL27" s="553">
        <f t="shared" si="66"/>
        <v>0</v>
      </c>
      <c r="AM27" s="553">
        <f t="shared" si="66"/>
        <v>0</v>
      </c>
      <c r="AN27" s="553">
        <f t="shared" si="66"/>
        <v>0</v>
      </c>
      <c r="AO27" s="552"/>
      <c r="AP27" s="553">
        <f>+AP28</f>
        <v>63</v>
      </c>
      <c r="AQ27" s="553">
        <f t="shared" ref="AQ27:AV27" si="67">+AQ28</f>
        <v>63</v>
      </c>
      <c r="AR27" s="553">
        <f t="shared" si="67"/>
        <v>0</v>
      </c>
      <c r="AS27" s="553">
        <f t="shared" si="67"/>
        <v>0</v>
      </c>
      <c r="AT27" s="553">
        <f t="shared" si="67"/>
        <v>0</v>
      </c>
      <c r="AU27" s="553">
        <f t="shared" si="67"/>
        <v>0</v>
      </c>
      <c r="AV27" s="553">
        <f t="shared" si="67"/>
        <v>0</v>
      </c>
      <c r="AW27" s="552"/>
      <c r="AX27" s="553">
        <f>+AX28</f>
        <v>63</v>
      </c>
      <c r="AY27" s="553">
        <f t="shared" ref="AY27:BD27" si="68">+AY28</f>
        <v>63</v>
      </c>
      <c r="AZ27" s="553">
        <f t="shared" si="68"/>
        <v>0</v>
      </c>
      <c r="BA27" s="553">
        <f t="shared" si="68"/>
        <v>0</v>
      </c>
      <c r="BB27" s="553">
        <f t="shared" si="68"/>
        <v>0</v>
      </c>
      <c r="BC27" s="553">
        <f t="shared" si="68"/>
        <v>0</v>
      </c>
      <c r="BD27" s="553">
        <f t="shared" si="68"/>
        <v>0</v>
      </c>
      <c r="BE27" s="552"/>
      <c r="BF27" s="553">
        <f>+BF28</f>
        <v>64</v>
      </c>
      <c r="BG27" s="553">
        <f t="shared" ref="BG27:BL27" si="69">+BG28</f>
        <v>64</v>
      </c>
      <c r="BH27" s="553">
        <f t="shared" si="69"/>
        <v>0</v>
      </c>
      <c r="BI27" s="553">
        <f t="shared" si="69"/>
        <v>0</v>
      </c>
      <c r="BJ27" s="553">
        <f t="shared" si="69"/>
        <v>0</v>
      </c>
      <c r="BK27" s="553">
        <f t="shared" si="69"/>
        <v>0</v>
      </c>
      <c r="BL27" s="553">
        <f t="shared" si="69"/>
        <v>0</v>
      </c>
    </row>
    <row r="28" spans="1:64" s="287" customFormat="1" ht="40.5" customHeight="1" x14ac:dyDescent="0.25">
      <c r="A28" s="293"/>
      <c r="B28" s="278"/>
      <c r="C28" s="328" t="s">
        <v>521</v>
      </c>
      <c r="D28" s="362" t="s">
        <v>519</v>
      </c>
      <c r="E28" s="345">
        <v>114</v>
      </c>
      <c r="F28" s="370">
        <v>240906301</v>
      </c>
      <c r="G28" s="366" t="s">
        <v>3070</v>
      </c>
      <c r="H28" s="363">
        <v>4</v>
      </c>
      <c r="I28" s="357" t="s">
        <v>2979</v>
      </c>
      <c r="J28" s="28">
        <v>24</v>
      </c>
      <c r="K28" s="28" t="s">
        <v>3059</v>
      </c>
      <c r="L28" s="28">
        <v>2409</v>
      </c>
      <c r="M28" s="28" t="s">
        <v>3060</v>
      </c>
      <c r="N28" s="356">
        <v>2024004540063</v>
      </c>
      <c r="O28" s="28" t="s">
        <v>3061</v>
      </c>
      <c r="P28" s="769" t="s">
        <v>520</v>
      </c>
      <c r="Q28" s="364">
        <v>4</v>
      </c>
      <c r="R28" s="326" t="s">
        <v>2955</v>
      </c>
      <c r="S28" s="326"/>
      <c r="T28" s="365">
        <v>4</v>
      </c>
      <c r="U28" s="294">
        <v>1</v>
      </c>
      <c r="V28" s="295">
        <v>1</v>
      </c>
      <c r="W28" s="295">
        <v>1</v>
      </c>
      <c r="X28" s="295">
        <v>1</v>
      </c>
      <c r="Y28" s="295">
        <v>330</v>
      </c>
      <c r="Z28" s="296">
        <f t="shared" si="23"/>
        <v>330</v>
      </c>
      <c r="AA28" s="296">
        <f t="shared" ref="AA28" si="70">+AI28+AQ28+AY28+BG28</f>
        <v>330</v>
      </c>
      <c r="AB28" s="296">
        <f t="shared" ref="AB28" si="71">+AJ28+AR28+AZ28+BH28</f>
        <v>0</v>
      </c>
      <c r="AC28" s="296">
        <f t="shared" ref="AC28" si="72">+AK28+AS28+BA28+BI28</f>
        <v>0</v>
      </c>
      <c r="AD28" s="296">
        <f t="shared" ref="AD28" si="73">+AL28+AT28+BB28+BJ28</f>
        <v>0</v>
      </c>
      <c r="AE28" s="296">
        <f t="shared" ref="AE28" si="74">+AM28+AU28+BC28+BK28</f>
        <v>0</v>
      </c>
      <c r="AF28" s="296">
        <f t="shared" ref="AF28" si="75">+AN28+AV28+BD28+BL28</f>
        <v>0</v>
      </c>
      <c r="AG28" s="297">
        <f>+U28</f>
        <v>1</v>
      </c>
      <c r="AH28" s="296">
        <f>SUM(AI28:AN28)</f>
        <v>140</v>
      </c>
      <c r="AI28" s="298">
        <v>140</v>
      </c>
      <c r="AJ28" s="298"/>
      <c r="AK28" s="298"/>
      <c r="AL28" s="298"/>
      <c r="AM28" s="298"/>
      <c r="AN28" s="298"/>
      <c r="AO28" s="297">
        <f>+V28</f>
        <v>1</v>
      </c>
      <c r="AP28" s="296">
        <f t="shared" ref="AP28" si="76">SUM(AQ28:AV28)</f>
        <v>63</v>
      </c>
      <c r="AQ28" s="298">
        <v>63</v>
      </c>
      <c r="AR28" s="298"/>
      <c r="AS28" s="298"/>
      <c r="AT28" s="298"/>
      <c r="AU28" s="298"/>
      <c r="AV28" s="298"/>
      <c r="AW28" s="297">
        <f t="shared" ref="AW28" si="77">+W28</f>
        <v>1</v>
      </c>
      <c r="AX28" s="296">
        <f t="shared" ref="AX28" si="78">SUM(AY28:BD28)</f>
        <v>63</v>
      </c>
      <c r="AY28" s="298">
        <v>63</v>
      </c>
      <c r="AZ28" s="298"/>
      <c r="BA28" s="298"/>
      <c r="BB28" s="298"/>
      <c r="BC28" s="298"/>
      <c r="BD28" s="298"/>
      <c r="BE28" s="297">
        <f>+X28</f>
        <v>1</v>
      </c>
      <c r="BF28" s="296">
        <f t="shared" ref="BF28" si="79">SUM(BG28:BL28)</f>
        <v>64</v>
      </c>
      <c r="BG28" s="298">
        <v>64</v>
      </c>
      <c r="BH28" s="298"/>
      <c r="BI28" s="298"/>
      <c r="BJ28" s="298"/>
      <c r="BK28" s="298"/>
      <c r="BL28" s="298"/>
    </row>
    <row r="29" spans="1:64" s="559" customFormat="1" ht="40.5" customHeight="1" x14ac:dyDescent="0.25">
      <c r="A29" s="464"/>
      <c r="B29" s="201" t="s">
        <v>523</v>
      </c>
      <c r="C29" s="547" t="s">
        <v>522</v>
      </c>
      <c r="D29" s="380"/>
      <c r="E29" s="380"/>
      <c r="F29" s="380"/>
      <c r="G29" s="398"/>
      <c r="H29" s="182"/>
      <c r="I29" s="182"/>
      <c r="J29" s="682"/>
      <c r="K29" s="682"/>
      <c r="L29" s="380"/>
      <c r="M29" s="683"/>
      <c r="N29" s="684"/>
      <c r="O29" s="183"/>
      <c r="P29" s="266"/>
      <c r="Q29" s="266"/>
      <c r="R29" s="266"/>
      <c r="S29" s="185"/>
      <c r="T29" s="52"/>
      <c r="U29" s="686"/>
      <c r="V29" s="686"/>
      <c r="W29" s="686"/>
      <c r="X29" s="686"/>
      <c r="Y29" s="585">
        <v>190</v>
      </c>
      <c r="Z29" s="551">
        <f t="shared" si="23"/>
        <v>190</v>
      </c>
      <c r="AA29" s="551">
        <f t="shared" si="23"/>
        <v>165</v>
      </c>
      <c r="AB29" s="551">
        <f t="shared" si="23"/>
        <v>0</v>
      </c>
      <c r="AC29" s="551">
        <f t="shared" si="23"/>
        <v>0</v>
      </c>
      <c r="AD29" s="551">
        <f t="shared" si="23"/>
        <v>0</v>
      </c>
      <c r="AE29" s="551">
        <f t="shared" si="23"/>
        <v>25</v>
      </c>
      <c r="AF29" s="551">
        <f t="shared" si="23"/>
        <v>0</v>
      </c>
      <c r="AG29" s="552"/>
      <c r="AH29" s="553">
        <f>SUM(AH30:AH31)</f>
        <v>90</v>
      </c>
      <c r="AI29" s="553">
        <f t="shared" ref="AI29:AN29" si="80">SUM(AI30:AI31)</f>
        <v>90</v>
      </c>
      <c r="AJ29" s="553">
        <f t="shared" si="80"/>
        <v>0</v>
      </c>
      <c r="AK29" s="553">
        <f t="shared" si="80"/>
        <v>0</v>
      </c>
      <c r="AL29" s="553">
        <f t="shared" si="80"/>
        <v>0</v>
      </c>
      <c r="AM29" s="553">
        <f t="shared" si="80"/>
        <v>0</v>
      </c>
      <c r="AN29" s="553">
        <f t="shared" si="80"/>
        <v>0</v>
      </c>
      <c r="AO29" s="552"/>
      <c r="AP29" s="553">
        <f>SUM(AP30:AP31)</f>
        <v>25</v>
      </c>
      <c r="AQ29" s="553">
        <f t="shared" ref="AQ29:AV29" si="81">SUM(AQ30:AQ31)</f>
        <v>25</v>
      </c>
      <c r="AR29" s="553">
        <f t="shared" si="81"/>
        <v>0</v>
      </c>
      <c r="AS29" s="553">
        <f t="shared" si="81"/>
        <v>0</v>
      </c>
      <c r="AT29" s="553">
        <f t="shared" si="81"/>
        <v>0</v>
      </c>
      <c r="AU29" s="553">
        <f t="shared" si="81"/>
        <v>0</v>
      </c>
      <c r="AV29" s="553">
        <f t="shared" si="81"/>
        <v>0</v>
      </c>
      <c r="AW29" s="552"/>
      <c r="AX29" s="553">
        <f>SUM(AX30:AX31)</f>
        <v>25</v>
      </c>
      <c r="AY29" s="553">
        <f t="shared" ref="AY29:BD29" si="82">SUM(AY30:AY31)</f>
        <v>25</v>
      </c>
      <c r="AZ29" s="553">
        <f t="shared" si="82"/>
        <v>0</v>
      </c>
      <c r="BA29" s="553">
        <f t="shared" si="82"/>
        <v>0</v>
      </c>
      <c r="BB29" s="553">
        <f t="shared" si="82"/>
        <v>0</v>
      </c>
      <c r="BC29" s="553">
        <f t="shared" si="82"/>
        <v>0</v>
      </c>
      <c r="BD29" s="553">
        <f t="shared" si="82"/>
        <v>0</v>
      </c>
      <c r="BE29" s="552"/>
      <c r="BF29" s="553">
        <f>SUM(BF30:BF31)</f>
        <v>50</v>
      </c>
      <c r="BG29" s="553">
        <f t="shared" ref="BG29:BL29" si="83">SUM(BG30:BG31)</f>
        <v>25</v>
      </c>
      <c r="BH29" s="553">
        <f t="shared" si="83"/>
        <v>0</v>
      </c>
      <c r="BI29" s="553">
        <f t="shared" si="83"/>
        <v>0</v>
      </c>
      <c r="BJ29" s="553">
        <f t="shared" si="83"/>
        <v>0</v>
      </c>
      <c r="BK29" s="553">
        <f t="shared" si="83"/>
        <v>25</v>
      </c>
      <c r="BL29" s="553">
        <f t="shared" si="83"/>
        <v>0</v>
      </c>
    </row>
    <row r="30" spans="1:64" s="287" customFormat="1" ht="40.5" customHeight="1" x14ac:dyDescent="0.25">
      <c r="A30" s="293"/>
      <c r="B30" s="278"/>
      <c r="C30" s="328" t="s">
        <v>528</v>
      </c>
      <c r="D30" s="362" t="s">
        <v>524</v>
      </c>
      <c r="E30" s="31">
        <v>115</v>
      </c>
      <c r="F30" s="370">
        <v>240901900</v>
      </c>
      <c r="G30" s="366" t="s">
        <v>3071</v>
      </c>
      <c r="H30" s="357">
        <v>1</v>
      </c>
      <c r="I30" s="357" t="s">
        <v>2979</v>
      </c>
      <c r="J30" s="28">
        <v>24</v>
      </c>
      <c r="K30" s="28" t="s">
        <v>3059</v>
      </c>
      <c r="L30" s="28">
        <v>2409</v>
      </c>
      <c r="M30" s="28" t="s">
        <v>3060</v>
      </c>
      <c r="N30" s="356">
        <v>2024004540063</v>
      </c>
      <c r="O30" s="28" t="s">
        <v>3061</v>
      </c>
      <c r="P30" s="769" t="s">
        <v>525</v>
      </c>
      <c r="Q30" s="268">
        <v>1</v>
      </c>
      <c r="R30" s="326" t="s">
        <v>2955</v>
      </c>
      <c r="S30" s="326"/>
      <c r="T30" s="184">
        <v>1</v>
      </c>
      <c r="U30" s="294"/>
      <c r="V30" s="295"/>
      <c r="W30" s="295"/>
      <c r="X30" s="295">
        <v>1</v>
      </c>
      <c r="Y30" s="295">
        <v>25</v>
      </c>
      <c r="Z30" s="296">
        <f t="shared" ref="Z30:Z31" si="84">+AH30+AP30+AX30+BF30</f>
        <v>25</v>
      </c>
      <c r="AA30" s="296">
        <f t="shared" ref="AA30:AA31" si="85">+AI30+AQ30+AY30+BG30</f>
        <v>0</v>
      </c>
      <c r="AB30" s="296">
        <f t="shared" ref="AB30:AB31" si="86">+AJ30+AR30+AZ30+BH30</f>
        <v>0</v>
      </c>
      <c r="AC30" s="296">
        <f t="shared" ref="AC30:AC31" si="87">+AK30+AS30+BA30+BI30</f>
        <v>0</v>
      </c>
      <c r="AD30" s="296">
        <f t="shared" ref="AD30:AD31" si="88">+AL30+AT30+BB30+BJ30</f>
        <v>0</v>
      </c>
      <c r="AE30" s="296">
        <f t="shared" ref="AE30:AE31" si="89">+AM30+AU30+BC30+BK30</f>
        <v>25</v>
      </c>
      <c r="AF30" s="296">
        <f t="shared" ref="AF30:AF31" si="90">+AN30+AV30+BD30+BL30</f>
        <v>0</v>
      </c>
      <c r="AG30" s="297">
        <f t="shared" ref="AG30:AG31" si="91">+U30</f>
        <v>0</v>
      </c>
      <c r="AH30" s="296">
        <f t="shared" ref="AH30:AH31" si="92">SUM(AI30:AN30)</f>
        <v>0</v>
      </c>
      <c r="AI30" s="298"/>
      <c r="AJ30" s="298"/>
      <c r="AK30" s="298"/>
      <c r="AL30" s="298"/>
      <c r="AM30" s="298"/>
      <c r="AN30" s="298"/>
      <c r="AO30" s="297">
        <f t="shared" ref="AO30:AO31" si="93">+V30</f>
        <v>0</v>
      </c>
      <c r="AP30" s="296">
        <f t="shared" ref="AP30:AP31" si="94">SUM(AQ30:AV30)</f>
        <v>0</v>
      </c>
      <c r="AQ30" s="298"/>
      <c r="AR30" s="298"/>
      <c r="AS30" s="298"/>
      <c r="AT30" s="298"/>
      <c r="AU30" s="298"/>
      <c r="AV30" s="298"/>
      <c r="AW30" s="297">
        <f t="shared" ref="AW30:AW31" si="95">+W30</f>
        <v>0</v>
      </c>
      <c r="AX30" s="296">
        <f t="shared" ref="AX30:AX31" si="96">SUM(AY30:BD30)</f>
        <v>0</v>
      </c>
      <c r="AY30" s="298"/>
      <c r="AZ30" s="298"/>
      <c r="BA30" s="298"/>
      <c r="BB30" s="298"/>
      <c r="BC30" s="298"/>
      <c r="BD30" s="298"/>
      <c r="BE30" s="297">
        <f t="shared" ref="BE30:BE31" si="97">+X30</f>
        <v>1</v>
      </c>
      <c r="BF30" s="296">
        <f t="shared" ref="BF30:BF31" si="98">SUM(BG30:BL30)</f>
        <v>25</v>
      </c>
      <c r="BG30" s="298"/>
      <c r="BH30" s="298"/>
      <c r="BI30" s="298"/>
      <c r="BJ30" s="298"/>
      <c r="BK30" s="298">
        <v>25</v>
      </c>
      <c r="BL30" s="298"/>
    </row>
    <row r="31" spans="1:64" s="287" customFormat="1" ht="40.5" customHeight="1" x14ac:dyDescent="0.25">
      <c r="A31" s="293"/>
      <c r="B31" s="278"/>
      <c r="C31" s="328" t="s">
        <v>529</v>
      </c>
      <c r="D31" s="362" t="s">
        <v>526</v>
      </c>
      <c r="E31" s="31">
        <v>116</v>
      </c>
      <c r="F31" s="370">
        <v>240902200</v>
      </c>
      <c r="G31" s="366" t="s">
        <v>527</v>
      </c>
      <c r="H31" s="357">
        <v>4000</v>
      </c>
      <c r="I31" s="357" t="s">
        <v>2979</v>
      </c>
      <c r="J31" s="28">
        <v>24</v>
      </c>
      <c r="K31" s="28" t="s">
        <v>3059</v>
      </c>
      <c r="L31" s="28">
        <v>2409</v>
      </c>
      <c r="M31" s="28" t="s">
        <v>3060</v>
      </c>
      <c r="N31" s="356">
        <v>2024004540063</v>
      </c>
      <c r="O31" s="28" t="s">
        <v>3061</v>
      </c>
      <c r="P31" s="769" t="s">
        <v>527</v>
      </c>
      <c r="Q31" s="268">
        <v>4000</v>
      </c>
      <c r="R31" s="326" t="s">
        <v>2955</v>
      </c>
      <c r="S31" s="326"/>
      <c r="T31" s="184">
        <v>4000</v>
      </c>
      <c r="U31" s="294">
        <v>500</v>
      </c>
      <c r="V31" s="295">
        <v>1000</v>
      </c>
      <c r="W31" s="295">
        <v>2000</v>
      </c>
      <c r="X31" s="295">
        <v>500</v>
      </c>
      <c r="Y31" s="295">
        <v>165</v>
      </c>
      <c r="Z31" s="296">
        <f t="shared" si="84"/>
        <v>165</v>
      </c>
      <c r="AA31" s="296">
        <f t="shared" si="85"/>
        <v>165</v>
      </c>
      <c r="AB31" s="296">
        <f t="shared" si="86"/>
        <v>0</v>
      </c>
      <c r="AC31" s="296">
        <f t="shared" si="87"/>
        <v>0</v>
      </c>
      <c r="AD31" s="296">
        <f t="shared" si="88"/>
        <v>0</v>
      </c>
      <c r="AE31" s="296">
        <f t="shared" si="89"/>
        <v>0</v>
      </c>
      <c r="AF31" s="296">
        <f t="shared" si="90"/>
        <v>0</v>
      </c>
      <c r="AG31" s="297">
        <f t="shared" si="91"/>
        <v>500</v>
      </c>
      <c r="AH31" s="296">
        <f t="shared" si="92"/>
        <v>90</v>
      </c>
      <c r="AI31" s="298">
        <v>90</v>
      </c>
      <c r="AJ31" s="298"/>
      <c r="AK31" s="298"/>
      <c r="AL31" s="298"/>
      <c r="AM31" s="298"/>
      <c r="AN31" s="298"/>
      <c r="AO31" s="297">
        <f t="shared" si="93"/>
        <v>1000</v>
      </c>
      <c r="AP31" s="296">
        <f t="shared" si="94"/>
        <v>25</v>
      </c>
      <c r="AQ31" s="298">
        <v>25</v>
      </c>
      <c r="AR31" s="298"/>
      <c r="AS31" s="298"/>
      <c r="AT31" s="298"/>
      <c r="AU31" s="298"/>
      <c r="AV31" s="298"/>
      <c r="AW31" s="297">
        <f t="shared" si="95"/>
        <v>2000</v>
      </c>
      <c r="AX31" s="296">
        <f t="shared" si="96"/>
        <v>25</v>
      </c>
      <c r="AY31" s="298">
        <v>25</v>
      </c>
      <c r="AZ31" s="298"/>
      <c r="BA31" s="298"/>
      <c r="BB31" s="298"/>
      <c r="BC31" s="298"/>
      <c r="BD31" s="298"/>
      <c r="BE31" s="297">
        <f t="shared" si="97"/>
        <v>500</v>
      </c>
      <c r="BF31" s="296">
        <f t="shared" si="98"/>
        <v>25</v>
      </c>
      <c r="BG31" s="298">
        <v>25</v>
      </c>
      <c r="BH31" s="298"/>
      <c r="BI31" s="298"/>
      <c r="BJ31" s="298"/>
      <c r="BK31" s="298"/>
      <c r="BL31" s="298"/>
    </row>
    <row r="33" spans="16:57" s="287" customFormat="1" ht="40.5" customHeight="1" x14ac:dyDescent="0.25">
      <c r="P33" s="470"/>
      <c r="Q33" s="470"/>
      <c r="R33" s="470"/>
      <c r="S33" s="470"/>
      <c r="T33" s="470"/>
      <c r="BD33" s="287">
        <v>700</v>
      </c>
      <c r="BE33" s="313" t="s">
        <v>3072</v>
      </c>
    </row>
  </sheetData>
  <mergeCells count="56">
    <mergeCell ref="BF4:BF5"/>
    <mergeCell ref="BG4:BJ4"/>
    <mergeCell ref="BK4:BK5"/>
    <mergeCell ref="BL4:BL5"/>
    <mergeCell ref="AW4:AW5"/>
    <mergeCell ref="AX4:AX5"/>
    <mergeCell ref="AY4:BB4"/>
    <mergeCell ref="BC4:BC5"/>
    <mergeCell ref="BD4:BD5"/>
    <mergeCell ref="BE4:BE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H10:H13">
    <cfRule type="expression" dxfId="427" priority="10">
      <formula>$G10=#REF!</formula>
    </cfRule>
  </conditionalFormatting>
  <conditionalFormatting sqref="Q10:Q13">
    <cfRule type="expression" dxfId="426" priority="1">
      <formula>$G10=#REF!</formula>
    </cfRule>
  </conditionalFormatting>
  <conditionalFormatting sqref="S9:S13">
    <cfRule type="expression" dxfId="425" priority="20">
      <formula>T9=U9+V9+W9+X9</formula>
    </cfRule>
    <cfRule type="expression" dxfId="424" priority="21">
      <formula>T9&lt;&gt;U9+V9+W9+X9</formula>
    </cfRule>
  </conditionalFormatting>
  <conditionalFormatting sqref="S15:S17">
    <cfRule type="expression" dxfId="423" priority="8">
      <formula>T15=U15+V15+W15+X15</formula>
    </cfRule>
    <cfRule type="expression" dxfId="422" priority="9">
      <formula>T15&lt;&gt;U15+V15+W15+X15</formula>
    </cfRule>
  </conditionalFormatting>
  <conditionalFormatting sqref="S19:S22">
    <cfRule type="expression" dxfId="421" priority="18">
      <formula>T19=U19+V19+W19+X19</formula>
    </cfRule>
    <cfRule type="expression" dxfId="420" priority="19">
      <formula>T19&lt;&gt;U19+V19+W19+X19</formula>
    </cfRule>
  </conditionalFormatting>
  <conditionalFormatting sqref="S24:S26">
    <cfRule type="expression" dxfId="419" priority="6">
      <formula>T24=U24+V24+W24+X24</formula>
    </cfRule>
    <cfRule type="expression" dxfId="418" priority="7">
      <formula>T24&lt;&gt;U24+V24+W24+X24</formula>
    </cfRule>
  </conditionalFormatting>
  <conditionalFormatting sqref="S28">
    <cfRule type="expression" dxfId="417" priority="4">
      <formula>T28=U28+V28+W28+X28</formula>
    </cfRule>
    <cfRule type="expression" dxfId="416" priority="5">
      <formula>T28&lt;&gt;U28+V28+W28+X28</formula>
    </cfRule>
  </conditionalFormatting>
  <conditionalFormatting sqref="S30:S31">
    <cfRule type="expression" dxfId="415" priority="2">
      <formula>T30=U30+V30+W30+X30</formula>
    </cfRule>
    <cfRule type="expression" dxfId="414" priority="3">
      <formula>T30&lt;&gt;U30+V30+W30+X30</formula>
    </cfRule>
  </conditionalFormatting>
  <conditionalFormatting sqref="T10:T13">
    <cfRule type="expression" dxfId="413" priority="17">
      <formula>$G10=#REF!</formula>
    </cfRule>
  </conditionalFormatting>
  <conditionalFormatting sqref="Y7:Y31">
    <cfRule type="expression" dxfId="412" priority="11">
      <formula>Y7&lt;&gt;Z7</formula>
    </cfRule>
  </conditionalFormatting>
  <conditionalFormatting sqref="Z7:AF7">
    <cfRule type="expression" dxfId="411" priority="16">
      <formula>Z$4=#REF!</formula>
    </cfRule>
  </conditionalFormatting>
  <conditionalFormatting sqref="AH7:AN7">
    <cfRule type="expression" dxfId="410" priority="15">
      <formula>AH$4=#REF!</formula>
    </cfRule>
  </conditionalFormatting>
  <conditionalFormatting sqref="AP7:AV7">
    <cfRule type="expression" dxfId="409" priority="14">
      <formula>AP$4=#REF!</formula>
    </cfRule>
  </conditionalFormatting>
  <conditionalFormatting sqref="AX7:BD7">
    <cfRule type="expression" dxfId="408" priority="13">
      <formula>AX$4=#REF!</formula>
    </cfRule>
  </conditionalFormatting>
  <conditionalFormatting sqref="BF7:BL7">
    <cfRule type="expression" dxfId="407" priority="12">
      <formula>BF$4=#REF!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colBreaks count="4" manualBreakCount="4">
    <brk id="13" max="30" man="1"/>
    <brk id="17" max="30" man="1"/>
    <brk id="32" max="30" man="1"/>
    <brk id="48" max="3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E520D-7462-4CB8-BE6D-8CCE5668DD9C}">
  <sheetPr>
    <tabColor rgb="FFFF3232"/>
  </sheetPr>
  <dimension ref="A1:BL46"/>
  <sheetViews>
    <sheetView view="pageBreakPreview" zoomScale="60" zoomScaleNormal="55" workbookViewId="0">
      <pane xSplit="8" ySplit="6" topLeftCell="I29" activePane="bottomRight" state="frozen"/>
      <selection activeCell="J7" sqref="J7"/>
      <selection pane="topRight" activeCell="J7" sqref="J7"/>
      <selection pane="bottomLeft" activeCell="J7" sqref="J7"/>
      <selection pane="bottomRight" activeCell="F42" sqref="F42"/>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12.85546875" style="25" customWidth="1"/>
    <col min="7" max="7" width="25.7109375" style="311" customWidth="1"/>
    <col min="8" max="9" width="9.7109375" style="361" customWidth="1"/>
    <col min="10" max="10" width="9.7109375" style="26" customWidth="1"/>
    <col min="11" max="11" width="20.7109375" style="26" customWidth="1"/>
    <col min="12" max="12" width="9.7109375" style="25" customWidth="1"/>
    <col min="13" max="13" width="40.7109375" style="25" customWidth="1"/>
    <col min="14" max="14" width="17.5703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2964</v>
      </c>
      <c r="G2" s="392"/>
      <c r="H2" s="490"/>
      <c r="I2" s="341"/>
      <c r="J2" s="256"/>
      <c r="K2" s="256"/>
      <c r="M2" s="258"/>
      <c r="O2" s="250" t="str">
        <f>+F2</f>
        <v>SECRETARÍA DE LAS TECNOLOGÍAS DE LA INFORMACIÓN Y COMUNICACIONES</v>
      </c>
      <c r="Q2" s="167"/>
      <c r="R2" s="257"/>
      <c r="S2" s="257"/>
      <c r="T2" s="257"/>
      <c r="U2" s="257"/>
      <c r="V2" s="257"/>
      <c r="X2" s="166" t="str">
        <f>+F2</f>
        <v>SECRETARÍA DE LAS TECNOLOGÍAS DE LA INFORMACIÓN Y COMUNICACIONES</v>
      </c>
      <c r="Y2" s="257"/>
      <c r="Z2" s="257"/>
      <c r="AA2" s="257"/>
      <c r="AB2" s="257"/>
      <c r="AE2" s="166"/>
      <c r="AF2" s="166"/>
      <c r="AG2" s="257"/>
      <c r="AH2" s="257"/>
      <c r="AI2" s="257"/>
      <c r="AK2" s="257"/>
      <c r="AL2" s="166" t="str">
        <f>+X2</f>
        <v>SECRETARÍA DE LAS TECNOLOGÍAS DE LA INFORMACIÓN Y COMUNICACIONES</v>
      </c>
      <c r="AM2" s="257"/>
      <c r="AN2" s="257"/>
      <c r="AO2" s="257"/>
      <c r="AP2" s="257"/>
      <c r="AQ2" s="257"/>
      <c r="AR2" s="257"/>
      <c r="AT2" s="166"/>
      <c r="AU2" s="166"/>
      <c r="AV2" s="166"/>
      <c r="AW2" s="257"/>
      <c r="AX2" s="257"/>
      <c r="AY2" s="257"/>
      <c r="AZ2" s="166"/>
      <c r="BA2" s="257"/>
      <c r="BB2" s="166" t="str">
        <f>+AL2</f>
        <v>SECRETARÍA DE LAS TECNOLOGÍAS DE LA INFORMACIÓN Y COMUNICACIONES</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2882</v>
      </c>
      <c r="B7" s="534" t="s">
        <v>530</v>
      </c>
      <c r="C7" s="535"/>
      <c r="D7" s="535"/>
      <c r="E7" s="535"/>
      <c r="F7" s="535"/>
      <c r="G7" s="560"/>
      <c r="H7" s="536"/>
      <c r="I7" s="536"/>
      <c r="J7" s="561"/>
      <c r="K7" s="561"/>
      <c r="L7" s="535"/>
      <c r="M7" s="535"/>
      <c r="N7" s="535"/>
      <c r="O7" s="562"/>
      <c r="P7" s="679"/>
      <c r="Q7" s="679"/>
      <c r="R7" s="679"/>
      <c r="S7" s="537"/>
      <c r="T7" s="538"/>
      <c r="U7" s="680"/>
      <c r="V7" s="680"/>
      <c r="W7" s="680"/>
      <c r="X7" s="680"/>
      <c r="Y7" s="699">
        <v>249444.78000000003</v>
      </c>
      <c r="Z7" s="539">
        <f>Z8+Z18+Z28+Z43</f>
        <v>249444.78000000003</v>
      </c>
      <c r="AA7" s="539">
        <f>AA8+AA18+AA28+AA43</f>
        <v>13944.779999999999</v>
      </c>
      <c r="AB7" s="539">
        <f t="shared" ref="AB7:AF7" si="0">AB8+AB18+AB28+AB43</f>
        <v>0</v>
      </c>
      <c r="AC7" s="539">
        <f t="shared" si="0"/>
        <v>45000</v>
      </c>
      <c r="AD7" s="539">
        <f t="shared" si="0"/>
        <v>0</v>
      </c>
      <c r="AE7" s="539">
        <f t="shared" si="0"/>
        <v>190500</v>
      </c>
      <c r="AF7" s="539">
        <f t="shared" si="0"/>
        <v>0</v>
      </c>
      <c r="AG7" s="540"/>
      <c r="AH7" s="539">
        <f>AH8+AH18+AH28+AH43</f>
        <v>6944.78</v>
      </c>
      <c r="AI7" s="539">
        <f>AI8+AI18+AI28+AI43</f>
        <v>1944.78</v>
      </c>
      <c r="AJ7" s="539">
        <f t="shared" ref="AJ7" si="1">AJ8+AJ18+AJ28+AJ43</f>
        <v>0</v>
      </c>
      <c r="AK7" s="539">
        <f t="shared" ref="AK7" si="2">AK8+AK18+AK28+AK43</f>
        <v>5000</v>
      </c>
      <c r="AL7" s="539">
        <f t="shared" ref="AL7" si="3">AL8+AL18+AL28+AL43</f>
        <v>0</v>
      </c>
      <c r="AM7" s="539">
        <f t="shared" ref="AM7" si="4">AM8+AM18+AM28+AM43</f>
        <v>0</v>
      </c>
      <c r="AN7" s="539">
        <f t="shared" ref="AN7" si="5">AN8+AN18+AN28+AN43</f>
        <v>0</v>
      </c>
      <c r="AO7" s="540"/>
      <c r="AP7" s="539">
        <f>AP8+AP18+AP28+AP43</f>
        <v>117500</v>
      </c>
      <c r="AQ7" s="539">
        <f>AQ8+AQ18+AQ28+AQ43</f>
        <v>4000</v>
      </c>
      <c r="AR7" s="539">
        <f t="shared" ref="AR7" si="6">AR8+AR18+AR28+AR43</f>
        <v>0</v>
      </c>
      <c r="AS7" s="539">
        <f t="shared" ref="AS7" si="7">AS8+AS18+AS28+AS43</f>
        <v>30000</v>
      </c>
      <c r="AT7" s="539">
        <f t="shared" ref="AT7" si="8">AT8+AT18+AT28+AT43</f>
        <v>0</v>
      </c>
      <c r="AU7" s="539">
        <f t="shared" ref="AU7" si="9">AU8+AU18+AU28+AU43</f>
        <v>83500</v>
      </c>
      <c r="AV7" s="539">
        <f t="shared" ref="AV7" si="10">AV8+AV18+AV28+AV43</f>
        <v>0</v>
      </c>
      <c r="AW7" s="540"/>
      <c r="AX7" s="539">
        <f>AX8+AX18+AX28+AX43</f>
        <v>71000</v>
      </c>
      <c r="AY7" s="539">
        <f>AY8+AY18+AY28+AY43</f>
        <v>4000</v>
      </c>
      <c r="AZ7" s="539">
        <f t="shared" ref="AZ7" si="11">AZ8+AZ18+AZ28+AZ43</f>
        <v>0</v>
      </c>
      <c r="BA7" s="539">
        <f t="shared" ref="BA7" si="12">BA8+BA18+BA28+BA43</f>
        <v>10000</v>
      </c>
      <c r="BB7" s="539">
        <f t="shared" ref="BB7" si="13">BB8+BB18+BB28+BB43</f>
        <v>0</v>
      </c>
      <c r="BC7" s="539">
        <f t="shared" ref="BC7" si="14">BC8+BC18+BC28+BC43</f>
        <v>57000</v>
      </c>
      <c r="BD7" s="539">
        <f t="shared" ref="BD7" si="15">BD8+BD18+BD28+BD43</f>
        <v>0</v>
      </c>
      <c r="BE7" s="540"/>
      <c r="BF7" s="539">
        <f>BF8+BF18+BF28+BF43</f>
        <v>54000</v>
      </c>
      <c r="BG7" s="539">
        <f>BG8+BG18+BG28+BG43</f>
        <v>4000</v>
      </c>
      <c r="BH7" s="539">
        <f t="shared" ref="BH7" si="16">BH8+BH18+BH28+BH43</f>
        <v>0</v>
      </c>
      <c r="BI7" s="539">
        <f t="shared" ref="BI7" si="17">BI8+BI18+BI28+BI43</f>
        <v>0</v>
      </c>
      <c r="BJ7" s="539">
        <f t="shared" ref="BJ7" si="18">BJ8+BJ18+BJ28+BJ43</f>
        <v>0</v>
      </c>
      <c r="BK7" s="539">
        <f t="shared" ref="BK7" si="19">BK8+BK18+BK28+BK43</f>
        <v>50000</v>
      </c>
      <c r="BL7" s="539">
        <f t="shared" ref="BL7" si="20">BL8+BL18+BL28+BL43</f>
        <v>0</v>
      </c>
    </row>
    <row r="8" spans="1:64" s="559" customFormat="1" ht="40.5" customHeight="1" x14ac:dyDescent="0.25">
      <c r="A8" s="681"/>
      <c r="B8" s="201" t="s">
        <v>85</v>
      </c>
      <c r="C8" s="547" t="s">
        <v>531</v>
      </c>
      <c r="D8" s="380"/>
      <c r="E8" s="380"/>
      <c r="F8" s="380"/>
      <c r="G8" s="398"/>
      <c r="H8" s="182"/>
      <c r="I8" s="182"/>
      <c r="J8" s="682"/>
      <c r="K8" s="682"/>
      <c r="L8" s="380"/>
      <c r="M8" s="683"/>
      <c r="N8" s="684"/>
      <c r="O8" s="183"/>
      <c r="P8" s="266"/>
      <c r="Q8" s="266"/>
      <c r="R8" s="266"/>
      <c r="S8" s="185"/>
      <c r="T8" s="52"/>
      <c r="U8" s="686"/>
      <c r="V8" s="686"/>
      <c r="W8" s="686"/>
      <c r="X8" s="686"/>
      <c r="Y8" s="687">
        <v>115760.13</v>
      </c>
      <c r="Z8" s="551">
        <f>SUM(Z9:Z17)</f>
        <v>115760.13</v>
      </c>
      <c r="AA8" s="551">
        <f t="shared" ref="AA8:AF8" si="21">SUM(AA9:AA17)</f>
        <v>4560.13</v>
      </c>
      <c r="AB8" s="551">
        <f t="shared" si="21"/>
        <v>0</v>
      </c>
      <c r="AC8" s="551">
        <f t="shared" si="21"/>
        <v>15000</v>
      </c>
      <c r="AD8" s="551">
        <f t="shared" si="21"/>
        <v>0</v>
      </c>
      <c r="AE8" s="551">
        <f t="shared" si="21"/>
        <v>96200</v>
      </c>
      <c r="AF8" s="551">
        <f t="shared" si="21"/>
        <v>0</v>
      </c>
      <c r="AG8" s="552"/>
      <c r="AH8" s="551">
        <f>SUM(AH9:AH17)</f>
        <v>360.19</v>
      </c>
      <c r="AI8" s="551">
        <f t="shared" ref="AI8" si="22">SUM(AI9:AI17)</f>
        <v>360.19</v>
      </c>
      <c r="AJ8" s="551">
        <f t="shared" ref="AJ8" si="23">SUM(AJ9:AJ17)</f>
        <v>0</v>
      </c>
      <c r="AK8" s="551">
        <f t="shared" ref="AK8" si="24">SUM(AK9:AK17)</f>
        <v>0</v>
      </c>
      <c r="AL8" s="551">
        <f t="shared" ref="AL8" si="25">SUM(AL9:AL17)</f>
        <v>0</v>
      </c>
      <c r="AM8" s="551">
        <f t="shared" ref="AM8" si="26">SUM(AM9:AM17)</f>
        <v>0</v>
      </c>
      <c r="AN8" s="551">
        <f t="shared" ref="AN8" si="27">SUM(AN9:AN17)</f>
        <v>0</v>
      </c>
      <c r="AO8" s="552"/>
      <c r="AP8" s="551">
        <f>SUM(AP9:AP17)</f>
        <v>52599.98</v>
      </c>
      <c r="AQ8" s="551">
        <f t="shared" ref="AQ8" si="28">SUM(AQ9:AQ17)</f>
        <v>1399.98</v>
      </c>
      <c r="AR8" s="551">
        <f t="shared" ref="AR8" si="29">SUM(AR9:AR17)</f>
        <v>0</v>
      </c>
      <c r="AS8" s="551">
        <f t="shared" ref="AS8" si="30">SUM(AS9:AS17)</f>
        <v>10000</v>
      </c>
      <c r="AT8" s="551">
        <f t="shared" ref="AT8" si="31">SUM(AT9:AT17)</f>
        <v>0</v>
      </c>
      <c r="AU8" s="551">
        <f t="shared" ref="AU8" si="32">SUM(AU9:AU17)</f>
        <v>41200</v>
      </c>
      <c r="AV8" s="551">
        <f t="shared" ref="AV8" si="33">SUM(AV9:AV17)</f>
        <v>0</v>
      </c>
      <c r="AW8" s="552"/>
      <c r="AX8" s="551">
        <f>SUM(AX9:AX17)</f>
        <v>36399.96</v>
      </c>
      <c r="AY8" s="551">
        <f t="shared" ref="AY8" si="34">SUM(AY9:AY17)</f>
        <v>1399.9599999999998</v>
      </c>
      <c r="AZ8" s="551">
        <f t="shared" ref="AZ8" si="35">SUM(AZ9:AZ17)</f>
        <v>0</v>
      </c>
      <c r="BA8" s="551">
        <f t="shared" ref="BA8" si="36">SUM(BA9:BA17)</f>
        <v>5000</v>
      </c>
      <c r="BB8" s="551">
        <f t="shared" ref="BB8" si="37">SUM(BB9:BB17)</f>
        <v>0</v>
      </c>
      <c r="BC8" s="551">
        <f t="shared" ref="BC8" si="38">SUM(BC9:BC17)</f>
        <v>30000</v>
      </c>
      <c r="BD8" s="551">
        <f t="shared" ref="BD8" si="39">SUM(BD9:BD17)</f>
        <v>0</v>
      </c>
      <c r="BE8" s="552"/>
      <c r="BF8" s="551">
        <f>SUM(BF9:BF17)</f>
        <v>26400</v>
      </c>
      <c r="BG8" s="551">
        <f t="shared" ref="BG8" si="40">SUM(BG9:BG17)</f>
        <v>1400</v>
      </c>
      <c r="BH8" s="551">
        <f t="shared" ref="BH8" si="41">SUM(BH9:BH17)</f>
        <v>0</v>
      </c>
      <c r="BI8" s="551">
        <f t="shared" ref="BI8" si="42">SUM(BI9:BI17)</f>
        <v>0</v>
      </c>
      <c r="BJ8" s="551">
        <f t="shared" ref="BJ8" si="43">SUM(BJ9:BJ17)</f>
        <v>0</v>
      </c>
      <c r="BK8" s="551">
        <f t="shared" ref="BK8" si="44">SUM(BK9:BK17)</f>
        <v>25000</v>
      </c>
      <c r="BL8" s="551">
        <f t="shared" ref="BL8" si="45">SUM(BL9:BL17)</f>
        <v>0</v>
      </c>
    </row>
    <row r="9" spans="1:64" s="287" customFormat="1" ht="40.5" customHeight="1" x14ac:dyDescent="0.25">
      <c r="A9" s="288"/>
      <c r="B9" s="358"/>
      <c r="C9" s="1017" t="s">
        <v>86</v>
      </c>
      <c r="D9" s="1106" t="s">
        <v>532</v>
      </c>
      <c r="E9" s="31">
        <v>117</v>
      </c>
      <c r="F9" s="356">
        <v>230102800</v>
      </c>
      <c r="G9" s="32" t="s">
        <v>533</v>
      </c>
      <c r="H9" s="498">
        <v>2</v>
      </c>
      <c r="I9" s="357" t="s">
        <v>2979</v>
      </c>
      <c r="J9" s="28">
        <v>23</v>
      </c>
      <c r="K9" s="28" t="s">
        <v>3049</v>
      </c>
      <c r="L9" s="28">
        <v>2301</v>
      </c>
      <c r="M9" s="28" t="s">
        <v>3050</v>
      </c>
      <c r="N9" s="356">
        <v>2024004540048</v>
      </c>
      <c r="O9" s="28" t="s">
        <v>3051</v>
      </c>
      <c r="P9" s="332" t="s">
        <v>533</v>
      </c>
      <c r="Q9" s="268">
        <v>10</v>
      </c>
      <c r="R9" s="326" t="s">
        <v>2955</v>
      </c>
      <c r="S9" s="326"/>
      <c r="T9" s="184">
        <v>10</v>
      </c>
      <c r="U9" s="294">
        <v>0</v>
      </c>
      <c r="V9" s="295">
        <v>4</v>
      </c>
      <c r="W9" s="295">
        <v>4</v>
      </c>
      <c r="X9" s="295">
        <v>2</v>
      </c>
      <c r="Y9" s="354">
        <v>65128.58</v>
      </c>
      <c r="Z9" s="296">
        <f t="shared" ref="Z9" si="46">+AH9+AP9+AX9+BF9</f>
        <v>65128.58</v>
      </c>
      <c r="AA9" s="296">
        <f t="shared" ref="AA9" si="47">+AI9+AQ9+AY9+BG9</f>
        <v>128.57999999999998</v>
      </c>
      <c r="AB9" s="296">
        <f t="shared" ref="AB9" si="48">+AJ9+AR9+AZ9+BH9</f>
        <v>0</v>
      </c>
      <c r="AC9" s="296">
        <f t="shared" ref="AC9" si="49">+AK9+AS9+BA9+BI9</f>
        <v>15000</v>
      </c>
      <c r="AD9" s="296">
        <f t="shared" ref="AD9" si="50">+AL9+AT9+BB9+BJ9</f>
        <v>0</v>
      </c>
      <c r="AE9" s="296">
        <f t="shared" ref="AE9" si="51">+AM9+AU9+BC9+BK9</f>
        <v>50000</v>
      </c>
      <c r="AF9" s="296">
        <f t="shared" ref="AF9" si="52">+AN9+AV9+BD9+BL9</f>
        <v>0</v>
      </c>
      <c r="AG9" s="297">
        <v>0</v>
      </c>
      <c r="AH9" s="296">
        <f>SUM(AI9:AN9)</f>
        <v>0</v>
      </c>
      <c r="AI9" s="298">
        <v>0</v>
      </c>
      <c r="AJ9" s="298"/>
      <c r="AK9" s="298"/>
      <c r="AL9" s="298"/>
      <c r="AM9" s="298"/>
      <c r="AN9" s="298"/>
      <c r="AO9" s="297">
        <v>4</v>
      </c>
      <c r="AP9" s="296">
        <f>SUM(AQ9:AV9)</f>
        <v>25039.61</v>
      </c>
      <c r="AQ9" s="298">
        <v>39.61</v>
      </c>
      <c r="AR9" s="298"/>
      <c r="AS9" s="298">
        <v>10000</v>
      </c>
      <c r="AT9" s="298"/>
      <c r="AU9" s="298">
        <v>15000</v>
      </c>
      <c r="AV9" s="298"/>
      <c r="AW9" s="297">
        <v>4</v>
      </c>
      <c r="AX9" s="296">
        <f>SUM(AY9:BD9)</f>
        <v>20042.77</v>
      </c>
      <c r="AY9" s="298">
        <v>42.77</v>
      </c>
      <c r="AZ9" s="298"/>
      <c r="BA9" s="298">
        <v>5000</v>
      </c>
      <c r="BB9" s="298"/>
      <c r="BC9" s="298">
        <v>15000</v>
      </c>
      <c r="BD9" s="298"/>
      <c r="BE9" s="297">
        <v>2</v>
      </c>
      <c r="BF9" s="296">
        <f>SUM(BG9:BL9)</f>
        <v>20046.2</v>
      </c>
      <c r="BG9" s="298">
        <v>46.2</v>
      </c>
      <c r="BH9" s="298"/>
      <c r="BI9" s="298"/>
      <c r="BJ9" s="298"/>
      <c r="BK9" s="298">
        <v>20000</v>
      </c>
      <c r="BL9" s="298"/>
    </row>
    <row r="10" spans="1:64" s="287" customFormat="1" ht="40.5" customHeight="1" x14ac:dyDescent="0.25">
      <c r="A10" s="288"/>
      <c r="B10" s="358"/>
      <c r="C10" s="1018"/>
      <c r="D10" s="1107"/>
      <c r="E10" s="31">
        <v>118</v>
      </c>
      <c r="F10" s="356">
        <v>230107900</v>
      </c>
      <c r="G10" s="32" t="s">
        <v>534</v>
      </c>
      <c r="H10" s="498">
        <v>150</v>
      </c>
      <c r="I10" s="357" t="s">
        <v>2979</v>
      </c>
      <c r="J10" s="28">
        <v>23</v>
      </c>
      <c r="K10" s="28" t="s">
        <v>3049</v>
      </c>
      <c r="L10" s="28">
        <v>2301</v>
      </c>
      <c r="M10" s="28" t="s">
        <v>3050</v>
      </c>
      <c r="N10" s="356">
        <v>2024004540048</v>
      </c>
      <c r="O10" s="28" t="s">
        <v>3051</v>
      </c>
      <c r="P10" s="332" t="s">
        <v>534</v>
      </c>
      <c r="Q10" s="268">
        <v>150</v>
      </c>
      <c r="R10" s="326" t="s">
        <v>2955</v>
      </c>
      <c r="S10" s="326"/>
      <c r="T10" s="184">
        <v>150</v>
      </c>
      <c r="U10" s="294">
        <v>0</v>
      </c>
      <c r="V10" s="295">
        <v>75</v>
      </c>
      <c r="W10" s="295">
        <v>75</v>
      </c>
      <c r="X10" s="295">
        <v>0</v>
      </c>
      <c r="Y10" s="354">
        <v>32801.299999999996</v>
      </c>
      <c r="Z10" s="296">
        <f t="shared" ref="Z10:Z19" si="53">+AH10+AP10+AX10+BF10</f>
        <v>32801.299999999996</v>
      </c>
      <c r="AA10" s="296">
        <f t="shared" ref="AA10:AA17" si="54">+AI10+AQ10+AY10+BG10</f>
        <v>2801.3</v>
      </c>
      <c r="AB10" s="296">
        <f t="shared" ref="AB10:AB17" si="55">+AJ10+AR10+AZ10+BH10</f>
        <v>0</v>
      </c>
      <c r="AC10" s="296">
        <f t="shared" ref="AC10:AC17" si="56">+AK10+AS10+BA10+BI10</f>
        <v>0</v>
      </c>
      <c r="AD10" s="296">
        <f t="shared" ref="AD10:AD17" si="57">+AL10+AT10+BB10+BJ10</f>
        <v>0</v>
      </c>
      <c r="AE10" s="296">
        <f t="shared" ref="AE10:AE17" si="58">+AM10+AU10+BC10+BK10</f>
        <v>30000</v>
      </c>
      <c r="AF10" s="296">
        <f t="shared" ref="AF10:AF17" si="59">+AN10+AV10+BD10+BL10</f>
        <v>0</v>
      </c>
      <c r="AG10" s="297">
        <v>0</v>
      </c>
      <c r="AH10" s="296">
        <f t="shared" ref="AH10:AH46" si="60">SUM(AI10:AN10)</f>
        <v>19.11</v>
      </c>
      <c r="AI10" s="298">
        <v>19.11</v>
      </c>
      <c r="AJ10" s="298"/>
      <c r="AK10" s="298"/>
      <c r="AL10" s="298"/>
      <c r="AM10" s="298"/>
      <c r="AN10" s="298"/>
      <c r="AO10" s="297">
        <v>75</v>
      </c>
      <c r="AP10" s="296">
        <f t="shared" ref="AP10:AP46" si="61">SUM(AQ10:AV10)</f>
        <v>25923.05</v>
      </c>
      <c r="AQ10" s="298">
        <v>923.05</v>
      </c>
      <c r="AR10" s="298"/>
      <c r="AS10" s="298"/>
      <c r="AT10" s="298"/>
      <c r="AU10" s="298">
        <v>25000</v>
      </c>
      <c r="AV10" s="298"/>
      <c r="AW10" s="297">
        <v>75</v>
      </c>
      <c r="AX10" s="296">
        <f t="shared" ref="AX10:AX46" si="62">SUM(AY10:BD10)</f>
        <v>5927.28</v>
      </c>
      <c r="AY10" s="298">
        <v>927.28</v>
      </c>
      <c r="AZ10" s="298"/>
      <c r="BA10" s="298"/>
      <c r="BB10" s="298"/>
      <c r="BC10" s="298">
        <v>5000</v>
      </c>
      <c r="BD10" s="298"/>
      <c r="BE10" s="297">
        <v>0</v>
      </c>
      <c r="BF10" s="296">
        <f t="shared" ref="BF10:BF46" si="63">SUM(BG10:BL10)</f>
        <v>931.86</v>
      </c>
      <c r="BG10" s="298">
        <v>931.86</v>
      </c>
      <c r="BH10" s="298"/>
      <c r="BI10" s="298"/>
      <c r="BJ10" s="298"/>
      <c r="BK10" s="298"/>
      <c r="BL10" s="298"/>
    </row>
    <row r="11" spans="1:64" s="287" customFormat="1" ht="40.5" customHeight="1" x14ac:dyDescent="0.25">
      <c r="A11" s="288"/>
      <c r="B11" s="358"/>
      <c r="C11" s="1018"/>
      <c r="D11" s="1107"/>
      <c r="E11" s="31">
        <v>119</v>
      </c>
      <c r="F11" s="356">
        <v>230106206</v>
      </c>
      <c r="G11" s="32" t="s">
        <v>535</v>
      </c>
      <c r="H11" s="498">
        <v>700</v>
      </c>
      <c r="I11" s="357" t="s">
        <v>2979</v>
      </c>
      <c r="J11" s="28">
        <v>23</v>
      </c>
      <c r="K11" s="28" t="s">
        <v>3049</v>
      </c>
      <c r="L11" s="28">
        <v>2301</v>
      </c>
      <c r="M11" s="28" t="s">
        <v>3050</v>
      </c>
      <c r="N11" s="356">
        <v>2024004540048</v>
      </c>
      <c r="O11" s="28" t="s">
        <v>3051</v>
      </c>
      <c r="P11" s="332" t="s">
        <v>535</v>
      </c>
      <c r="Q11" s="268">
        <v>700</v>
      </c>
      <c r="R11" s="326" t="s">
        <v>2956</v>
      </c>
      <c r="S11" s="326"/>
      <c r="T11" s="184">
        <v>700</v>
      </c>
      <c r="U11" s="294">
        <v>700</v>
      </c>
      <c r="V11" s="294">
        <v>700</v>
      </c>
      <c r="W11" s="294">
        <v>700</v>
      </c>
      <c r="X11" s="294">
        <v>700</v>
      </c>
      <c r="Y11" s="354">
        <v>191.90999999999997</v>
      </c>
      <c r="Z11" s="296">
        <f t="shared" si="53"/>
        <v>191.90999999999997</v>
      </c>
      <c r="AA11" s="296">
        <f t="shared" si="54"/>
        <v>191.90999999999997</v>
      </c>
      <c r="AB11" s="296">
        <f t="shared" si="55"/>
        <v>0</v>
      </c>
      <c r="AC11" s="296">
        <f t="shared" si="56"/>
        <v>0</v>
      </c>
      <c r="AD11" s="296">
        <f t="shared" si="57"/>
        <v>0</v>
      </c>
      <c r="AE11" s="296">
        <f t="shared" si="58"/>
        <v>0</v>
      </c>
      <c r="AF11" s="296">
        <f t="shared" si="59"/>
        <v>0</v>
      </c>
      <c r="AG11" s="297">
        <v>700</v>
      </c>
      <c r="AH11" s="296">
        <f t="shared" si="60"/>
        <v>19.04</v>
      </c>
      <c r="AI11" s="298">
        <v>19.04</v>
      </c>
      <c r="AJ11" s="298"/>
      <c r="AK11" s="298"/>
      <c r="AL11" s="298"/>
      <c r="AM11" s="298"/>
      <c r="AN11" s="298"/>
      <c r="AO11" s="297">
        <v>700</v>
      </c>
      <c r="AP11" s="296">
        <f t="shared" si="61"/>
        <v>53.25</v>
      </c>
      <c r="AQ11" s="298">
        <v>53.25</v>
      </c>
      <c r="AR11" s="298"/>
      <c r="AS11" s="298"/>
      <c r="AT11" s="298"/>
      <c r="AU11" s="298"/>
      <c r="AV11" s="298"/>
      <c r="AW11" s="297">
        <v>700</v>
      </c>
      <c r="AX11" s="296">
        <f t="shared" si="62"/>
        <v>57.51</v>
      </c>
      <c r="AY11" s="298">
        <v>57.51</v>
      </c>
      <c r="AZ11" s="298"/>
      <c r="BA11" s="298"/>
      <c r="BB11" s="298"/>
      <c r="BC11" s="298"/>
      <c r="BD11" s="298"/>
      <c r="BE11" s="297">
        <v>700</v>
      </c>
      <c r="BF11" s="296">
        <f t="shared" si="63"/>
        <v>62.11</v>
      </c>
      <c r="BG11" s="298">
        <v>62.11</v>
      </c>
      <c r="BH11" s="298"/>
      <c r="BI11" s="298"/>
      <c r="BJ11" s="298"/>
      <c r="BK11" s="298"/>
      <c r="BL11" s="298"/>
    </row>
    <row r="12" spans="1:64" s="287" customFormat="1" ht="40.5" customHeight="1" x14ac:dyDescent="0.25">
      <c r="A12" s="288"/>
      <c r="B12" s="358"/>
      <c r="C12" s="1018"/>
      <c r="D12" s="1107"/>
      <c r="E12" s="31">
        <v>120</v>
      </c>
      <c r="F12" s="356">
        <v>230102900</v>
      </c>
      <c r="G12" s="32" t="s">
        <v>536</v>
      </c>
      <c r="H12" s="498">
        <v>2</v>
      </c>
      <c r="I12" s="357" t="s">
        <v>2979</v>
      </c>
      <c r="J12" s="329">
        <v>23</v>
      </c>
      <c r="K12" s="329" t="s">
        <v>3049</v>
      </c>
      <c r="L12" s="329">
        <v>2301</v>
      </c>
      <c r="M12" s="329" t="s">
        <v>3050</v>
      </c>
      <c r="N12" s="349">
        <v>2024004540048</v>
      </c>
      <c r="O12" s="329" t="s">
        <v>3051</v>
      </c>
      <c r="P12" s="332" t="s">
        <v>536</v>
      </c>
      <c r="Q12" s="268">
        <v>2</v>
      </c>
      <c r="R12" s="326" t="s">
        <v>2955</v>
      </c>
      <c r="S12" s="326"/>
      <c r="T12" s="184">
        <v>2</v>
      </c>
      <c r="U12" s="294">
        <v>0</v>
      </c>
      <c r="V12" s="295">
        <v>1</v>
      </c>
      <c r="W12" s="295">
        <v>1</v>
      </c>
      <c r="X12" s="295">
        <v>0</v>
      </c>
      <c r="Y12" s="354">
        <v>463.48</v>
      </c>
      <c r="Z12" s="296">
        <f t="shared" si="53"/>
        <v>463.48</v>
      </c>
      <c r="AA12" s="296">
        <f t="shared" si="54"/>
        <v>463.48</v>
      </c>
      <c r="AB12" s="296">
        <f t="shared" si="55"/>
        <v>0</v>
      </c>
      <c r="AC12" s="296">
        <f t="shared" si="56"/>
        <v>0</v>
      </c>
      <c r="AD12" s="296">
        <f t="shared" si="57"/>
        <v>0</v>
      </c>
      <c r="AE12" s="296">
        <f t="shared" si="58"/>
        <v>0</v>
      </c>
      <c r="AF12" s="296">
        <f t="shared" si="59"/>
        <v>0</v>
      </c>
      <c r="AG12" s="297">
        <v>0</v>
      </c>
      <c r="AH12" s="296">
        <f t="shared" si="60"/>
        <v>100</v>
      </c>
      <c r="AI12" s="298">
        <v>100</v>
      </c>
      <c r="AJ12" s="298"/>
      <c r="AK12" s="298"/>
      <c r="AL12" s="298"/>
      <c r="AM12" s="298"/>
      <c r="AN12" s="298"/>
      <c r="AO12" s="297">
        <v>1</v>
      </c>
      <c r="AP12" s="296">
        <f t="shared" si="61"/>
        <v>119.55</v>
      </c>
      <c r="AQ12" s="298">
        <v>119.55</v>
      </c>
      <c r="AR12" s="298"/>
      <c r="AS12" s="298"/>
      <c r="AT12" s="298"/>
      <c r="AU12" s="298"/>
      <c r="AV12" s="298"/>
      <c r="AW12" s="297">
        <v>1</v>
      </c>
      <c r="AX12" s="296">
        <f t="shared" si="62"/>
        <v>121.12</v>
      </c>
      <c r="AY12" s="298">
        <v>121.12</v>
      </c>
      <c r="AZ12" s="298"/>
      <c r="BA12" s="298"/>
      <c r="BB12" s="298"/>
      <c r="BC12" s="298"/>
      <c r="BD12" s="298"/>
      <c r="BE12" s="297">
        <v>0</v>
      </c>
      <c r="BF12" s="296">
        <f t="shared" si="63"/>
        <v>122.81</v>
      </c>
      <c r="BG12" s="298">
        <v>122.81</v>
      </c>
      <c r="BH12" s="298"/>
      <c r="BI12" s="298"/>
      <c r="BJ12" s="298"/>
      <c r="BK12" s="298"/>
      <c r="BL12" s="298"/>
    </row>
    <row r="13" spans="1:64" s="287" customFormat="1" ht="40.5" customHeight="1" x14ac:dyDescent="0.25">
      <c r="A13" s="288"/>
      <c r="B13" s="358"/>
      <c r="C13" s="1019"/>
      <c r="D13" s="1108"/>
      <c r="E13" s="31">
        <v>121</v>
      </c>
      <c r="F13" s="356">
        <v>230102400</v>
      </c>
      <c r="G13" s="32" t="s">
        <v>537</v>
      </c>
      <c r="H13" s="498">
        <v>10</v>
      </c>
      <c r="I13" s="357" t="s">
        <v>2979</v>
      </c>
      <c r="J13" s="329">
        <v>23</v>
      </c>
      <c r="K13" s="329" t="s">
        <v>3049</v>
      </c>
      <c r="L13" s="329">
        <v>2301</v>
      </c>
      <c r="M13" s="329" t="s">
        <v>3050</v>
      </c>
      <c r="N13" s="349">
        <v>2024004540048</v>
      </c>
      <c r="O13" s="329" t="s">
        <v>3051</v>
      </c>
      <c r="P13" s="332" t="s">
        <v>537</v>
      </c>
      <c r="Q13" s="268">
        <v>10</v>
      </c>
      <c r="R13" s="326" t="s">
        <v>2955</v>
      </c>
      <c r="S13" s="326"/>
      <c r="T13" s="184">
        <v>10</v>
      </c>
      <c r="U13" s="294">
        <v>2</v>
      </c>
      <c r="V13" s="295">
        <v>5</v>
      </c>
      <c r="W13" s="295">
        <v>3</v>
      </c>
      <c r="X13" s="295">
        <v>0</v>
      </c>
      <c r="Y13" s="354">
        <v>15076.420000000002</v>
      </c>
      <c r="Z13" s="296">
        <f t="shared" si="53"/>
        <v>15076.420000000002</v>
      </c>
      <c r="AA13" s="296">
        <f t="shared" si="54"/>
        <v>76.42</v>
      </c>
      <c r="AB13" s="296">
        <f t="shared" si="55"/>
        <v>0</v>
      </c>
      <c r="AC13" s="296">
        <f t="shared" si="56"/>
        <v>0</v>
      </c>
      <c r="AD13" s="296">
        <f t="shared" si="57"/>
        <v>0</v>
      </c>
      <c r="AE13" s="296">
        <f t="shared" si="58"/>
        <v>15000</v>
      </c>
      <c r="AF13" s="296">
        <f t="shared" si="59"/>
        <v>0</v>
      </c>
      <c r="AG13" s="297">
        <v>2</v>
      </c>
      <c r="AH13" s="296">
        <f t="shared" si="60"/>
        <v>0</v>
      </c>
      <c r="AI13" s="298">
        <v>0</v>
      </c>
      <c r="AJ13" s="298"/>
      <c r="AK13" s="298"/>
      <c r="AL13" s="298"/>
      <c r="AM13" s="298"/>
      <c r="AN13" s="298"/>
      <c r="AO13" s="297">
        <v>5</v>
      </c>
      <c r="AP13" s="296">
        <f t="shared" si="61"/>
        <v>23.54</v>
      </c>
      <c r="AQ13" s="298">
        <v>23.54</v>
      </c>
      <c r="AR13" s="298"/>
      <c r="AS13" s="298"/>
      <c r="AT13" s="298"/>
      <c r="AU13" s="298"/>
      <c r="AV13" s="298"/>
      <c r="AW13" s="297">
        <v>3</v>
      </c>
      <c r="AX13" s="296">
        <f t="shared" si="62"/>
        <v>10025.42</v>
      </c>
      <c r="AY13" s="298">
        <v>25.42</v>
      </c>
      <c r="AZ13" s="298"/>
      <c r="BA13" s="298"/>
      <c r="BB13" s="298"/>
      <c r="BC13" s="298">
        <v>10000</v>
      </c>
      <c r="BD13" s="298"/>
      <c r="BE13" s="297">
        <v>0</v>
      </c>
      <c r="BF13" s="296">
        <f t="shared" si="63"/>
        <v>5027.46</v>
      </c>
      <c r="BG13" s="298">
        <v>27.46</v>
      </c>
      <c r="BH13" s="298"/>
      <c r="BI13" s="298"/>
      <c r="BJ13" s="298"/>
      <c r="BK13" s="298">
        <v>5000</v>
      </c>
      <c r="BL13" s="298"/>
    </row>
    <row r="14" spans="1:64" s="287" customFormat="1" ht="40.5" customHeight="1" x14ac:dyDescent="0.25">
      <c r="A14" s="288"/>
      <c r="B14" s="358"/>
      <c r="C14" s="328" t="s">
        <v>87</v>
      </c>
      <c r="D14" s="348" t="s">
        <v>538</v>
      </c>
      <c r="E14" s="31">
        <v>122</v>
      </c>
      <c r="F14" s="356">
        <v>230102700</v>
      </c>
      <c r="G14" s="32" t="s">
        <v>539</v>
      </c>
      <c r="H14" s="357">
        <v>80</v>
      </c>
      <c r="I14" s="357" t="s">
        <v>2979</v>
      </c>
      <c r="J14" s="329">
        <v>23</v>
      </c>
      <c r="K14" s="329" t="s">
        <v>3049</v>
      </c>
      <c r="L14" s="329">
        <v>2301</v>
      </c>
      <c r="M14" s="329" t="s">
        <v>3050</v>
      </c>
      <c r="N14" s="349">
        <v>2024004540048</v>
      </c>
      <c r="O14" s="329" t="s">
        <v>3051</v>
      </c>
      <c r="P14" s="332" t="s">
        <v>539</v>
      </c>
      <c r="Q14" s="268">
        <v>80</v>
      </c>
      <c r="R14" s="326" t="s">
        <v>2955</v>
      </c>
      <c r="S14" s="326"/>
      <c r="T14" s="184">
        <v>80</v>
      </c>
      <c r="U14" s="294">
        <v>10</v>
      </c>
      <c r="V14" s="295">
        <v>70</v>
      </c>
      <c r="W14" s="295">
        <v>0</v>
      </c>
      <c r="X14" s="295">
        <v>0</v>
      </c>
      <c r="Y14" s="354">
        <v>1414.2700000000002</v>
      </c>
      <c r="Z14" s="296">
        <f t="shared" si="53"/>
        <v>1414.2700000000002</v>
      </c>
      <c r="AA14" s="296">
        <f t="shared" si="54"/>
        <v>214.26999999999998</v>
      </c>
      <c r="AB14" s="296">
        <f t="shared" si="55"/>
        <v>0</v>
      </c>
      <c r="AC14" s="296">
        <f t="shared" si="56"/>
        <v>0</v>
      </c>
      <c r="AD14" s="296">
        <f t="shared" si="57"/>
        <v>0</v>
      </c>
      <c r="AE14" s="296">
        <f t="shared" si="58"/>
        <v>1200</v>
      </c>
      <c r="AF14" s="296">
        <f t="shared" si="59"/>
        <v>0</v>
      </c>
      <c r="AG14" s="297">
        <v>10</v>
      </c>
      <c r="AH14" s="296">
        <f t="shared" si="60"/>
        <v>48.89</v>
      </c>
      <c r="AI14" s="298">
        <v>48.89</v>
      </c>
      <c r="AJ14" s="298"/>
      <c r="AK14" s="298"/>
      <c r="AL14" s="298"/>
      <c r="AM14" s="298"/>
      <c r="AN14" s="298"/>
      <c r="AO14" s="297">
        <v>70</v>
      </c>
      <c r="AP14" s="296">
        <f t="shared" si="61"/>
        <v>1250.94</v>
      </c>
      <c r="AQ14" s="298">
        <v>50.94</v>
      </c>
      <c r="AR14" s="298"/>
      <c r="AS14" s="298"/>
      <c r="AT14" s="298"/>
      <c r="AU14" s="298">
        <v>1200</v>
      </c>
      <c r="AV14" s="298"/>
      <c r="AW14" s="297">
        <v>0</v>
      </c>
      <c r="AX14" s="296">
        <f t="shared" si="62"/>
        <v>55.02</v>
      </c>
      <c r="AY14" s="298">
        <v>55.02</v>
      </c>
      <c r="AZ14" s="298"/>
      <c r="BA14" s="298"/>
      <c r="BB14" s="298"/>
      <c r="BC14" s="298"/>
      <c r="BD14" s="298"/>
      <c r="BE14" s="297">
        <v>0</v>
      </c>
      <c r="BF14" s="296">
        <f t="shared" si="63"/>
        <v>59.42</v>
      </c>
      <c r="BG14" s="298">
        <v>59.42</v>
      </c>
      <c r="BH14" s="298"/>
      <c r="BI14" s="298"/>
      <c r="BJ14" s="298"/>
      <c r="BK14" s="298"/>
      <c r="BL14" s="298"/>
    </row>
    <row r="15" spans="1:64" s="287" customFormat="1" ht="40.5" customHeight="1" x14ac:dyDescent="0.25">
      <c r="A15" s="288"/>
      <c r="B15" s="358"/>
      <c r="C15" s="328" t="s">
        <v>546</v>
      </c>
      <c r="D15" s="348" t="s">
        <v>540</v>
      </c>
      <c r="E15" s="31">
        <v>123</v>
      </c>
      <c r="F15" s="356">
        <v>230100501</v>
      </c>
      <c r="G15" s="32" t="s">
        <v>541</v>
      </c>
      <c r="H15" s="357">
        <v>4</v>
      </c>
      <c r="I15" s="357" t="s">
        <v>2979</v>
      </c>
      <c r="J15" s="329">
        <v>23</v>
      </c>
      <c r="K15" s="329" t="s">
        <v>3049</v>
      </c>
      <c r="L15" s="329">
        <v>2301</v>
      </c>
      <c r="M15" s="329" t="s">
        <v>3050</v>
      </c>
      <c r="N15" s="349">
        <v>2024004540048</v>
      </c>
      <c r="O15" s="329" t="s">
        <v>3051</v>
      </c>
      <c r="P15" s="332" t="s">
        <v>541</v>
      </c>
      <c r="Q15" s="268">
        <v>4</v>
      </c>
      <c r="R15" s="326" t="s">
        <v>2955</v>
      </c>
      <c r="S15" s="326"/>
      <c r="T15" s="184">
        <v>4</v>
      </c>
      <c r="U15" s="294">
        <v>1</v>
      </c>
      <c r="V15" s="295">
        <v>1</v>
      </c>
      <c r="W15" s="295">
        <v>1</v>
      </c>
      <c r="X15" s="295">
        <v>1</v>
      </c>
      <c r="Y15" s="354">
        <v>83.44</v>
      </c>
      <c r="Z15" s="296">
        <f t="shared" si="53"/>
        <v>83.44</v>
      </c>
      <c r="AA15" s="296">
        <f t="shared" si="54"/>
        <v>83.44</v>
      </c>
      <c r="AB15" s="296">
        <f t="shared" si="55"/>
        <v>0</v>
      </c>
      <c r="AC15" s="296">
        <f t="shared" si="56"/>
        <v>0</v>
      </c>
      <c r="AD15" s="296">
        <f t="shared" si="57"/>
        <v>0</v>
      </c>
      <c r="AE15" s="296">
        <f t="shared" si="58"/>
        <v>0</v>
      </c>
      <c r="AF15" s="296">
        <f t="shared" si="59"/>
        <v>0</v>
      </c>
      <c r="AG15" s="297">
        <v>1</v>
      </c>
      <c r="AH15" s="296">
        <f t="shared" si="60"/>
        <v>7.54</v>
      </c>
      <c r="AI15" s="298">
        <v>7.54</v>
      </c>
      <c r="AJ15" s="298"/>
      <c r="AK15" s="298"/>
      <c r="AL15" s="298"/>
      <c r="AM15" s="298"/>
      <c r="AN15" s="298"/>
      <c r="AO15" s="297">
        <v>1</v>
      </c>
      <c r="AP15" s="296">
        <f t="shared" si="61"/>
        <v>23.38</v>
      </c>
      <c r="AQ15" s="298">
        <v>23.38</v>
      </c>
      <c r="AR15" s="298"/>
      <c r="AS15" s="298"/>
      <c r="AT15" s="298"/>
      <c r="AU15" s="298"/>
      <c r="AV15" s="298"/>
      <c r="AW15" s="297">
        <v>1</v>
      </c>
      <c r="AX15" s="296">
        <f t="shared" si="62"/>
        <v>25.25</v>
      </c>
      <c r="AY15" s="298">
        <v>25.25</v>
      </c>
      <c r="AZ15" s="298"/>
      <c r="BA15" s="298"/>
      <c r="BB15" s="298"/>
      <c r="BC15" s="298"/>
      <c r="BD15" s="298"/>
      <c r="BE15" s="297">
        <v>1</v>
      </c>
      <c r="BF15" s="296">
        <f t="shared" si="63"/>
        <v>27.27</v>
      </c>
      <c r="BG15" s="298">
        <v>27.27</v>
      </c>
      <c r="BH15" s="298"/>
      <c r="BI15" s="298"/>
      <c r="BJ15" s="298"/>
      <c r="BK15" s="298"/>
      <c r="BL15" s="298"/>
    </row>
    <row r="16" spans="1:64" s="287" customFormat="1" ht="40.5" customHeight="1" x14ac:dyDescent="0.25">
      <c r="A16" s="288"/>
      <c r="B16" s="358"/>
      <c r="C16" s="328" t="s">
        <v>547</v>
      </c>
      <c r="D16" s="348" t="s">
        <v>542</v>
      </c>
      <c r="E16" s="31">
        <v>124</v>
      </c>
      <c r="F16" s="356">
        <v>230100500</v>
      </c>
      <c r="G16" s="32" t="s">
        <v>543</v>
      </c>
      <c r="H16" s="357">
        <v>4</v>
      </c>
      <c r="I16" s="357" t="s">
        <v>2979</v>
      </c>
      <c r="J16" s="329">
        <v>23</v>
      </c>
      <c r="K16" s="329" t="s">
        <v>3049</v>
      </c>
      <c r="L16" s="329">
        <v>2301</v>
      </c>
      <c r="M16" s="329" t="s">
        <v>3050</v>
      </c>
      <c r="N16" s="349">
        <v>2024004540048</v>
      </c>
      <c r="O16" s="329" t="s">
        <v>3051</v>
      </c>
      <c r="P16" s="332" t="s">
        <v>543</v>
      </c>
      <c r="Q16" s="268">
        <v>4</v>
      </c>
      <c r="R16" s="326" t="s">
        <v>2955</v>
      </c>
      <c r="S16" s="326"/>
      <c r="T16" s="184">
        <v>4</v>
      </c>
      <c r="U16" s="294">
        <v>1</v>
      </c>
      <c r="V16" s="295">
        <v>1</v>
      </c>
      <c r="W16" s="295">
        <v>1</v>
      </c>
      <c r="X16" s="295">
        <v>1</v>
      </c>
      <c r="Y16" s="354">
        <v>157.04999999999998</v>
      </c>
      <c r="Z16" s="296">
        <f t="shared" si="53"/>
        <v>157.04999999999998</v>
      </c>
      <c r="AA16" s="296">
        <f t="shared" si="54"/>
        <v>157.04999999999998</v>
      </c>
      <c r="AB16" s="296">
        <f t="shared" si="55"/>
        <v>0</v>
      </c>
      <c r="AC16" s="296">
        <f t="shared" si="56"/>
        <v>0</v>
      </c>
      <c r="AD16" s="296">
        <f t="shared" si="57"/>
        <v>0</v>
      </c>
      <c r="AE16" s="296">
        <f t="shared" si="58"/>
        <v>0</v>
      </c>
      <c r="AF16" s="296">
        <f t="shared" si="59"/>
        <v>0</v>
      </c>
      <c r="AG16" s="297">
        <v>1</v>
      </c>
      <c r="AH16" s="296">
        <f t="shared" si="60"/>
        <v>15.61</v>
      </c>
      <c r="AI16" s="298">
        <v>15.61</v>
      </c>
      <c r="AJ16" s="298"/>
      <c r="AK16" s="298"/>
      <c r="AL16" s="298"/>
      <c r="AM16" s="298"/>
      <c r="AN16" s="298"/>
      <c r="AO16" s="297">
        <v>1</v>
      </c>
      <c r="AP16" s="296">
        <f t="shared" si="61"/>
        <v>43.57</v>
      </c>
      <c r="AQ16" s="298">
        <v>43.57</v>
      </c>
      <c r="AR16" s="298"/>
      <c r="AS16" s="298"/>
      <c r="AT16" s="298"/>
      <c r="AU16" s="298"/>
      <c r="AV16" s="298"/>
      <c r="AW16" s="297">
        <v>1</v>
      </c>
      <c r="AX16" s="296">
        <f t="shared" si="62"/>
        <v>47.05</v>
      </c>
      <c r="AY16" s="298">
        <v>47.05</v>
      </c>
      <c r="AZ16" s="298"/>
      <c r="BA16" s="298"/>
      <c r="BB16" s="298"/>
      <c r="BC16" s="298"/>
      <c r="BD16" s="298"/>
      <c r="BE16" s="297">
        <v>1</v>
      </c>
      <c r="BF16" s="296">
        <f t="shared" si="63"/>
        <v>50.82</v>
      </c>
      <c r="BG16" s="298">
        <v>50.82</v>
      </c>
      <c r="BH16" s="298"/>
      <c r="BI16" s="298"/>
      <c r="BJ16" s="298"/>
      <c r="BK16" s="298"/>
      <c r="BL16" s="298"/>
    </row>
    <row r="17" spans="1:64" s="287" customFormat="1" ht="40.5" customHeight="1" x14ac:dyDescent="0.25">
      <c r="A17" s="288"/>
      <c r="B17" s="358"/>
      <c r="C17" s="328" t="s">
        <v>548</v>
      </c>
      <c r="D17" s="348" t="s">
        <v>544</v>
      </c>
      <c r="E17" s="31">
        <v>125</v>
      </c>
      <c r="F17" s="356">
        <v>230100901</v>
      </c>
      <c r="G17" s="28" t="s">
        <v>545</v>
      </c>
      <c r="H17" s="357">
        <v>2</v>
      </c>
      <c r="I17" s="357" t="s">
        <v>2979</v>
      </c>
      <c r="J17" s="329">
        <v>23</v>
      </c>
      <c r="K17" s="329" t="s">
        <v>3049</v>
      </c>
      <c r="L17" s="329">
        <v>2301</v>
      </c>
      <c r="M17" s="329" t="s">
        <v>3050</v>
      </c>
      <c r="N17" s="349">
        <v>2024004540048</v>
      </c>
      <c r="O17" s="329" t="s">
        <v>3051</v>
      </c>
      <c r="P17" s="327" t="s">
        <v>545</v>
      </c>
      <c r="Q17" s="268">
        <v>2</v>
      </c>
      <c r="R17" s="326" t="s">
        <v>2955</v>
      </c>
      <c r="S17" s="326"/>
      <c r="T17" s="184">
        <v>2</v>
      </c>
      <c r="U17" s="294">
        <v>1</v>
      </c>
      <c r="V17" s="295">
        <v>1</v>
      </c>
      <c r="W17" s="295">
        <v>0</v>
      </c>
      <c r="X17" s="295">
        <v>0</v>
      </c>
      <c r="Y17" s="354">
        <v>443.68000000000006</v>
      </c>
      <c r="Z17" s="296">
        <f t="shared" si="53"/>
        <v>443.68000000000006</v>
      </c>
      <c r="AA17" s="296">
        <f t="shared" si="54"/>
        <v>443.68000000000006</v>
      </c>
      <c r="AB17" s="296">
        <f t="shared" si="55"/>
        <v>0</v>
      </c>
      <c r="AC17" s="296">
        <f t="shared" si="56"/>
        <v>0</v>
      </c>
      <c r="AD17" s="296">
        <f t="shared" si="57"/>
        <v>0</v>
      </c>
      <c r="AE17" s="296">
        <f t="shared" si="58"/>
        <v>0</v>
      </c>
      <c r="AF17" s="296">
        <f t="shared" si="59"/>
        <v>0</v>
      </c>
      <c r="AG17" s="297">
        <v>1</v>
      </c>
      <c r="AH17" s="296">
        <f t="shared" si="60"/>
        <v>150</v>
      </c>
      <c r="AI17" s="298">
        <v>150</v>
      </c>
      <c r="AJ17" s="298"/>
      <c r="AK17" s="298"/>
      <c r="AL17" s="298"/>
      <c r="AM17" s="298"/>
      <c r="AN17" s="298"/>
      <c r="AO17" s="297">
        <v>1</v>
      </c>
      <c r="AP17" s="296">
        <f t="shared" si="61"/>
        <v>123.09</v>
      </c>
      <c r="AQ17" s="298">
        <v>123.09</v>
      </c>
      <c r="AR17" s="298"/>
      <c r="AS17" s="298"/>
      <c r="AT17" s="298"/>
      <c r="AU17" s="298"/>
      <c r="AV17" s="298"/>
      <c r="AW17" s="297">
        <v>0</v>
      </c>
      <c r="AX17" s="296">
        <f t="shared" si="62"/>
        <v>98.54</v>
      </c>
      <c r="AY17" s="298">
        <v>98.54</v>
      </c>
      <c r="AZ17" s="298"/>
      <c r="BA17" s="298"/>
      <c r="BB17" s="298"/>
      <c r="BC17" s="298"/>
      <c r="BD17" s="298"/>
      <c r="BE17" s="297">
        <v>0</v>
      </c>
      <c r="BF17" s="296">
        <f t="shared" si="63"/>
        <v>72.05</v>
      </c>
      <c r="BG17" s="298">
        <v>72.05</v>
      </c>
      <c r="BH17" s="298"/>
      <c r="BI17" s="298"/>
      <c r="BJ17" s="298"/>
      <c r="BK17" s="298"/>
      <c r="BL17" s="298"/>
    </row>
    <row r="18" spans="1:64" s="559" customFormat="1" ht="40.5" customHeight="1" x14ac:dyDescent="0.25">
      <c r="A18" s="681"/>
      <c r="B18" s="201" t="s">
        <v>88</v>
      </c>
      <c r="C18" s="547" t="s">
        <v>549</v>
      </c>
      <c r="D18" s="380"/>
      <c r="E18" s="380"/>
      <c r="F18" s="700"/>
      <c r="G18" s="398"/>
      <c r="H18" s="182"/>
      <c r="I18" s="182"/>
      <c r="J18" s="682"/>
      <c r="K18" s="682"/>
      <c r="L18" s="380"/>
      <c r="M18" s="683"/>
      <c r="N18" s="701"/>
      <c r="O18" s="183"/>
      <c r="P18" s="266"/>
      <c r="Q18" s="266"/>
      <c r="R18" s="266"/>
      <c r="S18" s="185"/>
      <c r="T18" s="52"/>
      <c r="U18" s="686"/>
      <c r="V18" s="686"/>
      <c r="W18" s="686"/>
      <c r="X18" s="686"/>
      <c r="Y18" s="687">
        <v>33590.629999999997</v>
      </c>
      <c r="Z18" s="551">
        <f>SUM(Z19:Z27)</f>
        <v>33590.629999999997</v>
      </c>
      <c r="AA18" s="551">
        <f t="shared" ref="AA18:AF18" si="64">SUM(AA19:AA27)</f>
        <v>3590.63</v>
      </c>
      <c r="AB18" s="551">
        <f t="shared" si="64"/>
        <v>0</v>
      </c>
      <c r="AC18" s="551">
        <f t="shared" si="64"/>
        <v>15000</v>
      </c>
      <c r="AD18" s="551">
        <f t="shared" si="64"/>
        <v>0</v>
      </c>
      <c r="AE18" s="551">
        <f t="shared" si="64"/>
        <v>15000</v>
      </c>
      <c r="AF18" s="551">
        <f t="shared" si="64"/>
        <v>0</v>
      </c>
      <c r="AG18" s="552"/>
      <c r="AH18" s="551">
        <f>SUM(AH19:AH27)</f>
        <v>5665.63</v>
      </c>
      <c r="AI18" s="551">
        <f t="shared" ref="AI18" si="65">SUM(AI19:AI27)</f>
        <v>665.63000000000011</v>
      </c>
      <c r="AJ18" s="551">
        <f t="shared" ref="AJ18" si="66">SUM(AJ19:AJ27)</f>
        <v>0</v>
      </c>
      <c r="AK18" s="551">
        <f t="shared" ref="AK18" si="67">SUM(AK19:AK27)</f>
        <v>5000</v>
      </c>
      <c r="AL18" s="551">
        <f t="shared" ref="AL18" si="68">SUM(AL19:AL27)</f>
        <v>0</v>
      </c>
      <c r="AM18" s="551">
        <f t="shared" ref="AM18" si="69">SUM(AM19:AM27)</f>
        <v>0</v>
      </c>
      <c r="AN18" s="551">
        <f t="shared" ref="AN18" si="70">SUM(AN19:AN27)</f>
        <v>0</v>
      </c>
      <c r="AO18" s="552"/>
      <c r="AP18" s="551">
        <f>SUM(AP19:AP27)</f>
        <v>15974.99</v>
      </c>
      <c r="AQ18" s="551">
        <f t="shared" ref="AQ18" si="71">SUM(AQ19:AQ27)</f>
        <v>974.9899999999999</v>
      </c>
      <c r="AR18" s="551">
        <f t="shared" ref="AR18" si="72">SUM(AR19:AR27)</f>
        <v>0</v>
      </c>
      <c r="AS18" s="551">
        <f t="shared" ref="AS18" si="73">SUM(AS19:AS27)</f>
        <v>10000</v>
      </c>
      <c r="AT18" s="551">
        <f t="shared" ref="AT18" si="74">SUM(AT19:AT27)</f>
        <v>0</v>
      </c>
      <c r="AU18" s="551">
        <f t="shared" ref="AU18" si="75">SUM(AU19:AU27)</f>
        <v>5000</v>
      </c>
      <c r="AV18" s="551">
        <f t="shared" ref="AV18" si="76">SUM(AV19:AV27)</f>
        <v>0</v>
      </c>
      <c r="AW18" s="552"/>
      <c r="AX18" s="551">
        <f>SUM(AX19:AX27)</f>
        <v>5975.01</v>
      </c>
      <c r="AY18" s="551">
        <f t="shared" ref="AY18" si="77">SUM(AY19:AY27)</f>
        <v>975.01</v>
      </c>
      <c r="AZ18" s="551">
        <f t="shared" ref="AZ18" si="78">SUM(AZ19:AZ27)</f>
        <v>0</v>
      </c>
      <c r="BA18" s="551">
        <f t="shared" ref="BA18" si="79">SUM(BA19:BA27)</f>
        <v>0</v>
      </c>
      <c r="BB18" s="551">
        <f t="shared" ref="BB18" si="80">SUM(BB19:BB27)</f>
        <v>0</v>
      </c>
      <c r="BC18" s="551">
        <f t="shared" ref="BC18" si="81">SUM(BC19:BC27)</f>
        <v>5000</v>
      </c>
      <c r="BD18" s="551">
        <f t="shared" ref="BD18" si="82">SUM(BD19:BD27)</f>
        <v>0</v>
      </c>
      <c r="BE18" s="552"/>
      <c r="BF18" s="551">
        <f>SUM(BF19:BF27)</f>
        <v>5975</v>
      </c>
      <c r="BG18" s="551">
        <f t="shared" ref="BG18" si="83">SUM(BG19:BG27)</f>
        <v>975</v>
      </c>
      <c r="BH18" s="551">
        <f t="shared" ref="BH18" si="84">SUM(BH19:BH27)</f>
        <v>0</v>
      </c>
      <c r="BI18" s="551">
        <f t="shared" ref="BI18" si="85">SUM(BI19:BI27)</f>
        <v>0</v>
      </c>
      <c r="BJ18" s="551">
        <f t="shared" ref="BJ18" si="86">SUM(BJ19:BJ27)</f>
        <v>0</v>
      </c>
      <c r="BK18" s="551">
        <f t="shared" ref="BK18" si="87">SUM(BK19:BK27)</f>
        <v>5000</v>
      </c>
      <c r="BL18" s="551">
        <f t="shared" ref="BL18" si="88">SUM(BL19:BL27)</f>
        <v>0</v>
      </c>
    </row>
    <row r="19" spans="1:64" s="287" customFormat="1" ht="40.5" customHeight="1" x14ac:dyDescent="0.25">
      <c r="A19" s="288"/>
      <c r="B19" s="358"/>
      <c r="C19" s="1017" t="s">
        <v>89</v>
      </c>
      <c r="D19" s="1114" t="s">
        <v>550</v>
      </c>
      <c r="E19" s="31">
        <v>126</v>
      </c>
      <c r="F19" s="356">
        <v>230103000</v>
      </c>
      <c r="G19" s="28" t="s">
        <v>551</v>
      </c>
      <c r="H19" s="357">
        <v>600</v>
      </c>
      <c r="I19" s="357" t="s">
        <v>2979</v>
      </c>
      <c r="J19" s="329">
        <v>23</v>
      </c>
      <c r="K19" s="329" t="s">
        <v>3049</v>
      </c>
      <c r="L19" s="329">
        <v>2301</v>
      </c>
      <c r="M19" s="329" t="s">
        <v>3050</v>
      </c>
      <c r="N19" s="349">
        <v>2024004540048</v>
      </c>
      <c r="O19" s="329" t="s">
        <v>3051</v>
      </c>
      <c r="P19" s="327" t="s">
        <v>551</v>
      </c>
      <c r="Q19" s="268">
        <v>600</v>
      </c>
      <c r="R19" s="326" t="s">
        <v>2955</v>
      </c>
      <c r="S19" s="326"/>
      <c r="T19" s="184">
        <v>600</v>
      </c>
      <c r="U19" s="294">
        <v>0</v>
      </c>
      <c r="V19" s="295">
        <v>250</v>
      </c>
      <c r="W19" s="295">
        <v>250</v>
      </c>
      <c r="X19" s="295">
        <v>100</v>
      </c>
      <c r="Y19" s="354">
        <v>758.53000000000009</v>
      </c>
      <c r="Z19" s="296">
        <f t="shared" si="53"/>
        <v>758.53000000000009</v>
      </c>
      <c r="AA19" s="296">
        <f t="shared" ref="AA19" si="89">+AI19+AQ19+AY19+BG19</f>
        <v>758.53000000000009</v>
      </c>
      <c r="AB19" s="296">
        <f t="shared" ref="AB19" si="90">+AJ19+AR19+AZ19+BH19</f>
        <v>0</v>
      </c>
      <c r="AC19" s="296">
        <f t="shared" ref="AC19" si="91">+AK19+AS19+BA19+BI19</f>
        <v>0</v>
      </c>
      <c r="AD19" s="296">
        <f t="shared" ref="AD19" si="92">+AL19+AT19+BB19+BJ19</f>
        <v>0</v>
      </c>
      <c r="AE19" s="296">
        <f t="shared" ref="AE19" si="93">+AM19+AU19+BC19+BK19</f>
        <v>0</v>
      </c>
      <c r="AF19" s="296">
        <f t="shared" ref="AF19" si="94">+AN19+AV19+BD19+BL19</f>
        <v>0</v>
      </c>
      <c r="AG19" s="297">
        <v>0</v>
      </c>
      <c r="AH19" s="296">
        <f t="shared" si="60"/>
        <v>197.83</v>
      </c>
      <c r="AI19" s="298">
        <v>197.83</v>
      </c>
      <c r="AJ19" s="298"/>
      <c r="AK19" s="298"/>
      <c r="AL19" s="298"/>
      <c r="AM19" s="298"/>
      <c r="AN19" s="298"/>
      <c r="AO19" s="297">
        <v>250</v>
      </c>
      <c r="AP19" s="296">
        <f t="shared" si="61"/>
        <v>216.84</v>
      </c>
      <c r="AQ19" s="298">
        <v>216.84</v>
      </c>
      <c r="AR19" s="298"/>
      <c r="AS19" s="298"/>
      <c r="AT19" s="298"/>
      <c r="AU19" s="298"/>
      <c r="AV19" s="298"/>
      <c r="AW19" s="297">
        <v>250</v>
      </c>
      <c r="AX19" s="296">
        <f t="shared" si="62"/>
        <v>170.15</v>
      </c>
      <c r="AY19" s="298">
        <v>170.15</v>
      </c>
      <c r="AZ19" s="298"/>
      <c r="BA19" s="298"/>
      <c r="BB19" s="298"/>
      <c r="BC19" s="298"/>
      <c r="BD19" s="298"/>
      <c r="BE19" s="297">
        <v>100</v>
      </c>
      <c r="BF19" s="296">
        <f t="shared" si="63"/>
        <v>173.71</v>
      </c>
      <c r="BG19" s="298">
        <v>173.71</v>
      </c>
      <c r="BH19" s="298"/>
      <c r="BI19" s="298"/>
      <c r="BJ19" s="298"/>
      <c r="BK19" s="298"/>
      <c r="BL19" s="298"/>
    </row>
    <row r="20" spans="1:64" s="287" customFormat="1" ht="40.5" customHeight="1" x14ac:dyDescent="0.25">
      <c r="A20" s="288"/>
      <c r="B20" s="358"/>
      <c r="C20" s="1018"/>
      <c r="D20" s="1115"/>
      <c r="E20" s="31">
        <v>127</v>
      </c>
      <c r="F20" s="356">
        <v>230103100</v>
      </c>
      <c r="G20" s="32" t="s">
        <v>552</v>
      </c>
      <c r="H20" s="357">
        <v>100000</v>
      </c>
      <c r="I20" s="357" t="s">
        <v>2979</v>
      </c>
      <c r="J20" s="329">
        <v>23</v>
      </c>
      <c r="K20" s="329" t="s">
        <v>3049</v>
      </c>
      <c r="L20" s="329">
        <v>2301</v>
      </c>
      <c r="M20" s="329" t="s">
        <v>3050</v>
      </c>
      <c r="N20" s="349">
        <v>2024004540048</v>
      </c>
      <c r="O20" s="329" t="s">
        <v>3051</v>
      </c>
      <c r="P20" s="332" t="s">
        <v>552</v>
      </c>
      <c r="Q20" s="268">
        <v>100000</v>
      </c>
      <c r="R20" s="326" t="s">
        <v>2955</v>
      </c>
      <c r="S20" s="326"/>
      <c r="T20" s="184">
        <v>100000</v>
      </c>
      <c r="U20" s="294">
        <v>10000</v>
      </c>
      <c r="V20" s="295">
        <v>35000</v>
      </c>
      <c r="W20" s="295">
        <v>35000</v>
      </c>
      <c r="X20" s="295">
        <v>20000</v>
      </c>
      <c r="Y20" s="354">
        <v>306.17</v>
      </c>
      <c r="Z20" s="296">
        <f t="shared" ref="Z20:Z29" si="95">+AH20+AP20+AX20+BF20</f>
        <v>306.17</v>
      </c>
      <c r="AA20" s="296">
        <f t="shared" ref="AA20:AA27" si="96">+AI20+AQ20+AY20+BG20</f>
        <v>306.17</v>
      </c>
      <c r="AB20" s="296">
        <f t="shared" ref="AB20:AB27" si="97">+AJ20+AR20+AZ20+BH20</f>
        <v>0</v>
      </c>
      <c r="AC20" s="296">
        <f t="shared" ref="AC20:AC27" si="98">+AK20+AS20+BA20+BI20</f>
        <v>0</v>
      </c>
      <c r="AD20" s="296">
        <f t="shared" ref="AD20:AD27" si="99">+AL20+AT20+BB20+BJ20</f>
        <v>0</v>
      </c>
      <c r="AE20" s="296">
        <f t="shared" ref="AE20:AE27" si="100">+AM20+AU20+BC20+BK20</f>
        <v>0</v>
      </c>
      <c r="AF20" s="296">
        <f t="shared" ref="AF20:AF27" si="101">+AN20+AV20+BD20+BL20</f>
        <v>0</v>
      </c>
      <c r="AG20" s="297">
        <v>10000</v>
      </c>
      <c r="AH20" s="296">
        <f t="shared" si="60"/>
        <v>19.96</v>
      </c>
      <c r="AI20" s="298">
        <v>19.96</v>
      </c>
      <c r="AJ20" s="298"/>
      <c r="AK20" s="298"/>
      <c r="AL20" s="298"/>
      <c r="AM20" s="298"/>
      <c r="AN20" s="298"/>
      <c r="AO20" s="297">
        <v>35000</v>
      </c>
      <c r="AP20" s="296">
        <f t="shared" si="61"/>
        <v>88.16</v>
      </c>
      <c r="AQ20" s="298">
        <v>88.16</v>
      </c>
      <c r="AR20" s="298"/>
      <c r="AS20" s="298"/>
      <c r="AT20" s="298"/>
      <c r="AU20" s="298"/>
      <c r="AV20" s="298"/>
      <c r="AW20" s="297">
        <v>35000</v>
      </c>
      <c r="AX20" s="296">
        <f t="shared" si="62"/>
        <v>95.22</v>
      </c>
      <c r="AY20" s="298">
        <v>95.22</v>
      </c>
      <c r="AZ20" s="298"/>
      <c r="BA20" s="298"/>
      <c r="BB20" s="298"/>
      <c r="BC20" s="298"/>
      <c r="BD20" s="298"/>
      <c r="BE20" s="297">
        <v>20000</v>
      </c>
      <c r="BF20" s="296">
        <f t="shared" si="63"/>
        <v>102.83</v>
      </c>
      <c r="BG20" s="298">
        <v>102.83</v>
      </c>
      <c r="BH20" s="298"/>
      <c r="BI20" s="298"/>
      <c r="BJ20" s="298"/>
      <c r="BK20" s="298"/>
      <c r="BL20" s="298"/>
    </row>
    <row r="21" spans="1:64" s="287" customFormat="1" ht="40.5" customHeight="1" x14ac:dyDescent="0.25">
      <c r="A21" s="288"/>
      <c r="B21" s="358"/>
      <c r="C21" s="1019"/>
      <c r="D21" s="1116"/>
      <c r="E21" s="31">
        <v>128</v>
      </c>
      <c r="F21" s="356">
        <v>230206600</v>
      </c>
      <c r="G21" s="28" t="s">
        <v>553</v>
      </c>
      <c r="H21" s="357">
        <v>300</v>
      </c>
      <c r="I21" s="357" t="s">
        <v>2979</v>
      </c>
      <c r="J21" s="329">
        <v>23</v>
      </c>
      <c r="K21" s="329" t="s">
        <v>3049</v>
      </c>
      <c r="L21" s="329">
        <v>2302</v>
      </c>
      <c r="M21" s="329" t="s">
        <v>3052</v>
      </c>
      <c r="N21" s="349">
        <v>2024004540066</v>
      </c>
      <c r="O21" s="329" t="s">
        <v>3053</v>
      </c>
      <c r="P21" s="327" t="s">
        <v>553</v>
      </c>
      <c r="Q21" s="268">
        <v>300</v>
      </c>
      <c r="R21" s="326" t="s">
        <v>2955</v>
      </c>
      <c r="S21" s="326"/>
      <c r="T21" s="184">
        <v>300</v>
      </c>
      <c r="U21" s="294">
        <v>50</v>
      </c>
      <c r="V21" s="295">
        <v>100</v>
      </c>
      <c r="W21" s="295">
        <v>100</v>
      </c>
      <c r="X21" s="295">
        <v>50</v>
      </c>
      <c r="Y21" s="354">
        <v>208.69</v>
      </c>
      <c r="Z21" s="296">
        <f t="shared" si="95"/>
        <v>208.69</v>
      </c>
      <c r="AA21" s="296">
        <f t="shared" si="96"/>
        <v>208.69</v>
      </c>
      <c r="AB21" s="296">
        <f t="shared" si="97"/>
        <v>0</v>
      </c>
      <c r="AC21" s="296">
        <f t="shared" si="98"/>
        <v>0</v>
      </c>
      <c r="AD21" s="296">
        <f t="shared" si="99"/>
        <v>0</v>
      </c>
      <c r="AE21" s="296">
        <f t="shared" si="100"/>
        <v>0</v>
      </c>
      <c r="AF21" s="296">
        <f t="shared" si="101"/>
        <v>0</v>
      </c>
      <c r="AG21" s="297">
        <v>50</v>
      </c>
      <c r="AH21" s="296">
        <f t="shared" si="60"/>
        <v>50.85</v>
      </c>
      <c r="AI21" s="298">
        <v>50.85</v>
      </c>
      <c r="AJ21" s="298"/>
      <c r="AK21" s="298"/>
      <c r="AL21" s="298"/>
      <c r="AM21" s="298"/>
      <c r="AN21" s="298"/>
      <c r="AO21" s="297">
        <v>100</v>
      </c>
      <c r="AP21" s="296">
        <f t="shared" si="61"/>
        <v>48.62</v>
      </c>
      <c r="AQ21" s="298">
        <v>48.62</v>
      </c>
      <c r="AR21" s="298"/>
      <c r="AS21" s="298"/>
      <c r="AT21" s="298"/>
      <c r="AU21" s="298"/>
      <c r="AV21" s="298"/>
      <c r="AW21" s="297">
        <v>100</v>
      </c>
      <c r="AX21" s="296">
        <f t="shared" si="62"/>
        <v>52.51</v>
      </c>
      <c r="AY21" s="298">
        <v>52.51</v>
      </c>
      <c r="AZ21" s="298"/>
      <c r="BA21" s="298"/>
      <c r="BB21" s="298"/>
      <c r="BC21" s="298"/>
      <c r="BD21" s="298"/>
      <c r="BE21" s="297">
        <v>50</v>
      </c>
      <c r="BF21" s="296">
        <f t="shared" si="63"/>
        <v>56.71</v>
      </c>
      <c r="BG21" s="298">
        <v>56.71</v>
      </c>
      <c r="BH21" s="298"/>
      <c r="BI21" s="298"/>
      <c r="BJ21" s="298"/>
      <c r="BK21" s="298"/>
      <c r="BL21" s="298"/>
    </row>
    <row r="22" spans="1:64" s="287" customFormat="1" ht="40.5" customHeight="1" x14ac:dyDescent="0.25">
      <c r="A22" s="288"/>
      <c r="B22" s="358"/>
      <c r="C22" s="1017" t="s">
        <v>562</v>
      </c>
      <c r="D22" s="1109" t="s">
        <v>554</v>
      </c>
      <c r="E22" s="31">
        <v>129</v>
      </c>
      <c r="F22" s="356">
        <v>230104700</v>
      </c>
      <c r="G22" s="28" t="s">
        <v>555</v>
      </c>
      <c r="H22" s="357">
        <v>10000</v>
      </c>
      <c r="I22" s="357" t="s">
        <v>2979</v>
      </c>
      <c r="J22" s="329">
        <v>23</v>
      </c>
      <c r="K22" s="329" t="s">
        <v>3049</v>
      </c>
      <c r="L22" s="329">
        <v>2301</v>
      </c>
      <c r="M22" s="329" t="s">
        <v>3050</v>
      </c>
      <c r="N22" s="349">
        <v>2024004540048</v>
      </c>
      <c r="O22" s="329" t="s">
        <v>3051</v>
      </c>
      <c r="P22" s="327" t="s">
        <v>555</v>
      </c>
      <c r="Q22" s="268">
        <v>10000</v>
      </c>
      <c r="R22" s="326" t="s">
        <v>2955</v>
      </c>
      <c r="S22" s="326"/>
      <c r="T22" s="184">
        <v>10000</v>
      </c>
      <c r="U22" s="294">
        <v>0</v>
      </c>
      <c r="V22" s="295">
        <v>5000</v>
      </c>
      <c r="W22" s="295">
        <v>5000</v>
      </c>
      <c r="X22" s="295">
        <v>0</v>
      </c>
      <c r="Y22" s="354">
        <v>944.57</v>
      </c>
      <c r="Z22" s="296">
        <f t="shared" si="95"/>
        <v>944.57</v>
      </c>
      <c r="AA22" s="296">
        <f t="shared" si="96"/>
        <v>944.57</v>
      </c>
      <c r="AB22" s="296">
        <f t="shared" si="97"/>
        <v>0</v>
      </c>
      <c r="AC22" s="296">
        <f t="shared" si="98"/>
        <v>0</v>
      </c>
      <c r="AD22" s="296">
        <f t="shared" si="99"/>
        <v>0</v>
      </c>
      <c r="AE22" s="296">
        <f t="shared" si="100"/>
        <v>0</v>
      </c>
      <c r="AF22" s="296">
        <f t="shared" si="101"/>
        <v>0</v>
      </c>
      <c r="AG22" s="297">
        <v>0</v>
      </c>
      <c r="AH22" s="296">
        <f t="shared" si="60"/>
        <v>195.8</v>
      </c>
      <c r="AI22" s="298">
        <v>195.8</v>
      </c>
      <c r="AJ22" s="298"/>
      <c r="AK22" s="298"/>
      <c r="AL22" s="298"/>
      <c r="AM22" s="298"/>
      <c r="AN22" s="298"/>
      <c r="AO22" s="297">
        <v>5000</v>
      </c>
      <c r="AP22" s="296">
        <f t="shared" si="61"/>
        <v>252.93</v>
      </c>
      <c r="AQ22" s="298">
        <v>252.93</v>
      </c>
      <c r="AR22" s="298"/>
      <c r="AS22" s="298"/>
      <c r="AT22" s="298"/>
      <c r="AU22" s="298"/>
      <c r="AV22" s="298"/>
      <c r="AW22" s="297">
        <v>5000</v>
      </c>
      <c r="AX22" s="296">
        <f t="shared" si="62"/>
        <v>267.20999999999998</v>
      </c>
      <c r="AY22" s="298">
        <v>267.20999999999998</v>
      </c>
      <c r="AZ22" s="298"/>
      <c r="BA22" s="298"/>
      <c r="BB22" s="298"/>
      <c r="BC22" s="298"/>
      <c r="BD22" s="298"/>
      <c r="BE22" s="297">
        <v>0</v>
      </c>
      <c r="BF22" s="296">
        <f t="shared" si="63"/>
        <v>228.63</v>
      </c>
      <c r="BG22" s="298">
        <v>228.63</v>
      </c>
      <c r="BH22" s="298"/>
      <c r="BI22" s="298"/>
      <c r="BJ22" s="298"/>
      <c r="BK22" s="298"/>
      <c r="BL22" s="298"/>
    </row>
    <row r="23" spans="1:64" s="287" customFormat="1" ht="40.5" customHeight="1" x14ac:dyDescent="0.25">
      <c r="A23" s="288"/>
      <c r="B23" s="358"/>
      <c r="C23" s="1019"/>
      <c r="D23" s="1110"/>
      <c r="E23" s="31">
        <v>130</v>
      </c>
      <c r="F23" s="356">
        <v>230205900</v>
      </c>
      <c r="G23" s="28" t="s">
        <v>556</v>
      </c>
      <c r="H23" s="357">
        <v>100000</v>
      </c>
      <c r="I23" s="357" t="s">
        <v>2979</v>
      </c>
      <c r="J23" s="329">
        <v>23</v>
      </c>
      <c r="K23" s="329" t="s">
        <v>3049</v>
      </c>
      <c r="L23" s="329">
        <v>2302</v>
      </c>
      <c r="M23" s="329" t="s">
        <v>3052</v>
      </c>
      <c r="N23" s="349">
        <v>2024004540066</v>
      </c>
      <c r="O23" s="329" t="s">
        <v>3053</v>
      </c>
      <c r="P23" s="327" t="s">
        <v>556</v>
      </c>
      <c r="Q23" s="268">
        <v>100000</v>
      </c>
      <c r="R23" s="326" t="s">
        <v>2955</v>
      </c>
      <c r="S23" s="326"/>
      <c r="T23" s="184">
        <v>100000</v>
      </c>
      <c r="U23" s="294">
        <v>10000</v>
      </c>
      <c r="V23" s="295">
        <v>35000</v>
      </c>
      <c r="W23" s="295">
        <v>35000</v>
      </c>
      <c r="X23" s="295">
        <v>20000</v>
      </c>
      <c r="Y23" s="354">
        <v>395.98999999999995</v>
      </c>
      <c r="Z23" s="296">
        <f t="shared" si="95"/>
        <v>395.98999999999995</v>
      </c>
      <c r="AA23" s="296">
        <f t="shared" si="96"/>
        <v>395.98999999999995</v>
      </c>
      <c r="AB23" s="296">
        <f t="shared" si="97"/>
        <v>0</v>
      </c>
      <c r="AC23" s="296">
        <f t="shared" si="98"/>
        <v>0</v>
      </c>
      <c r="AD23" s="296">
        <f t="shared" si="99"/>
        <v>0</v>
      </c>
      <c r="AE23" s="296">
        <f t="shared" si="100"/>
        <v>0</v>
      </c>
      <c r="AF23" s="296">
        <f t="shared" si="101"/>
        <v>0</v>
      </c>
      <c r="AG23" s="297">
        <v>10000</v>
      </c>
      <c r="AH23" s="296">
        <f t="shared" si="60"/>
        <v>51.19</v>
      </c>
      <c r="AI23" s="298">
        <v>51.19</v>
      </c>
      <c r="AJ23" s="298"/>
      <c r="AK23" s="298"/>
      <c r="AL23" s="298"/>
      <c r="AM23" s="298"/>
      <c r="AN23" s="298"/>
      <c r="AO23" s="297">
        <v>35000</v>
      </c>
      <c r="AP23" s="296">
        <f t="shared" si="61"/>
        <v>106.21</v>
      </c>
      <c r="AQ23" s="298">
        <v>106.21</v>
      </c>
      <c r="AR23" s="298"/>
      <c r="AS23" s="298"/>
      <c r="AT23" s="298"/>
      <c r="AU23" s="298"/>
      <c r="AV23" s="298"/>
      <c r="AW23" s="297">
        <v>35000</v>
      </c>
      <c r="AX23" s="296">
        <f t="shared" si="62"/>
        <v>114.71</v>
      </c>
      <c r="AY23" s="298">
        <v>114.71</v>
      </c>
      <c r="AZ23" s="298"/>
      <c r="BA23" s="298"/>
      <c r="BB23" s="298"/>
      <c r="BC23" s="298"/>
      <c r="BD23" s="298"/>
      <c r="BE23" s="297">
        <v>20000</v>
      </c>
      <c r="BF23" s="296">
        <f t="shared" si="63"/>
        <v>123.88</v>
      </c>
      <c r="BG23" s="298">
        <v>123.88</v>
      </c>
      <c r="BH23" s="298"/>
      <c r="BI23" s="298"/>
      <c r="BJ23" s="298"/>
      <c r="BK23" s="298"/>
      <c r="BL23" s="298"/>
    </row>
    <row r="24" spans="1:64" s="287" customFormat="1" ht="40.5" customHeight="1" x14ac:dyDescent="0.25">
      <c r="A24" s="288"/>
      <c r="B24" s="358"/>
      <c r="C24" s="1017" t="s">
        <v>563</v>
      </c>
      <c r="D24" s="1109" t="s">
        <v>557</v>
      </c>
      <c r="E24" s="31">
        <v>131</v>
      </c>
      <c r="F24" s="356">
        <v>230103500</v>
      </c>
      <c r="G24" s="28" t="s">
        <v>558</v>
      </c>
      <c r="H24" s="357">
        <v>3000</v>
      </c>
      <c r="I24" s="357" t="s">
        <v>2979</v>
      </c>
      <c r="J24" s="329">
        <v>23</v>
      </c>
      <c r="K24" s="329" t="s">
        <v>3049</v>
      </c>
      <c r="L24" s="329">
        <v>2301</v>
      </c>
      <c r="M24" s="329" t="s">
        <v>3050</v>
      </c>
      <c r="N24" s="349">
        <v>2024004540048</v>
      </c>
      <c r="O24" s="329" t="s">
        <v>3051</v>
      </c>
      <c r="P24" s="327" t="s">
        <v>558</v>
      </c>
      <c r="Q24" s="268">
        <v>3000</v>
      </c>
      <c r="R24" s="326" t="s">
        <v>2955</v>
      </c>
      <c r="S24" s="326"/>
      <c r="T24" s="184">
        <v>3000</v>
      </c>
      <c r="U24" s="294">
        <v>100</v>
      </c>
      <c r="V24" s="295">
        <v>2900</v>
      </c>
      <c r="W24" s="295">
        <v>0</v>
      </c>
      <c r="X24" s="295">
        <v>0</v>
      </c>
      <c r="Y24" s="354">
        <v>405.71000000000004</v>
      </c>
      <c r="Z24" s="296">
        <f t="shared" si="95"/>
        <v>405.71000000000004</v>
      </c>
      <c r="AA24" s="296">
        <f t="shared" si="96"/>
        <v>405.71000000000004</v>
      </c>
      <c r="AB24" s="296">
        <f t="shared" si="97"/>
        <v>0</v>
      </c>
      <c r="AC24" s="296">
        <f t="shared" si="98"/>
        <v>0</v>
      </c>
      <c r="AD24" s="296">
        <f t="shared" si="99"/>
        <v>0</v>
      </c>
      <c r="AE24" s="296">
        <f t="shared" si="100"/>
        <v>0</v>
      </c>
      <c r="AF24" s="296">
        <f t="shared" si="101"/>
        <v>0</v>
      </c>
      <c r="AG24" s="297">
        <v>100</v>
      </c>
      <c r="AH24" s="296">
        <f t="shared" si="60"/>
        <v>150</v>
      </c>
      <c r="AI24" s="298">
        <v>150</v>
      </c>
      <c r="AJ24" s="298"/>
      <c r="AK24" s="298"/>
      <c r="AL24" s="298"/>
      <c r="AM24" s="298"/>
      <c r="AN24" s="298"/>
      <c r="AO24" s="297">
        <v>2900</v>
      </c>
      <c r="AP24" s="296">
        <f t="shared" si="61"/>
        <v>82.56</v>
      </c>
      <c r="AQ24" s="298">
        <v>82.56</v>
      </c>
      <c r="AR24" s="298"/>
      <c r="AS24" s="298"/>
      <c r="AT24" s="298"/>
      <c r="AU24" s="298"/>
      <c r="AV24" s="298"/>
      <c r="AW24" s="297">
        <v>0</v>
      </c>
      <c r="AX24" s="296">
        <f t="shared" si="62"/>
        <v>85.17</v>
      </c>
      <c r="AY24" s="298">
        <v>85.17</v>
      </c>
      <c r="AZ24" s="298"/>
      <c r="BA24" s="298"/>
      <c r="BB24" s="298"/>
      <c r="BC24" s="298"/>
      <c r="BD24" s="298"/>
      <c r="BE24" s="297">
        <v>0</v>
      </c>
      <c r="BF24" s="296">
        <f t="shared" si="63"/>
        <v>87.98</v>
      </c>
      <c r="BG24" s="298">
        <v>87.98</v>
      </c>
      <c r="BH24" s="298"/>
      <c r="BI24" s="298"/>
      <c r="BJ24" s="298"/>
      <c r="BK24" s="298"/>
      <c r="BL24" s="298"/>
    </row>
    <row r="25" spans="1:64" s="287" customFormat="1" ht="40.5" customHeight="1" x14ac:dyDescent="0.25">
      <c r="A25" s="288"/>
      <c r="B25" s="358"/>
      <c r="C25" s="1018"/>
      <c r="D25" s="1111"/>
      <c r="E25" s="31">
        <v>132</v>
      </c>
      <c r="F25" s="356">
        <v>230103504</v>
      </c>
      <c r="G25" s="28" t="s">
        <v>559</v>
      </c>
      <c r="H25" s="357">
        <v>5200</v>
      </c>
      <c r="I25" s="357" t="s">
        <v>2979</v>
      </c>
      <c r="J25" s="329">
        <v>23</v>
      </c>
      <c r="K25" s="329" t="s">
        <v>3049</v>
      </c>
      <c r="L25" s="329">
        <v>2301</v>
      </c>
      <c r="M25" s="329" t="s">
        <v>3050</v>
      </c>
      <c r="N25" s="349">
        <v>2024004540048</v>
      </c>
      <c r="O25" s="329" t="s">
        <v>3051</v>
      </c>
      <c r="P25" s="327" t="s">
        <v>559</v>
      </c>
      <c r="Q25" s="268">
        <v>5200</v>
      </c>
      <c r="R25" s="326" t="s">
        <v>2955</v>
      </c>
      <c r="S25" s="326"/>
      <c r="T25" s="184">
        <v>5200</v>
      </c>
      <c r="U25" s="294">
        <v>0</v>
      </c>
      <c r="V25" s="295">
        <v>5200</v>
      </c>
      <c r="W25" s="295">
        <v>0</v>
      </c>
      <c r="X25" s="295">
        <v>0</v>
      </c>
      <c r="Y25" s="354">
        <v>331.38</v>
      </c>
      <c r="Z25" s="296">
        <f t="shared" si="95"/>
        <v>331.38</v>
      </c>
      <c r="AA25" s="296">
        <f t="shared" si="96"/>
        <v>331.38</v>
      </c>
      <c r="AB25" s="296">
        <f t="shared" si="97"/>
        <v>0</v>
      </c>
      <c r="AC25" s="296">
        <f t="shared" si="98"/>
        <v>0</v>
      </c>
      <c r="AD25" s="296">
        <f t="shared" si="99"/>
        <v>0</v>
      </c>
      <c r="AE25" s="296">
        <f t="shared" si="100"/>
        <v>0</v>
      </c>
      <c r="AF25" s="296">
        <f t="shared" si="101"/>
        <v>0</v>
      </c>
      <c r="AG25" s="297">
        <v>0</v>
      </c>
      <c r="AH25" s="296">
        <f t="shared" si="60"/>
        <v>0</v>
      </c>
      <c r="AI25" s="298">
        <v>0</v>
      </c>
      <c r="AJ25" s="298"/>
      <c r="AK25" s="298"/>
      <c r="AL25" s="298"/>
      <c r="AM25" s="298"/>
      <c r="AN25" s="298"/>
      <c r="AO25" s="297">
        <v>5200</v>
      </c>
      <c r="AP25" s="296">
        <f t="shared" si="61"/>
        <v>105.87</v>
      </c>
      <c r="AQ25" s="298">
        <v>105.87</v>
      </c>
      <c r="AR25" s="298"/>
      <c r="AS25" s="298"/>
      <c r="AT25" s="298"/>
      <c r="AU25" s="298"/>
      <c r="AV25" s="298"/>
      <c r="AW25" s="297">
        <v>0</v>
      </c>
      <c r="AX25" s="296">
        <f t="shared" si="62"/>
        <v>110.34</v>
      </c>
      <c r="AY25" s="298">
        <v>110.34</v>
      </c>
      <c r="AZ25" s="298"/>
      <c r="BA25" s="298"/>
      <c r="BB25" s="298"/>
      <c r="BC25" s="298"/>
      <c r="BD25" s="298"/>
      <c r="BE25" s="297">
        <v>0</v>
      </c>
      <c r="BF25" s="296">
        <f t="shared" si="63"/>
        <v>115.17</v>
      </c>
      <c r="BG25" s="298">
        <v>115.17</v>
      </c>
      <c r="BH25" s="298"/>
      <c r="BI25" s="298"/>
      <c r="BJ25" s="298"/>
      <c r="BK25" s="298"/>
      <c r="BL25" s="298"/>
    </row>
    <row r="26" spans="1:64" s="287" customFormat="1" ht="40.5" customHeight="1" x14ac:dyDescent="0.25">
      <c r="A26" s="288"/>
      <c r="B26" s="358"/>
      <c r="C26" s="1018"/>
      <c r="D26" s="1111"/>
      <c r="E26" s="31">
        <v>133</v>
      </c>
      <c r="F26" s="356">
        <v>230106203</v>
      </c>
      <c r="G26" s="28" t="s">
        <v>560</v>
      </c>
      <c r="H26" s="357">
        <v>50</v>
      </c>
      <c r="I26" s="357" t="s">
        <v>2979</v>
      </c>
      <c r="J26" s="329">
        <v>23</v>
      </c>
      <c r="K26" s="329" t="s">
        <v>3049</v>
      </c>
      <c r="L26" s="329">
        <v>2301</v>
      </c>
      <c r="M26" s="329" t="s">
        <v>3050</v>
      </c>
      <c r="N26" s="349">
        <v>2024004540048</v>
      </c>
      <c r="O26" s="329" t="s">
        <v>3051</v>
      </c>
      <c r="P26" s="327" t="s">
        <v>560</v>
      </c>
      <c r="Q26" s="268">
        <v>50</v>
      </c>
      <c r="R26" s="326" t="s">
        <v>2955</v>
      </c>
      <c r="S26" s="326"/>
      <c r="T26" s="184">
        <v>50</v>
      </c>
      <c r="U26" s="294">
        <v>0</v>
      </c>
      <c r="V26" s="295">
        <v>20</v>
      </c>
      <c r="W26" s="295">
        <v>20</v>
      </c>
      <c r="X26" s="295">
        <v>10</v>
      </c>
      <c r="Y26" s="354">
        <v>109.98000000000002</v>
      </c>
      <c r="Z26" s="296">
        <f t="shared" si="95"/>
        <v>109.98000000000002</v>
      </c>
      <c r="AA26" s="296">
        <f t="shared" si="96"/>
        <v>109.98000000000002</v>
      </c>
      <c r="AB26" s="296">
        <f t="shared" si="97"/>
        <v>0</v>
      </c>
      <c r="AC26" s="296">
        <f t="shared" si="98"/>
        <v>0</v>
      </c>
      <c r="AD26" s="296">
        <f t="shared" si="99"/>
        <v>0</v>
      </c>
      <c r="AE26" s="296">
        <f t="shared" si="100"/>
        <v>0</v>
      </c>
      <c r="AF26" s="296">
        <f t="shared" si="101"/>
        <v>0</v>
      </c>
      <c r="AG26" s="297">
        <v>0</v>
      </c>
      <c r="AH26" s="296">
        <f t="shared" si="60"/>
        <v>0</v>
      </c>
      <c r="AI26" s="298">
        <v>0</v>
      </c>
      <c r="AJ26" s="298"/>
      <c r="AK26" s="298"/>
      <c r="AL26" s="298"/>
      <c r="AM26" s="298"/>
      <c r="AN26" s="298"/>
      <c r="AO26" s="297">
        <v>20</v>
      </c>
      <c r="AP26" s="296">
        <f t="shared" si="61"/>
        <v>33.880000000000003</v>
      </c>
      <c r="AQ26" s="298">
        <v>33.880000000000003</v>
      </c>
      <c r="AR26" s="298"/>
      <c r="AS26" s="298"/>
      <c r="AT26" s="298"/>
      <c r="AU26" s="298"/>
      <c r="AV26" s="298"/>
      <c r="AW26" s="297">
        <v>20</v>
      </c>
      <c r="AX26" s="296">
        <f t="shared" si="62"/>
        <v>36.58</v>
      </c>
      <c r="AY26" s="298">
        <v>36.58</v>
      </c>
      <c r="AZ26" s="298"/>
      <c r="BA26" s="298"/>
      <c r="BB26" s="298"/>
      <c r="BC26" s="298"/>
      <c r="BD26" s="298"/>
      <c r="BE26" s="297">
        <v>10</v>
      </c>
      <c r="BF26" s="296">
        <f t="shared" si="63"/>
        <v>39.520000000000003</v>
      </c>
      <c r="BG26" s="298">
        <v>39.520000000000003</v>
      </c>
      <c r="BH26" s="298"/>
      <c r="BI26" s="298"/>
      <c r="BJ26" s="298"/>
      <c r="BK26" s="298"/>
      <c r="BL26" s="298"/>
    </row>
    <row r="27" spans="1:64" s="287" customFormat="1" ht="40.5" customHeight="1" x14ac:dyDescent="0.25">
      <c r="A27" s="288"/>
      <c r="B27" s="358"/>
      <c r="C27" s="1019"/>
      <c r="D27" s="1110"/>
      <c r="E27" s="31">
        <v>134</v>
      </c>
      <c r="F27" s="356">
        <v>230106200</v>
      </c>
      <c r="G27" s="28" t="s">
        <v>561</v>
      </c>
      <c r="H27" s="357">
        <v>15000</v>
      </c>
      <c r="I27" s="357" t="s">
        <v>2979</v>
      </c>
      <c r="J27" s="329">
        <v>23</v>
      </c>
      <c r="K27" s="329" t="s">
        <v>3049</v>
      </c>
      <c r="L27" s="329">
        <v>2301</v>
      </c>
      <c r="M27" s="329" t="s">
        <v>3050</v>
      </c>
      <c r="N27" s="349">
        <v>2024004540048</v>
      </c>
      <c r="O27" s="329" t="s">
        <v>3051</v>
      </c>
      <c r="P27" s="327" t="s">
        <v>561</v>
      </c>
      <c r="Q27" s="268">
        <v>15000</v>
      </c>
      <c r="R27" s="326" t="s">
        <v>2955</v>
      </c>
      <c r="S27" s="326"/>
      <c r="T27" s="184">
        <v>15000</v>
      </c>
      <c r="U27" s="294">
        <v>0</v>
      </c>
      <c r="V27" s="295">
        <v>5000</v>
      </c>
      <c r="W27" s="295">
        <v>5000</v>
      </c>
      <c r="X27" s="295">
        <v>5000</v>
      </c>
      <c r="Y27" s="354">
        <v>30129.609999999997</v>
      </c>
      <c r="Z27" s="296">
        <f t="shared" si="95"/>
        <v>30129.609999999997</v>
      </c>
      <c r="AA27" s="296">
        <f t="shared" si="96"/>
        <v>129.60999999999999</v>
      </c>
      <c r="AB27" s="296">
        <f t="shared" si="97"/>
        <v>0</v>
      </c>
      <c r="AC27" s="296">
        <f t="shared" si="98"/>
        <v>15000</v>
      </c>
      <c r="AD27" s="296">
        <f t="shared" si="99"/>
        <v>0</v>
      </c>
      <c r="AE27" s="296">
        <f t="shared" si="100"/>
        <v>15000</v>
      </c>
      <c r="AF27" s="296">
        <f t="shared" si="101"/>
        <v>0</v>
      </c>
      <c r="AG27" s="297">
        <v>0</v>
      </c>
      <c r="AH27" s="296">
        <f t="shared" si="60"/>
        <v>5000</v>
      </c>
      <c r="AI27" s="298">
        <v>0</v>
      </c>
      <c r="AJ27" s="298"/>
      <c r="AK27" s="298">
        <v>5000</v>
      </c>
      <c r="AL27" s="298"/>
      <c r="AM27" s="298"/>
      <c r="AN27" s="298"/>
      <c r="AO27" s="297">
        <v>5000</v>
      </c>
      <c r="AP27" s="296">
        <f t="shared" si="61"/>
        <v>15039.92</v>
      </c>
      <c r="AQ27" s="298">
        <v>39.92</v>
      </c>
      <c r="AR27" s="298"/>
      <c r="AS27" s="298">
        <v>10000</v>
      </c>
      <c r="AT27" s="298"/>
      <c r="AU27" s="298">
        <v>5000</v>
      </c>
      <c r="AV27" s="298"/>
      <c r="AW27" s="297">
        <v>5000</v>
      </c>
      <c r="AX27" s="296">
        <f t="shared" si="62"/>
        <v>5043.12</v>
      </c>
      <c r="AY27" s="298">
        <v>43.12</v>
      </c>
      <c r="AZ27" s="298"/>
      <c r="BA27" s="298"/>
      <c r="BB27" s="298"/>
      <c r="BC27" s="298">
        <v>5000</v>
      </c>
      <c r="BD27" s="298"/>
      <c r="BE27" s="297">
        <v>5000</v>
      </c>
      <c r="BF27" s="296">
        <f t="shared" si="63"/>
        <v>5046.57</v>
      </c>
      <c r="BG27" s="298">
        <v>46.57</v>
      </c>
      <c r="BH27" s="298"/>
      <c r="BI27" s="298"/>
      <c r="BJ27" s="298"/>
      <c r="BK27" s="298">
        <v>5000</v>
      </c>
      <c r="BL27" s="298"/>
    </row>
    <row r="28" spans="1:64" s="559" customFormat="1" ht="40.5" customHeight="1" x14ac:dyDescent="0.25">
      <c r="A28" s="681"/>
      <c r="B28" s="201" t="s">
        <v>175</v>
      </c>
      <c r="C28" s="547" t="s">
        <v>564</v>
      </c>
      <c r="D28" s="380"/>
      <c r="E28" s="380"/>
      <c r="F28" s="696"/>
      <c r="G28" s="398"/>
      <c r="H28" s="182"/>
      <c r="I28" s="182"/>
      <c r="J28" s="682"/>
      <c r="K28" s="682"/>
      <c r="L28" s="380"/>
      <c r="M28" s="683"/>
      <c r="N28" s="701"/>
      <c r="O28" s="183"/>
      <c r="P28" s="266"/>
      <c r="Q28" s="266"/>
      <c r="R28" s="183"/>
      <c r="S28" s="702"/>
      <c r="T28" s="185"/>
      <c r="U28" s="52"/>
      <c r="V28" s="686"/>
      <c r="W28" s="686"/>
      <c r="X28" s="686"/>
      <c r="Y28" s="687">
        <v>8206.2199999999993</v>
      </c>
      <c r="Z28" s="551">
        <f>SUM(Z29:Z42)</f>
        <v>8206.2200000000012</v>
      </c>
      <c r="AA28" s="551">
        <f t="shared" ref="AA28:AF28" si="102">SUM(AA29:AA42)</f>
        <v>3906.2200000000003</v>
      </c>
      <c r="AB28" s="551">
        <f t="shared" si="102"/>
        <v>0</v>
      </c>
      <c r="AC28" s="551">
        <f t="shared" si="102"/>
        <v>0</v>
      </c>
      <c r="AD28" s="551">
        <f t="shared" si="102"/>
        <v>0</v>
      </c>
      <c r="AE28" s="551">
        <f t="shared" si="102"/>
        <v>4300</v>
      </c>
      <c r="AF28" s="551">
        <f t="shared" si="102"/>
        <v>0</v>
      </c>
      <c r="AG28" s="552"/>
      <c r="AH28" s="551">
        <f>SUM(AH29:AH42)</f>
        <v>831.15999999999985</v>
      </c>
      <c r="AI28" s="551">
        <f t="shared" ref="AI28" si="103">SUM(AI29:AI42)</f>
        <v>831.15999999999985</v>
      </c>
      <c r="AJ28" s="551">
        <f t="shared" ref="AJ28" si="104">SUM(AJ29:AJ42)</f>
        <v>0</v>
      </c>
      <c r="AK28" s="551">
        <f t="shared" ref="AK28" si="105">SUM(AK29:AK42)</f>
        <v>0</v>
      </c>
      <c r="AL28" s="551">
        <f t="shared" ref="AL28" si="106">SUM(AL29:AL42)</f>
        <v>0</v>
      </c>
      <c r="AM28" s="551">
        <f t="shared" ref="AM28" si="107">SUM(AM29:AM42)</f>
        <v>0</v>
      </c>
      <c r="AN28" s="551">
        <f t="shared" ref="AN28" si="108">SUM(AN29:AN42)</f>
        <v>0</v>
      </c>
      <c r="AO28" s="552"/>
      <c r="AP28" s="551">
        <f>SUM(AP29:AP42)</f>
        <v>3325.03</v>
      </c>
      <c r="AQ28" s="551">
        <f t="shared" ref="AQ28" si="109">SUM(AQ29:AQ42)</f>
        <v>1025.03</v>
      </c>
      <c r="AR28" s="551">
        <f t="shared" ref="AR28" si="110">SUM(AR29:AR42)</f>
        <v>0</v>
      </c>
      <c r="AS28" s="551">
        <f t="shared" ref="AS28" si="111">SUM(AS29:AS42)</f>
        <v>0</v>
      </c>
      <c r="AT28" s="551">
        <f t="shared" ref="AT28" si="112">SUM(AT29:AT42)</f>
        <v>0</v>
      </c>
      <c r="AU28" s="551">
        <f t="shared" ref="AU28" si="113">SUM(AU29:AU42)</f>
        <v>2300</v>
      </c>
      <c r="AV28" s="551">
        <f t="shared" ref="AV28" si="114">SUM(AV29:AV42)</f>
        <v>0</v>
      </c>
      <c r="AW28" s="552"/>
      <c r="AX28" s="551">
        <f>SUM(AX29:AX42)</f>
        <v>3025.0299999999993</v>
      </c>
      <c r="AY28" s="551">
        <f t="shared" ref="AY28" si="115">SUM(AY29:AY42)</f>
        <v>1025.03</v>
      </c>
      <c r="AZ28" s="551">
        <f t="shared" ref="AZ28" si="116">SUM(AZ29:AZ42)</f>
        <v>0</v>
      </c>
      <c r="BA28" s="551">
        <f t="shared" ref="BA28" si="117">SUM(BA29:BA42)</f>
        <v>0</v>
      </c>
      <c r="BB28" s="551">
        <f t="shared" ref="BB28" si="118">SUM(BB29:BB42)</f>
        <v>0</v>
      </c>
      <c r="BC28" s="551">
        <f t="shared" ref="BC28" si="119">SUM(BC29:BC42)</f>
        <v>2000</v>
      </c>
      <c r="BD28" s="551">
        <f t="shared" ref="BD28" si="120">SUM(BD29:BD42)</f>
        <v>0</v>
      </c>
      <c r="BE28" s="552"/>
      <c r="BF28" s="551">
        <f>SUM(BF29:BF42)</f>
        <v>1025</v>
      </c>
      <c r="BG28" s="551">
        <f t="shared" ref="BG28" si="121">SUM(BG29:BG42)</f>
        <v>1025</v>
      </c>
      <c r="BH28" s="551">
        <f t="shared" ref="BH28" si="122">SUM(BH29:BH42)</f>
        <v>0</v>
      </c>
      <c r="BI28" s="551">
        <f t="shared" ref="BI28" si="123">SUM(BI29:BI42)</f>
        <v>0</v>
      </c>
      <c r="BJ28" s="551">
        <f t="shared" ref="BJ28" si="124">SUM(BJ29:BJ42)</f>
        <v>0</v>
      </c>
      <c r="BK28" s="551">
        <f t="shared" ref="BK28" si="125">SUM(BK29:BK42)</f>
        <v>0</v>
      </c>
      <c r="BL28" s="551">
        <f t="shared" ref="BL28" si="126">SUM(BL29:BL42)</f>
        <v>0</v>
      </c>
    </row>
    <row r="29" spans="1:64" s="287" customFormat="1" ht="40.5" customHeight="1" x14ac:dyDescent="0.25">
      <c r="A29" s="288"/>
      <c r="B29" s="358"/>
      <c r="C29" s="1017" t="s">
        <v>176</v>
      </c>
      <c r="D29" s="1109" t="s">
        <v>565</v>
      </c>
      <c r="E29" s="31">
        <v>135</v>
      </c>
      <c r="F29" s="356">
        <v>230202400</v>
      </c>
      <c r="G29" s="32" t="s">
        <v>566</v>
      </c>
      <c r="H29" s="357">
        <v>45</v>
      </c>
      <c r="I29" s="357" t="s">
        <v>3054</v>
      </c>
      <c r="J29" s="329">
        <v>23</v>
      </c>
      <c r="K29" s="329" t="s">
        <v>3049</v>
      </c>
      <c r="L29" s="329">
        <v>2302</v>
      </c>
      <c r="M29" s="329" t="s">
        <v>3052</v>
      </c>
      <c r="N29" s="349">
        <v>2024004540066</v>
      </c>
      <c r="O29" s="329" t="s">
        <v>3053</v>
      </c>
      <c r="P29" s="332" t="s">
        <v>566</v>
      </c>
      <c r="Q29" s="268">
        <v>45</v>
      </c>
      <c r="R29" s="326" t="s">
        <v>2955</v>
      </c>
      <c r="S29" s="326"/>
      <c r="T29" s="184">
        <v>45</v>
      </c>
      <c r="U29" s="294">
        <v>5</v>
      </c>
      <c r="V29" s="295">
        <v>15</v>
      </c>
      <c r="W29" s="295">
        <v>15</v>
      </c>
      <c r="X29" s="295">
        <v>10</v>
      </c>
      <c r="Y29" s="354">
        <v>414.49</v>
      </c>
      <c r="Z29" s="296">
        <f t="shared" si="95"/>
        <v>414.49</v>
      </c>
      <c r="AA29" s="296">
        <f t="shared" ref="AA29" si="127">+AI29+AQ29+AY29+BG29</f>
        <v>414.49</v>
      </c>
      <c r="AB29" s="296">
        <f t="shared" ref="AB29" si="128">+AJ29+AR29+AZ29+BH29</f>
        <v>0</v>
      </c>
      <c r="AC29" s="296">
        <f t="shared" ref="AC29" si="129">+AK29+AS29+BA29+BI29</f>
        <v>0</v>
      </c>
      <c r="AD29" s="296">
        <f t="shared" ref="AD29" si="130">+AL29+AT29+BB29+BJ29</f>
        <v>0</v>
      </c>
      <c r="AE29" s="296">
        <f t="shared" ref="AE29" si="131">+AM29+AU29+BC29+BK29</f>
        <v>0</v>
      </c>
      <c r="AF29" s="296">
        <f t="shared" ref="AF29" si="132">+AN29+AV29+BD29+BL29</f>
        <v>0</v>
      </c>
      <c r="AG29" s="297">
        <v>5</v>
      </c>
      <c r="AH29" s="296">
        <f t="shared" si="60"/>
        <v>15.63</v>
      </c>
      <c r="AI29" s="298">
        <v>15.63</v>
      </c>
      <c r="AJ29" s="298"/>
      <c r="AK29" s="298"/>
      <c r="AL29" s="298"/>
      <c r="AM29" s="298"/>
      <c r="AN29" s="298"/>
      <c r="AO29" s="297">
        <v>15</v>
      </c>
      <c r="AP29" s="296">
        <f t="shared" si="61"/>
        <v>106.34</v>
      </c>
      <c r="AQ29" s="298">
        <v>106.34</v>
      </c>
      <c r="AR29" s="298"/>
      <c r="AS29" s="298"/>
      <c r="AT29" s="298"/>
      <c r="AU29" s="298"/>
      <c r="AV29" s="298"/>
      <c r="AW29" s="297">
        <v>15</v>
      </c>
      <c r="AX29" s="296">
        <f t="shared" si="62"/>
        <v>144.47999999999999</v>
      </c>
      <c r="AY29" s="298">
        <v>144.47999999999999</v>
      </c>
      <c r="AZ29" s="298"/>
      <c r="BA29" s="298"/>
      <c r="BB29" s="298"/>
      <c r="BC29" s="298"/>
      <c r="BD29" s="298"/>
      <c r="BE29" s="297">
        <v>10</v>
      </c>
      <c r="BF29" s="296">
        <f t="shared" si="63"/>
        <v>148.04</v>
      </c>
      <c r="BG29" s="298">
        <v>148.04</v>
      </c>
      <c r="BH29" s="298"/>
      <c r="BI29" s="298"/>
      <c r="BJ29" s="298"/>
      <c r="BK29" s="298"/>
      <c r="BL29" s="298"/>
    </row>
    <row r="30" spans="1:64" s="287" customFormat="1" ht="40.5" customHeight="1" x14ac:dyDescent="0.25">
      <c r="A30" s="288"/>
      <c r="B30" s="358"/>
      <c r="C30" s="1018"/>
      <c r="D30" s="1111"/>
      <c r="E30" s="31">
        <v>136</v>
      </c>
      <c r="F30" s="356">
        <v>230203700</v>
      </c>
      <c r="G30" s="32" t="s">
        <v>567</v>
      </c>
      <c r="H30" s="357">
        <v>2</v>
      </c>
      <c r="I30" s="357" t="s">
        <v>3054</v>
      </c>
      <c r="J30" s="329">
        <v>23</v>
      </c>
      <c r="K30" s="329" t="s">
        <v>3049</v>
      </c>
      <c r="L30" s="329">
        <v>2302</v>
      </c>
      <c r="M30" s="329" t="s">
        <v>3052</v>
      </c>
      <c r="N30" s="349">
        <v>2024004540066</v>
      </c>
      <c r="O30" s="329" t="s">
        <v>3053</v>
      </c>
      <c r="P30" s="332" t="s">
        <v>567</v>
      </c>
      <c r="Q30" s="268">
        <v>2</v>
      </c>
      <c r="R30" s="326" t="s">
        <v>2955</v>
      </c>
      <c r="S30" s="326"/>
      <c r="T30" s="184">
        <v>2</v>
      </c>
      <c r="U30" s="294">
        <v>0</v>
      </c>
      <c r="V30" s="295">
        <v>2</v>
      </c>
      <c r="W30" s="295">
        <v>0</v>
      </c>
      <c r="X30" s="295">
        <v>0</v>
      </c>
      <c r="Y30" s="354">
        <v>137.02000000000001</v>
      </c>
      <c r="Z30" s="296">
        <f t="shared" ref="Z30:Z44" si="133">+AH30+AP30+AX30+BF30</f>
        <v>137.02000000000001</v>
      </c>
      <c r="AA30" s="296">
        <f t="shared" ref="AA30:AA42" si="134">+AI30+AQ30+AY30+BG30</f>
        <v>137.02000000000001</v>
      </c>
      <c r="AB30" s="296">
        <f t="shared" ref="AB30:AB42" si="135">+AJ30+AR30+AZ30+BH30</f>
        <v>0</v>
      </c>
      <c r="AC30" s="296">
        <f t="shared" ref="AC30:AC42" si="136">+AK30+AS30+BA30+BI30</f>
        <v>0</v>
      </c>
      <c r="AD30" s="296">
        <f t="shared" ref="AD30:AD42" si="137">+AL30+AT30+BB30+BJ30</f>
        <v>0</v>
      </c>
      <c r="AE30" s="296">
        <f t="shared" ref="AE30:AE42" si="138">+AM30+AU30+BC30+BK30</f>
        <v>0</v>
      </c>
      <c r="AF30" s="296">
        <f t="shared" ref="AF30:AF42" si="139">+AN30+AV30+BD30+BL30</f>
        <v>0</v>
      </c>
      <c r="AG30" s="297">
        <v>0</v>
      </c>
      <c r="AH30" s="296">
        <f t="shared" si="60"/>
        <v>86.48</v>
      </c>
      <c r="AI30" s="298">
        <v>86.48</v>
      </c>
      <c r="AJ30" s="298"/>
      <c r="AK30" s="298"/>
      <c r="AL30" s="298"/>
      <c r="AM30" s="298"/>
      <c r="AN30" s="298"/>
      <c r="AO30" s="297">
        <v>2</v>
      </c>
      <c r="AP30" s="296">
        <f t="shared" si="61"/>
        <v>15.57</v>
      </c>
      <c r="AQ30" s="298">
        <v>15.57</v>
      </c>
      <c r="AR30" s="298"/>
      <c r="AS30" s="298"/>
      <c r="AT30" s="298"/>
      <c r="AU30" s="298"/>
      <c r="AV30" s="298"/>
      <c r="AW30" s="297">
        <v>0</v>
      </c>
      <c r="AX30" s="296">
        <f t="shared" si="62"/>
        <v>16.809999999999999</v>
      </c>
      <c r="AY30" s="298">
        <v>16.809999999999999</v>
      </c>
      <c r="AZ30" s="298"/>
      <c r="BA30" s="298"/>
      <c r="BB30" s="298"/>
      <c r="BC30" s="298"/>
      <c r="BD30" s="298"/>
      <c r="BE30" s="297">
        <v>0</v>
      </c>
      <c r="BF30" s="296">
        <f t="shared" si="63"/>
        <v>18.16</v>
      </c>
      <c r="BG30" s="298">
        <v>18.16</v>
      </c>
      <c r="BH30" s="298"/>
      <c r="BI30" s="298"/>
      <c r="BJ30" s="298"/>
      <c r="BK30" s="298"/>
      <c r="BL30" s="298"/>
    </row>
    <row r="31" spans="1:64" s="287" customFormat="1" ht="40.5" customHeight="1" x14ac:dyDescent="0.25">
      <c r="A31" s="288"/>
      <c r="B31" s="358"/>
      <c r="C31" s="1018"/>
      <c r="D31" s="1111"/>
      <c r="E31" s="31">
        <v>137</v>
      </c>
      <c r="F31" s="356">
        <v>230208603</v>
      </c>
      <c r="G31" s="32" t="s">
        <v>568</v>
      </c>
      <c r="H31" s="357">
        <v>30</v>
      </c>
      <c r="I31" s="357" t="s">
        <v>2979</v>
      </c>
      <c r="J31" s="329">
        <v>23</v>
      </c>
      <c r="K31" s="329" t="s">
        <v>3049</v>
      </c>
      <c r="L31" s="329">
        <v>2302</v>
      </c>
      <c r="M31" s="329" t="s">
        <v>3052</v>
      </c>
      <c r="N31" s="349">
        <v>2024004540066</v>
      </c>
      <c r="O31" s="329" t="s">
        <v>3053</v>
      </c>
      <c r="P31" s="332" t="s">
        <v>568</v>
      </c>
      <c r="Q31" s="268">
        <v>30</v>
      </c>
      <c r="R31" s="326" t="s">
        <v>2955</v>
      </c>
      <c r="S31" s="326"/>
      <c r="T31" s="184">
        <v>30</v>
      </c>
      <c r="U31" s="294">
        <v>5</v>
      </c>
      <c r="V31" s="295">
        <v>10</v>
      </c>
      <c r="W31" s="295">
        <v>10</v>
      </c>
      <c r="X31" s="295">
        <v>5</v>
      </c>
      <c r="Y31" s="354">
        <v>615.81000000000006</v>
      </c>
      <c r="Z31" s="296">
        <f t="shared" si="133"/>
        <v>615.81000000000006</v>
      </c>
      <c r="AA31" s="296">
        <f t="shared" si="134"/>
        <v>615.81000000000006</v>
      </c>
      <c r="AB31" s="296">
        <f t="shared" si="135"/>
        <v>0</v>
      </c>
      <c r="AC31" s="296">
        <f t="shared" si="136"/>
        <v>0</v>
      </c>
      <c r="AD31" s="296">
        <f t="shared" si="137"/>
        <v>0</v>
      </c>
      <c r="AE31" s="296">
        <f t="shared" si="138"/>
        <v>0</v>
      </c>
      <c r="AF31" s="296">
        <f t="shared" si="139"/>
        <v>0</v>
      </c>
      <c r="AG31" s="297">
        <v>5</v>
      </c>
      <c r="AH31" s="296">
        <f t="shared" si="60"/>
        <v>17.68</v>
      </c>
      <c r="AI31" s="298">
        <v>17.68</v>
      </c>
      <c r="AJ31" s="298"/>
      <c r="AK31" s="298"/>
      <c r="AL31" s="298"/>
      <c r="AM31" s="298"/>
      <c r="AN31" s="298"/>
      <c r="AO31" s="297">
        <v>10</v>
      </c>
      <c r="AP31" s="296">
        <f t="shared" si="61"/>
        <v>195.63</v>
      </c>
      <c r="AQ31" s="298">
        <v>195.63</v>
      </c>
      <c r="AR31" s="298"/>
      <c r="AS31" s="298"/>
      <c r="AT31" s="298"/>
      <c r="AU31" s="298"/>
      <c r="AV31" s="298"/>
      <c r="AW31" s="297">
        <v>10</v>
      </c>
      <c r="AX31" s="296">
        <f t="shared" si="62"/>
        <v>199.28</v>
      </c>
      <c r="AY31" s="298">
        <v>199.28</v>
      </c>
      <c r="AZ31" s="298"/>
      <c r="BA31" s="298"/>
      <c r="BB31" s="298"/>
      <c r="BC31" s="298"/>
      <c r="BD31" s="298"/>
      <c r="BE31" s="297">
        <v>5</v>
      </c>
      <c r="BF31" s="296">
        <f t="shared" si="63"/>
        <v>203.22</v>
      </c>
      <c r="BG31" s="298">
        <v>203.22</v>
      </c>
      <c r="BH31" s="298"/>
      <c r="BI31" s="298"/>
      <c r="BJ31" s="298"/>
      <c r="BK31" s="298"/>
      <c r="BL31" s="298"/>
    </row>
    <row r="32" spans="1:64" s="287" customFormat="1" ht="40.5" customHeight="1" x14ac:dyDescent="0.25">
      <c r="A32" s="288"/>
      <c r="B32" s="358"/>
      <c r="C32" s="1018"/>
      <c r="D32" s="1111"/>
      <c r="E32" s="31">
        <v>138</v>
      </c>
      <c r="F32" s="356">
        <v>230207200</v>
      </c>
      <c r="G32" s="32" t="s">
        <v>569</v>
      </c>
      <c r="H32" s="357">
        <v>1</v>
      </c>
      <c r="I32" s="357" t="s">
        <v>2979</v>
      </c>
      <c r="J32" s="329">
        <v>23</v>
      </c>
      <c r="K32" s="329" t="s">
        <v>3049</v>
      </c>
      <c r="L32" s="329">
        <v>2302</v>
      </c>
      <c r="M32" s="329" t="s">
        <v>3052</v>
      </c>
      <c r="N32" s="349">
        <v>2024004540066</v>
      </c>
      <c r="O32" s="329" t="s">
        <v>3053</v>
      </c>
      <c r="P32" s="332" t="s">
        <v>569</v>
      </c>
      <c r="Q32" s="268">
        <v>1</v>
      </c>
      <c r="R32" s="326" t="s">
        <v>2955</v>
      </c>
      <c r="S32" s="326"/>
      <c r="T32" s="184">
        <v>1</v>
      </c>
      <c r="U32" s="294">
        <v>1</v>
      </c>
      <c r="V32" s="295">
        <v>0</v>
      </c>
      <c r="W32" s="295">
        <v>0</v>
      </c>
      <c r="X32" s="295">
        <v>0</v>
      </c>
      <c r="Y32" s="354">
        <v>239.93</v>
      </c>
      <c r="Z32" s="296">
        <f t="shared" si="133"/>
        <v>239.93</v>
      </c>
      <c r="AA32" s="296">
        <f t="shared" si="134"/>
        <v>239.93</v>
      </c>
      <c r="AB32" s="296">
        <f t="shared" si="135"/>
        <v>0</v>
      </c>
      <c r="AC32" s="296">
        <f t="shared" si="136"/>
        <v>0</v>
      </c>
      <c r="AD32" s="296">
        <f t="shared" si="137"/>
        <v>0</v>
      </c>
      <c r="AE32" s="296">
        <f t="shared" si="138"/>
        <v>0</v>
      </c>
      <c r="AF32" s="296">
        <f t="shared" si="139"/>
        <v>0</v>
      </c>
      <c r="AG32" s="297">
        <v>1</v>
      </c>
      <c r="AH32" s="296">
        <f t="shared" si="60"/>
        <v>204.81</v>
      </c>
      <c r="AI32" s="298">
        <v>204.81</v>
      </c>
      <c r="AJ32" s="298"/>
      <c r="AK32" s="298"/>
      <c r="AL32" s="298"/>
      <c r="AM32" s="298"/>
      <c r="AN32" s="298"/>
      <c r="AO32" s="297">
        <v>0</v>
      </c>
      <c r="AP32" s="296">
        <f t="shared" si="61"/>
        <v>10.82</v>
      </c>
      <c r="AQ32" s="298">
        <v>10.82</v>
      </c>
      <c r="AR32" s="298"/>
      <c r="AS32" s="298"/>
      <c r="AT32" s="298"/>
      <c r="AU32" s="298"/>
      <c r="AV32" s="298"/>
      <c r="AW32" s="297">
        <v>0</v>
      </c>
      <c r="AX32" s="296">
        <f t="shared" si="62"/>
        <v>11.68</v>
      </c>
      <c r="AY32" s="298">
        <v>11.68</v>
      </c>
      <c r="AZ32" s="298"/>
      <c r="BA32" s="298"/>
      <c r="BB32" s="298"/>
      <c r="BC32" s="298"/>
      <c r="BD32" s="298"/>
      <c r="BE32" s="297">
        <v>0</v>
      </c>
      <c r="BF32" s="296">
        <f t="shared" si="63"/>
        <v>12.62</v>
      </c>
      <c r="BG32" s="298">
        <v>12.62</v>
      </c>
      <c r="BH32" s="298"/>
      <c r="BI32" s="298"/>
      <c r="BJ32" s="298"/>
      <c r="BK32" s="298"/>
      <c r="BL32" s="298"/>
    </row>
    <row r="33" spans="1:64" s="287" customFormat="1" ht="40.5" customHeight="1" x14ac:dyDescent="0.25">
      <c r="A33" s="288"/>
      <c r="B33" s="358"/>
      <c r="C33" s="1018"/>
      <c r="D33" s="1111"/>
      <c r="E33" s="31">
        <v>139</v>
      </c>
      <c r="F33" s="356">
        <v>230207500</v>
      </c>
      <c r="G33" s="32" t="s">
        <v>570</v>
      </c>
      <c r="H33" s="357">
        <v>2</v>
      </c>
      <c r="I33" s="357" t="s">
        <v>2979</v>
      </c>
      <c r="J33" s="329">
        <v>23</v>
      </c>
      <c r="K33" s="329" t="s">
        <v>3049</v>
      </c>
      <c r="L33" s="329">
        <v>2302</v>
      </c>
      <c r="M33" s="329" t="s">
        <v>3052</v>
      </c>
      <c r="N33" s="349">
        <v>2024004540066</v>
      </c>
      <c r="O33" s="329" t="s">
        <v>3053</v>
      </c>
      <c r="P33" s="332" t="s">
        <v>570</v>
      </c>
      <c r="Q33" s="268">
        <v>2</v>
      </c>
      <c r="R33" s="326" t="s">
        <v>2955</v>
      </c>
      <c r="S33" s="326"/>
      <c r="T33" s="184">
        <v>2</v>
      </c>
      <c r="U33" s="294">
        <v>0</v>
      </c>
      <c r="V33" s="295">
        <v>1</v>
      </c>
      <c r="W33" s="295">
        <v>1</v>
      </c>
      <c r="X33" s="295">
        <v>0</v>
      </c>
      <c r="Y33" s="354">
        <v>225.3</v>
      </c>
      <c r="Z33" s="296">
        <f t="shared" si="133"/>
        <v>225.3</v>
      </c>
      <c r="AA33" s="296">
        <f t="shared" si="134"/>
        <v>225.3</v>
      </c>
      <c r="AB33" s="296">
        <f t="shared" si="135"/>
        <v>0</v>
      </c>
      <c r="AC33" s="296">
        <f t="shared" si="136"/>
        <v>0</v>
      </c>
      <c r="AD33" s="296">
        <f t="shared" si="137"/>
        <v>0</v>
      </c>
      <c r="AE33" s="296">
        <f t="shared" si="138"/>
        <v>0</v>
      </c>
      <c r="AF33" s="296">
        <f t="shared" si="139"/>
        <v>0</v>
      </c>
      <c r="AG33" s="297">
        <v>0</v>
      </c>
      <c r="AH33" s="296">
        <f t="shared" si="60"/>
        <v>59.08</v>
      </c>
      <c r="AI33" s="298">
        <v>59.08</v>
      </c>
      <c r="AJ33" s="298"/>
      <c r="AK33" s="298"/>
      <c r="AL33" s="298"/>
      <c r="AM33" s="298"/>
      <c r="AN33" s="298"/>
      <c r="AO33" s="297">
        <v>1</v>
      </c>
      <c r="AP33" s="296">
        <f t="shared" si="61"/>
        <v>20.399999999999999</v>
      </c>
      <c r="AQ33" s="298">
        <v>20.399999999999999</v>
      </c>
      <c r="AR33" s="298"/>
      <c r="AS33" s="298"/>
      <c r="AT33" s="298"/>
      <c r="AU33" s="298"/>
      <c r="AV33" s="298"/>
      <c r="AW33" s="297">
        <v>1</v>
      </c>
      <c r="AX33" s="296">
        <f t="shared" si="62"/>
        <v>72.03</v>
      </c>
      <c r="AY33" s="298">
        <v>72.03</v>
      </c>
      <c r="AZ33" s="298"/>
      <c r="BA33" s="298"/>
      <c r="BB33" s="298"/>
      <c r="BC33" s="298"/>
      <c r="BD33" s="298"/>
      <c r="BE33" s="297">
        <v>0</v>
      </c>
      <c r="BF33" s="296">
        <f t="shared" si="63"/>
        <v>73.790000000000006</v>
      </c>
      <c r="BG33" s="298">
        <v>73.790000000000006</v>
      </c>
      <c r="BH33" s="298"/>
      <c r="BI33" s="298"/>
      <c r="BJ33" s="298"/>
      <c r="BK33" s="298"/>
      <c r="BL33" s="298"/>
    </row>
    <row r="34" spans="1:64" s="287" customFormat="1" ht="40.5" customHeight="1" x14ac:dyDescent="0.25">
      <c r="A34" s="288"/>
      <c r="B34" s="358"/>
      <c r="C34" s="1018"/>
      <c r="D34" s="1111"/>
      <c r="E34" s="31">
        <v>140</v>
      </c>
      <c r="F34" s="356">
        <v>230207800</v>
      </c>
      <c r="G34" s="32" t="s">
        <v>571</v>
      </c>
      <c r="H34" s="357">
        <v>1</v>
      </c>
      <c r="I34" s="357" t="s">
        <v>2979</v>
      </c>
      <c r="J34" s="329">
        <v>23</v>
      </c>
      <c r="K34" s="329" t="s">
        <v>3049</v>
      </c>
      <c r="L34" s="329">
        <v>2302</v>
      </c>
      <c r="M34" s="329" t="s">
        <v>3052</v>
      </c>
      <c r="N34" s="349">
        <v>2024004540066</v>
      </c>
      <c r="O34" s="329" t="s">
        <v>3053</v>
      </c>
      <c r="P34" s="332" t="s">
        <v>571</v>
      </c>
      <c r="Q34" s="268">
        <v>1</v>
      </c>
      <c r="R34" s="326" t="s">
        <v>2955</v>
      </c>
      <c r="S34" s="326"/>
      <c r="T34" s="184">
        <v>1</v>
      </c>
      <c r="U34" s="294">
        <v>0</v>
      </c>
      <c r="V34" s="295">
        <v>1</v>
      </c>
      <c r="W34" s="295">
        <v>0</v>
      </c>
      <c r="X34" s="295">
        <v>0</v>
      </c>
      <c r="Y34" s="354">
        <v>399.92</v>
      </c>
      <c r="Z34" s="296">
        <f t="shared" si="133"/>
        <v>399.92</v>
      </c>
      <c r="AA34" s="296">
        <f t="shared" si="134"/>
        <v>99.919999999999987</v>
      </c>
      <c r="AB34" s="296">
        <f t="shared" si="135"/>
        <v>0</v>
      </c>
      <c r="AC34" s="296">
        <f t="shared" si="136"/>
        <v>0</v>
      </c>
      <c r="AD34" s="296">
        <f t="shared" si="137"/>
        <v>0</v>
      </c>
      <c r="AE34" s="296">
        <f t="shared" si="138"/>
        <v>300</v>
      </c>
      <c r="AF34" s="296">
        <f t="shared" si="139"/>
        <v>0</v>
      </c>
      <c r="AG34" s="297">
        <v>0</v>
      </c>
      <c r="AH34" s="296">
        <f t="shared" si="60"/>
        <v>0</v>
      </c>
      <c r="AI34" s="298">
        <v>0</v>
      </c>
      <c r="AJ34" s="298"/>
      <c r="AK34" s="298"/>
      <c r="AL34" s="298"/>
      <c r="AM34" s="298"/>
      <c r="AN34" s="298"/>
      <c r="AO34" s="297">
        <v>1</v>
      </c>
      <c r="AP34" s="296">
        <f t="shared" si="61"/>
        <v>365.38</v>
      </c>
      <c r="AQ34" s="298">
        <v>65.38</v>
      </c>
      <c r="AR34" s="298"/>
      <c r="AS34" s="298"/>
      <c r="AT34" s="298"/>
      <c r="AU34" s="298">
        <v>300</v>
      </c>
      <c r="AV34" s="298"/>
      <c r="AW34" s="297">
        <v>0</v>
      </c>
      <c r="AX34" s="296">
        <f t="shared" si="62"/>
        <v>16.61</v>
      </c>
      <c r="AY34" s="298">
        <v>16.61</v>
      </c>
      <c r="AZ34" s="298"/>
      <c r="BA34" s="298"/>
      <c r="BB34" s="298"/>
      <c r="BC34" s="298"/>
      <c r="BD34" s="298"/>
      <c r="BE34" s="297">
        <v>0</v>
      </c>
      <c r="BF34" s="296">
        <f t="shared" si="63"/>
        <v>17.93</v>
      </c>
      <c r="BG34" s="298">
        <v>17.93</v>
      </c>
      <c r="BH34" s="298"/>
      <c r="BI34" s="298"/>
      <c r="BJ34" s="298"/>
      <c r="BK34" s="298"/>
      <c r="BL34" s="298"/>
    </row>
    <row r="35" spans="1:64" s="287" customFormat="1" ht="40.5" customHeight="1" x14ac:dyDescent="0.25">
      <c r="A35" s="288"/>
      <c r="B35" s="358"/>
      <c r="C35" s="1018"/>
      <c r="D35" s="1111"/>
      <c r="E35" s="31">
        <v>141</v>
      </c>
      <c r="F35" s="356">
        <v>230209100</v>
      </c>
      <c r="G35" s="32" t="s">
        <v>572</v>
      </c>
      <c r="H35" s="357">
        <v>8</v>
      </c>
      <c r="I35" s="357" t="s">
        <v>2979</v>
      </c>
      <c r="J35" s="329">
        <v>23</v>
      </c>
      <c r="K35" s="329" t="s">
        <v>3049</v>
      </c>
      <c r="L35" s="329">
        <v>2302</v>
      </c>
      <c r="M35" s="329" t="s">
        <v>3052</v>
      </c>
      <c r="N35" s="349">
        <v>2024004540066</v>
      </c>
      <c r="O35" s="329" t="s">
        <v>3053</v>
      </c>
      <c r="P35" s="332" t="s">
        <v>572</v>
      </c>
      <c r="Q35" s="268">
        <v>8</v>
      </c>
      <c r="R35" s="326" t="s">
        <v>2955</v>
      </c>
      <c r="S35" s="326"/>
      <c r="T35" s="184">
        <v>8</v>
      </c>
      <c r="U35" s="294">
        <v>1</v>
      </c>
      <c r="V35" s="295">
        <v>3</v>
      </c>
      <c r="W35" s="295">
        <v>3</v>
      </c>
      <c r="X35" s="295">
        <v>1</v>
      </c>
      <c r="Y35" s="354">
        <v>713.12</v>
      </c>
      <c r="Z35" s="296">
        <f t="shared" si="133"/>
        <v>713.12</v>
      </c>
      <c r="AA35" s="296">
        <f t="shared" si="134"/>
        <v>713.12</v>
      </c>
      <c r="AB35" s="296">
        <f t="shared" si="135"/>
        <v>0</v>
      </c>
      <c r="AC35" s="296">
        <f t="shared" si="136"/>
        <v>0</v>
      </c>
      <c r="AD35" s="296">
        <f t="shared" si="137"/>
        <v>0</v>
      </c>
      <c r="AE35" s="296">
        <f t="shared" si="138"/>
        <v>0</v>
      </c>
      <c r="AF35" s="296">
        <f t="shared" si="139"/>
        <v>0</v>
      </c>
      <c r="AG35" s="297">
        <v>1</v>
      </c>
      <c r="AH35" s="296">
        <f t="shared" si="60"/>
        <v>106.14</v>
      </c>
      <c r="AI35" s="298">
        <v>106.14</v>
      </c>
      <c r="AJ35" s="298"/>
      <c r="AK35" s="298"/>
      <c r="AL35" s="298"/>
      <c r="AM35" s="298"/>
      <c r="AN35" s="298"/>
      <c r="AO35" s="297">
        <v>3</v>
      </c>
      <c r="AP35" s="296">
        <f t="shared" si="61"/>
        <v>213.4</v>
      </c>
      <c r="AQ35" s="298">
        <v>213.4</v>
      </c>
      <c r="AR35" s="298"/>
      <c r="AS35" s="298"/>
      <c r="AT35" s="298"/>
      <c r="AU35" s="298"/>
      <c r="AV35" s="298"/>
      <c r="AW35" s="297">
        <v>3</v>
      </c>
      <c r="AX35" s="296">
        <f t="shared" si="62"/>
        <v>196.93</v>
      </c>
      <c r="AY35" s="298">
        <v>196.93</v>
      </c>
      <c r="AZ35" s="298"/>
      <c r="BA35" s="298"/>
      <c r="BB35" s="298"/>
      <c r="BC35" s="298"/>
      <c r="BD35" s="298"/>
      <c r="BE35" s="297">
        <v>1</v>
      </c>
      <c r="BF35" s="296">
        <f t="shared" si="63"/>
        <v>196.65</v>
      </c>
      <c r="BG35" s="298">
        <v>196.65</v>
      </c>
      <c r="BH35" s="298"/>
      <c r="BI35" s="298"/>
      <c r="BJ35" s="298"/>
      <c r="BK35" s="298"/>
      <c r="BL35" s="298"/>
    </row>
    <row r="36" spans="1:64" s="287" customFormat="1" ht="40.5" customHeight="1" x14ac:dyDescent="0.25">
      <c r="A36" s="288"/>
      <c r="B36" s="358"/>
      <c r="C36" s="1018"/>
      <c r="D36" s="1111"/>
      <c r="E36" s="31">
        <v>142</v>
      </c>
      <c r="F36" s="356">
        <v>230200700</v>
      </c>
      <c r="G36" s="32" t="s">
        <v>573</v>
      </c>
      <c r="H36" s="357">
        <v>4</v>
      </c>
      <c r="I36" s="357" t="s">
        <v>2979</v>
      </c>
      <c r="J36" s="329">
        <v>23</v>
      </c>
      <c r="K36" s="329" t="s">
        <v>3049</v>
      </c>
      <c r="L36" s="329">
        <v>2302</v>
      </c>
      <c r="M36" s="329" t="s">
        <v>3052</v>
      </c>
      <c r="N36" s="349">
        <v>2024004540066</v>
      </c>
      <c r="O36" s="329" t="s">
        <v>3053</v>
      </c>
      <c r="P36" s="332" t="s">
        <v>573</v>
      </c>
      <c r="Q36" s="268">
        <v>4</v>
      </c>
      <c r="R36" s="326" t="s">
        <v>2955</v>
      </c>
      <c r="S36" s="326"/>
      <c r="T36" s="184">
        <v>4</v>
      </c>
      <c r="U36" s="294">
        <v>1</v>
      </c>
      <c r="V36" s="295">
        <v>1</v>
      </c>
      <c r="W36" s="295">
        <v>1</v>
      </c>
      <c r="X36" s="295">
        <v>1</v>
      </c>
      <c r="Y36" s="354">
        <v>278.52</v>
      </c>
      <c r="Z36" s="296">
        <f t="shared" si="133"/>
        <v>278.52</v>
      </c>
      <c r="AA36" s="296">
        <f t="shared" si="134"/>
        <v>278.52</v>
      </c>
      <c r="AB36" s="296">
        <f t="shared" si="135"/>
        <v>0</v>
      </c>
      <c r="AC36" s="296">
        <f t="shared" si="136"/>
        <v>0</v>
      </c>
      <c r="AD36" s="296">
        <f t="shared" si="137"/>
        <v>0</v>
      </c>
      <c r="AE36" s="296">
        <f t="shared" si="138"/>
        <v>0</v>
      </c>
      <c r="AF36" s="296">
        <f t="shared" si="139"/>
        <v>0</v>
      </c>
      <c r="AG36" s="297">
        <v>1</v>
      </c>
      <c r="AH36" s="296">
        <f t="shared" si="60"/>
        <v>11.75</v>
      </c>
      <c r="AI36" s="298">
        <v>11.75</v>
      </c>
      <c r="AJ36" s="298"/>
      <c r="AK36" s="298"/>
      <c r="AL36" s="298"/>
      <c r="AM36" s="298"/>
      <c r="AN36" s="298"/>
      <c r="AO36" s="297">
        <v>1</v>
      </c>
      <c r="AP36" s="296">
        <f t="shared" si="61"/>
        <v>32.89</v>
      </c>
      <c r="AQ36" s="298">
        <v>32.89</v>
      </c>
      <c r="AR36" s="298"/>
      <c r="AS36" s="298"/>
      <c r="AT36" s="298"/>
      <c r="AU36" s="298"/>
      <c r="AV36" s="298"/>
      <c r="AW36" s="297">
        <v>1</v>
      </c>
      <c r="AX36" s="296">
        <f t="shared" si="62"/>
        <v>115.52</v>
      </c>
      <c r="AY36" s="298">
        <v>115.52</v>
      </c>
      <c r="AZ36" s="298"/>
      <c r="BA36" s="298"/>
      <c r="BB36" s="298"/>
      <c r="BC36" s="298"/>
      <c r="BD36" s="298"/>
      <c r="BE36" s="297">
        <v>1</v>
      </c>
      <c r="BF36" s="296">
        <f t="shared" si="63"/>
        <v>118.36</v>
      </c>
      <c r="BG36" s="298">
        <v>118.36</v>
      </c>
      <c r="BH36" s="298"/>
      <c r="BI36" s="298"/>
      <c r="BJ36" s="298"/>
      <c r="BK36" s="298"/>
      <c r="BL36" s="298"/>
    </row>
    <row r="37" spans="1:64" s="287" customFormat="1" ht="40.5" customHeight="1" x14ac:dyDescent="0.25">
      <c r="A37" s="288"/>
      <c r="B37" s="358"/>
      <c r="C37" s="1019"/>
      <c r="D37" s="1110"/>
      <c r="E37" s="31">
        <v>143</v>
      </c>
      <c r="F37" s="356">
        <v>230204100</v>
      </c>
      <c r="G37" s="32" t="s">
        <v>574</v>
      </c>
      <c r="H37" s="357">
        <v>25</v>
      </c>
      <c r="I37" s="357" t="s">
        <v>2979</v>
      </c>
      <c r="J37" s="329">
        <v>23</v>
      </c>
      <c r="K37" s="329" t="s">
        <v>3049</v>
      </c>
      <c r="L37" s="329">
        <v>2302</v>
      </c>
      <c r="M37" s="329" t="s">
        <v>3052</v>
      </c>
      <c r="N37" s="349">
        <v>2024004540066</v>
      </c>
      <c r="O37" s="329" t="s">
        <v>3053</v>
      </c>
      <c r="P37" s="332" t="s">
        <v>574</v>
      </c>
      <c r="Q37" s="268">
        <v>25</v>
      </c>
      <c r="R37" s="326" t="s">
        <v>2955</v>
      </c>
      <c r="S37" s="326"/>
      <c r="T37" s="184">
        <v>25</v>
      </c>
      <c r="U37" s="294">
        <v>5</v>
      </c>
      <c r="V37" s="295">
        <v>10</v>
      </c>
      <c r="W37" s="295">
        <v>10</v>
      </c>
      <c r="X37" s="295">
        <v>0</v>
      </c>
      <c r="Y37" s="354">
        <v>133.58000000000001</v>
      </c>
      <c r="Z37" s="296">
        <f t="shared" si="133"/>
        <v>133.58000000000001</v>
      </c>
      <c r="AA37" s="296">
        <f t="shared" si="134"/>
        <v>133.58000000000001</v>
      </c>
      <c r="AB37" s="296">
        <f t="shared" si="135"/>
        <v>0</v>
      </c>
      <c r="AC37" s="296">
        <f t="shared" si="136"/>
        <v>0</v>
      </c>
      <c r="AD37" s="296">
        <f t="shared" si="137"/>
        <v>0</v>
      </c>
      <c r="AE37" s="296">
        <f t="shared" si="138"/>
        <v>0</v>
      </c>
      <c r="AF37" s="296">
        <f t="shared" si="139"/>
        <v>0</v>
      </c>
      <c r="AG37" s="297">
        <v>5</v>
      </c>
      <c r="AH37" s="296">
        <f t="shared" si="60"/>
        <v>13.21</v>
      </c>
      <c r="AI37" s="298">
        <v>13.21</v>
      </c>
      <c r="AJ37" s="298"/>
      <c r="AK37" s="298"/>
      <c r="AL37" s="298"/>
      <c r="AM37" s="298"/>
      <c r="AN37" s="298"/>
      <c r="AO37" s="297">
        <v>10</v>
      </c>
      <c r="AP37" s="296">
        <f t="shared" si="61"/>
        <v>54.38</v>
      </c>
      <c r="AQ37" s="298">
        <v>54.38</v>
      </c>
      <c r="AR37" s="298"/>
      <c r="AS37" s="298"/>
      <c r="AT37" s="298"/>
      <c r="AU37" s="298"/>
      <c r="AV37" s="298"/>
      <c r="AW37" s="297">
        <v>10</v>
      </c>
      <c r="AX37" s="296">
        <f t="shared" si="62"/>
        <v>31.73</v>
      </c>
      <c r="AY37" s="298">
        <v>31.73</v>
      </c>
      <c r="AZ37" s="298"/>
      <c r="BA37" s="298"/>
      <c r="BB37" s="298"/>
      <c r="BC37" s="298"/>
      <c r="BD37" s="298"/>
      <c r="BE37" s="297">
        <v>0</v>
      </c>
      <c r="BF37" s="296">
        <f t="shared" si="63"/>
        <v>34.26</v>
      </c>
      <c r="BG37" s="298">
        <v>34.26</v>
      </c>
      <c r="BH37" s="298"/>
      <c r="BI37" s="298"/>
      <c r="BJ37" s="298"/>
      <c r="BK37" s="298"/>
      <c r="BL37" s="298"/>
    </row>
    <row r="38" spans="1:64" s="287" customFormat="1" ht="40.5" customHeight="1" x14ac:dyDescent="0.25">
      <c r="A38" s="288"/>
      <c r="B38" s="358"/>
      <c r="C38" s="328" t="s">
        <v>177</v>
      </c>
      <c r="D38" s="333" t="s">
        <v>575</v>
      </c>
      <c r="E38" s="31">
        <v>144</v>
      </c>
      <c r="F38" s="356">
        <v>230210101</v>
      </c>
      <c r="G38" s="28" t="s">
        <v>576</v>
      </c>
      <c r="H38" s="357">
        <v>1</v>
      </c>
      <c r="I38" s="353" t="s">
        <v>2979</v>
      </c>
      <c r="J38" s="329">
        <v>23</v>
      </c>
      <c r="K38" s="329" t="s">
        <v>3049</v>
      </c>
      <c r="L38" s="329">
        <v>2302</v>
      </c>
      <c r="M38" s="329" t="s">
        <v>3052</v>
      </c>
      <c r="N38" s="349">
        <v>2024004540066</v>
      </c>
      <c r="O38" s="329" t="s">
        <v>3053</v>
      </c>
      <c r="P38" s="327" t="s">
        <v>576</v>
      </c>
      <c r="Q38" s="268">
        <v>1</v>
      </c>
      <c r="R38" s="326" t="s">
        <v>2955</v>
      </c>
      <c r="S38" s="326"/>
      <c r="T38" s="184">
        <v>1</v>
      </c>
      <c r="U38" s="294">
        <v>0</v>
      </c>
      <c r="V38" s="295">
        <v>1</v>
      </c>
      <c r="W38" s="295">
        <v>0</v>
      </c>
      <c r="X38" s="295">
        <v>0</v>
      </c>
      <c r="Y38" s="354">
        <v>4110.26</v>
      </c>
      <c r="Z38" s="296">
        <f t="shared" si="133"/>
        <v>4110.26</v>
      </c>
      <c r="AA38" s="296">
        <f t="shared" si="134"/>
        <v>110.26000000000002</v>
      </c>
      <c r="AB38" s="296">
        <f t="shared" si="135"/>
        <v>0</v>
      </c>
      <c r="AC38" s="296">
        <f t="shared" si="136"/>
        <v>0</v>
      </c>
      <c r="AD38" s="296">
        <f t="shared" si="137"/>
        <v>0</v>
      </c>
      <c r="AE38" s="296">
        <f t="shared" si="138"/>
        <v>4000</v>
      </c>
      <c r="AF38" s="296">
        <f t="shared" si="139"/>
        <v>0</v>
      </c>
      <c r="AG38" s="297">
        <v>0</v>
      </c>
      <c r="AH38" s="296">
        <f t="shared" si="60"/>
        <v>13.56</v>
      </c>
      <c r="AI38" s="298">
        <v>13.56</v>
      </c>
      <c r="AJ38" s="298"/>
      <c r="AK38" s="298"/>
      <c r="AL38" s="298"/>
      <c r="AM38" s="298"/>
      <c r="AN38" s="298"/>
      <c r="AO38" s="297">
        <v>1</v>
      </c>
      <c r="AP38" s="296">
        <f t="shared" si="61"/>
        <v>2029.79</v>
      </c>
      <c r="AQ38" s="298">
        <v>29.79</v>
      </c>
      <c r="AR38" s="298"/>
      <c r="AS38" s="298"/>
      <c r="AT38" s="298"/>
      <c r="AU38" s="298">
        <v>2000</v>
      </c>
      <c r="AV38" s="298"/>
      <c r="AW38" s="297">
        <v>0</v>
      </c>
      <c r="AX38" s="296">
        <f t="shared" si="62"/>
        <v>2032.17</v>
      </c>
      <c r="AY38" s="298">
        <v>32.17</v>
      </c>
      <c r="AZ38" s="298"/>
      <c r="BA38" s="298"/>
      <c r="BB38" s="298"/>
      <c r="BC38" s="298">
        <v>2000</v>
      </c>
      <c r="BD38" s="298"/>
      <c r="BE38" s="297">
        <v>0</v>
      </c>
      <c r="BF38" s="296">
        <f t="shared" si="63"/>
        <v>34.74</v>
      </c>
      <c r="BG38" s="298">
        <v>34.74</v>
      </c>
      <c r="BH38" s="298"/>
      <c r="BI38" s="298"/>
      <c r="BJ38" s="298"/>
      <c r="BK38" s="298"/>
      <c r="BL38" s="298"/>
    </row>
    <row r="39" spans="1:64" s="287" customFormat="1" ht="40.5" customHeight="1" x14ac:dyDescent="0.25">
      <c r="A39" s="288"/>
      <c r="B39" s="358"/>
      <c r="C39" s="328" t="s">
        <v>584</v>
      </c>
      <c r="D39" s="347" t="s">
        <v>577</v>
      </c>
      <c r="E39" s="31">
        <v>145</v>
      </c>
      <c r="F39" s="356">
        <v>230106400</v>
      </c>
      <c r="G39" s="32" t="s">
        <v>578</v>
      </c>
      <c r="H39" s="357">
        <v>20</v>
      </c>
      <c r="I39" s="353" t="s">
        <v>2979</v>
      </c>
      <c r="J39" s="329">
        <v>23</v>
      </c>
      <c r="K39" s="329" t="s">
        <v>3049</v>
      </c>
      <c r="L39" s="329">
        <v>2301</v>
      </c>
      <c r="M39" s="329" t="s">
        <v>3050</v>
      </c>
      <c r="N39" s="349">
        <v>2024004540048</v>
      </c>
      <c r="O39" s="329" t="s">
        <v>3051</v>
      </c>
      <c r="P39" s="332" t="s">
        <v>578</v>
      </c>
      <c r="Q39" s="268">
        <v>20</v>
      </c>
      <c r="R39" s="326" t="s">
        <v>2955</v>
      </c>
      <c r="S39" s="326"/>
      <c r="T39" s="184">
        <v>20</v>
      </c>
      <c r="U39" s="294">
        <v>10</v>
      </c>
      <c r="V39" s="295">
        <v>5</v>
      </c>
      <c r="W39" s="295">
        <v>5</v>
      </c>
      <c r="X39" s="295">
        <v>0</v>
      </c>
      <c r="Y39" s="354">
        <v>125.31</v>
      </c>
      <c r="Z39" s="296">
        <f t="shared" si="133"/>
        <v>125.31</v>
      </c>
      <c r="AA39" s="296">
        <f t="shared" si="134"/>
        <v>125.31</v>
      </c>
      <c r="AB39" s="296">
        <f t="shared" si="135"/>
        <v>0</v>
      </c>
      <c r="AC39" s="296">
        <f t="shared" si="136"/>
        <v>0</v>
      </c>
      <c r="AD39" s="296">
        <f t="shared" si="137"/>
        <v>0</v>
      </c>
      <c r="AE39" s="296">
        <f t="shared" si="138"/>
        <v>0</v>
      </c>
      <c r="AF39" s="296">
        <f t="shared" si="139"/>
        <v>0</v>
      </c>
      <c r="AG39" s="297">
        <v>10</v>
      </c>
      <c r="AH39" s="296">
        <f t="shared" si="60"/>
        <v>36.770000000000003</v>
      </c>
      <c r="AI39" s="298">
        <v>36.770000000000003</v>
      </c>
      <c r="AJ39" s="298"/>
      <c r="AK39" s="298"/>
      <c r="AL39" s="298"/>
      <c r="AM39" s="298"/>
      <c r="AN39" s="298"/>
      <c r="AO39" s="297">
        <v>5</v>
      </c>
      <c r="AP39" s="296">
        <f t="shared" si="61"/>
        <v>27.27</v>
      </c>
      <c r="AQ39" s="298">
        <v>27.27</v>
      </c>
      <c r="AR39" s="298"/>
      <c r="AS39" s="298"/>
      <c r="AT39" s="298"/>
      <c r="AU39" s="298"/>
      <c r="AV39" s="298"/>
      <c r="AW39" s="297">
        <v>5</v>
      </c>
      <c r="AX39" s="296">
        <f t="shared" si="62"/>
        <v>29.46</v>
      </c>
      <c r="AY39" s="298">
        <v>29.46</v>
      </c>
      <c r="AZ39" s="298"/>
      <c r="BA39" s="298"/>
      <c r="BB39" s="298"/>
      <c r="BC39" s="298"/>
      <c r="BD39" s="298"/>
      <c r="BE39" s="297">
        <v>0</v>
      </c>
      <c r="BF39" s="296">
        <f t="shared" si="63"/>
        <v>31.81</v>
      </c>
      <c r="BG39" s="298">
        <v>31.81</v>
      </c>
      <c r="BH39" s="298"/>
      <c r="BI39" s="298"/>
      <c r="BJ39" s="298"/>
      <c r="BK39" s="298"/>
      <c r="BL39" s="298"/>
    </row>
    <row r="40" spans="1:64" s="287" customFormat="1" ht="40.5" customHeight="1" x14ac:dyDescent="0.25">
      <c r="A40" s="288"/>
      <c r="B40" s="358"/>
      <c r="C40" s="328" t="s">
        <v>585</v>
      </c>
      <c r="D40" s="347" t="s">
        <v>579</v>
      </c>
      <c r="E40" s="31">
        <v>146</v>
      </c>
      <c r="F40" s="356">
        <v>230202200</v>
      </c>
      <c r="G40" s="32" t="s">
        <v>580</v>
      </c>
      <c r="H40" s="357">
        <v>10</v>
      </c>
      <c r="I40" s="353" t="s">
        <v>2979</v>
      </c>
      <c r="J40" s="329">
        <v>23</v>
      </c>
      <c r="K40" s="329" t="s">
        <v>3049</v>
      </c>
      <c r="L40" s="329">
        <v>2302</v>
      </c>
      <c r="M40" s="329" t="s">
        <v>3052</v>
      </c>
      <c r="N40" s="349">
        <v>2024004540066</v>
      </c>
      <c r="O40" s="329" t="s">
        <v>3053</v>
      </c>
      <c r="P40" s="332" t="s">
        <v>580</v>
      </c>
      <c r="Q40" s="268">
        <v>10</v>
      </c>
      <c r="R40" s="326" t="s">
        <v>2955</v>
      </c>
      <c r="S40" s="326"/>
      <c r="T40" s="184">
        <v>10</v>
      </c>
      <c r="U40" s="294">
        <v>0</v>
      </c>
      <c r="V40" s="295">
        <v>5</v>
      </c>
      <c r="W40" s="295">
        <v>5</v>
      </c>
      <c r="X40" s="295">
        <v>0</v>
      </c>
      <c r="Y40" s="354">
        <v>218.48000000000002</v>
      </c>
      <c r="Z40" s="296">
        <f t="shared" si="133"/>
        <v>218.48000000000002</v>
      </c>
      <c r="AA40" s="296">
        <f t="shared" si="134"/>
        <v>218.48000000000002</v>
      </c>
      <c r="AB40" s="296">
        <f t="shared" si="135"/>
        <v>0</v>
      </c>
      <c r="AC40" s="296">
        <f t="shared" si="136"/>
        <v>0</v>
      </c>
      <c r="AD40" s="296">
        <f t="shared" si="137"/>
        <v>0</v>
      </c>
      <c r="AE40" s="296">
        <f t="shared" si="138"/>
        <v>0</v>
      </c>
      <c r="AF40" s="296">
        <f t="shared" si="139"/>
        <v>0</v>
      </c>
      <c r="AG40" s="297">
        <v>0</v>
      </c>
      <c r="AH40" s="296">
        <f t="shared" si="60"/>
        <v>8.4</v>
      </c>
      <c r="AI40" s="298">
        <v>8.4</v>
      </c>
      <c r="AJ40" s="298"/>
      <c r="AK40" s="298"/>
      <c r="AL40" s="298"/>
      <c r="AM40" s="298"/>
      <c r="AN40" s="298"/>
      <c r="AO40" s="297">
        <v>5</v>
      </c>
      <c r="AP40" s="296">
        <f t="shared" si="61"/>
        <v>168.51</v>
      </c>
      <c r="AQ40" s="298">
        <v>168.51</v>
      </c>
      <c r="AR40" s="298"/>
      <c r="AS40" s="298"/>
      <c r="AT40" s="298"/>
      <c r="AU40" s="298"/>
      <c r="AV40" s="298"/>
      <c r="AW40" s="297">
        <v>5</v>
      </c>
      <c r="AX40" s="296">
        <f t="shared" si="62"/>
        <v>19.989999999999998</v>
      </c>
      <c r="AY40" s="298">
        <v>19.989999999999998</v>
      </c>
      <c r="AZ40" s="298"/>
      <c r="BA40" s="298"/>
      <c r="BB40" s="298"/>
      <c r="BC40" s="298"/>
      <c r="BD40" s="298"/>
      <c r="BE40" s="297">
        <v>0</v>
      </c>
      <c r="BF40" s="296">
        <f t="shared" si="63"/>
        <v>21.58</v>
      </c>
      <c r="BG40" s="298">
        <v>21.58</v>
      </c>
      <c r="BH40" s="298"/>
      <c r="BI40" s="298"/>
      <c r="BJ40" s="298"/>
      <c r="BK40" s="298"/>
      <c r="BL40" s="298"/>
    </row>
    <row r="41" spans="1:64" s="287" customFormat="1" ht="40.5" customHeight="1" x14ac:dyDescent="0.25">
      <c r="A41" s="288"/>
      <c r="B41" s="358"/>
      <c r="C41" s="1017" t="s">
        <v>586</v>
      </c>
      <c r="D41" s="1112" t="s">
        <v>581</v>
      </c>
      <c r="E41" s="31">
        <v>147</v>
      </c>
      <c r="F41" s="356">
        <v>230210100</v>
      </c>
      <c r="G41" s="28" t="s">
        <v>582</v>
      </c>
      <c r="H41" s="357">
        <v>1</v>
      </c>
      <c r="I41" s="353" t="s">
        <v>2979</v>
      </c>
      <c r="J41" s="329">
        <v>23</v>
      </c>
      <c r="K41" s="329" t="s">
        <v>3049</v>
      </c>
      <c r="L41" s="329">
        <v>2302</v>
      </c>
      <c r="M41" s="329" t="s">
        <v>3052</v>
      </c>
      <c r="N41" s="349">
        <v>2024004540066</v>
      </c>
      <c r="O41" s="329" t="s">
        <v>3053</v>
      </c>
      <c r="P41" s="327" t="s">
        <v>582</v>
      </c>
      <c r="Q41" s="268">
        <v>1</v>
      </c>
      <c r="R41" s="326" t="s">
        <v>2955</v>
      </c>
      <c r="S41" s="326"/>
      <c r="T41" s="184">
        <v>1</v>
      </c>
      <c r="U41" s="294">
        <v>0</v>
      </c>
      <c r="V41" s="295">
        <v>1</v>
      </c>
      <c r="W41" s="295">
        <v>0</v>
      </c>
      <c r="X41" s="295">
        <v>0</v>
      </c>
      <c r="Y41" s="354">
        <v>437.24</v>
      </c>
      <c r="Z41" s="296">
        <f t="shared" si="133"/>
        <v>437.24</v>
      </c>
      <c r="AA41" s="296">
        <f t="shared" si="134"/>
        <v>437.24</v>
      </c>
      <c r="AB41" s="296">
        <f t="shared" si="135"/>
        <v>0</v>
      </c>
      <c r="AC41" s="296">
        <f t="shared" si="136"/>
        <v>0</v>
      </c>
      <c r="AD41" s="296">
        <f t="shared" si="137"/>
        <v>0</v>
      </c>
      <c r="AE41" s="296">
        <f t="shared" si="138"/>
        <v>0</v>
      </c>
      <c r="AF41" s="296">
        <f t="shared" si="139"/>
        <v>0</v>
      </c>
      <c r="AG41" s="297">
        <v>0</v>
      </c>
      <c r="AH41" s="296">
        <f t="shared" si="60"/>
        <v>237.65</v>
      </c>
      <c r="AI41" s="298">
        <v>237.65</v>
      </c>
      <c r="AJ41" s="298"/>
      <c r="AK41" s="298"/>
      <c r="AL41" s="298"/>
      <c r="AM41" s="298"/>
      <c r="AN41" s="298"/>
      <c r="AO41" s="297">
        <v>1</v>
      </c>
      <c r="AP41" s="296">
        <f t="shared" si="61"/>
        <v>42.38</v>
      </c>
      <c r="AQ41" s="298">
        <v>42.38</v>
      </c>
      <c r="AR41" s="298"/>
      <c r="AS41" s="298"/>
      <c r="AT41" s="298"/>
      <c r="AU41" s="298"/>
      <c r="AV41" s="298"/>
      <c r="AW41" s="297">
        <v>0</v>
      </c>
      <c r="AX41" s="296">
        <f t="shared" si="62"/>
        <v>92.68</v>
      </c>
      <c r="AY41" s="298">
        <v>92.68</v>
      </c>
      <c r="AZ41" s="298"/>
      <c r="BA41" s="298"/>
      <c r="BB41" s="298"/>
      <c r="BC41" s="298"/>
      <c r="BD41" s="298"/>
      <c r="BE41" s="297">
        <v>0</v>
      </c>
      <c r="BF41" s="296">
        <f t="shared" si="63"/>
        <v>64.53</v>
      </c>
      <c r="BG41" s="298">
        <v>64.53</v>
      </c>
      <c r="BH41" s="298"/>
      <c r="BI41" s="298"/>
      <c r="BJ41" s="298"/>
      <c r="BK41" s="298"/>
      <c r="BL41" s="298"/>
    </row>
    <row r="42" spans="1:64" s="287" customFormat="1" ht="40.5" customHeight="1" x14ac:dyDescent="0.25">
      <c r="A42" s="288"/>
      <c r="B42" s="358"/>
      <c r="C42" s="1019"/>
      <c r="D42" s="1113"/>
      <c r="E42" s="31">
        <v>148</v>
      </c>
      <c r="F42" s="356">
        <v>230209200</v>
      </c>
      <c r="G42" s="32" t="s">
        <v>583</v>
      </c>
      <c r="H42" s="357">
        <v>1</v>
      </c>
      <c r="I42" s="357" t="s">
        <v>2979</v>
      </c>
      <c r="J42" s="329">
        <v>23</v>
      </c>
      <c r="K42" s="329" t="s">
        <v>3049</v>
      </c>
      <c r="L42" s="329">
        <v>2302</v>
      </c>
      <c r="M42" s="329" t="s">
        <v>3052</v>
      </c>
      <c r="N42" s="349">
        <v>2024004540066</v>
      </c>
      <c r="O42" s="329" t="s">
        <v>3053</v>
      </c>
      <c r="P42" s="332" t="s">
        <v>583</v>
      </c>
      <c r="Q42" s="268">
        <v>1</v>
      </c>
      <c r="R42" s="326" t="s">
        <v>2955</v>
      </c>
      <c r="S42" s="326"/>
      <c r="T42" s="184">
        <v>1</v>
      </c>
      <c r="U42" s="294">
        <v>1</v>
      </c>
      <c r="V42" s="295">
        <v>0</v>
      </c>
      <c r="W42" s="295">
        <v>0</v>
      </c>
      <c r="X42" s="295">
        <v>0</v>
      </c>
      <c r="Y42" s="354">
        <v>157.24</v>
      </c>
      <c r="Z42" s="296">
        <f t="shared" si="133"/>
        <v>157.24</v>
      </c>
      <c r="AA42" s="296">
        <f t="shared" si="134"/>
        <v>157.24</v>
      </c>
      <c r="AB42" s="296">
        <f t="shared" si="135"/>
        <v>0</v>
      </c>
      <c r="AC42" s="296">
        <f t="shared" si="136"/>
        <v>0</v>
      </c>
      <c r="AD42" s="296">
        <f t="shared" si="137"/>
        <v>0</v>
      </c>
      <c r="AE42" s="296">
        <f t="shared" si="138"/>
        <v>0</v>
      </c>
      <c r="AF42" s="296">
        <f t="shared" si="139"/>
        <v>0</v>
      </c>
      <c r="AG42" s="297">
        <v>1</v>
      </c>
      <c r="AH42" s="296">
        <f t="shared" si="60"/>
        <v>20</v>
      </c>
      <c r="AI42" s="298">
        <v>20</v>
      </c>
      <c r="AJ42" s="298"/>
      <c r="AK42" s="298"/>
      <c r="AL42" s="298"/>
      <c r="AM42" s="298"/>
      <c r="AN42" s="298"/>
      <c r="AO42" s="297">
        <v>0</v>
      </c>
      <c r="AP42" s="296">
        <f t="shared" si="61"/>
        <v>42.27</v>
      </c>
      <c r="AQ42" s="298">
        <v>42.27</v>
      </c>
      <c r="AR42" s="298"/>
      <c r="AS42" s="298"/>
      <c r="AT42" s="298"/>
      <c r="AU42" s="298"/>
      <c r="AV42" s="298"/>
      <c r="AW42" s="297">
        <v>0</v>
      </c>
      <c r="AX42" s="296">
        <f t="shared" si="62"/>
        <v>45.66</v>
      </c>
      <c r="AY42" s="298">
        <v>45.66</v>
      </c>
      <c r="AZ42" s="298"/>
      <c r="BA42" s="298"/>
      <c r="BB42" s="298"/>
      <c r="BC42" s="298"/>
      <c r="BD42" s="298"/>
      <c r="BE42" s="297">
        <v>0</v>
      </c>
      <c r="BF42" s="296">
        <f t="shared" si="63"/>
        <v>49.31</v>
      </c>
      <c r="BG42" s="298">
        <v>49.31</v>
      </c>
      <c r="BH42" s="298"/>
      <c r="BI42" s="298"/>
      <c r="BJ42" s="298"/>
      <c r="BK42" s="298"/>
      <c r="BL42" s="298"/>
    </row>
    <row r="43" spans="1:64" s="559" customFormat="1" ht="40.5" customHeight="1" x14ac:dyDescent="0.25">
      <c r="A43" s="681"/>
      <c r="B43" s="201" t="s">
        <v>588</v>
      </c>
      <c r="C43" s="547" t="s">
        <v>587</v>
      </c>
      <c r="D43" s="380"/>
      <c r="E43" s="380"/>
      <c r="F43" s="696"/>
      <c r="G43" s="398"/>
      <c r="H43" s="182"/>
      <c r="I43" s="182"/>
      <c r="J43" s="682"/>
      <c r="K43" s="682"/>
      <c r="L43" s="380"/>
      <c r="M43" s="683"/>
      <c r="N43" s="701"/>
      <c r="O43" s="183"/>
      <c r="P43" s="266"/>
      <c r="Q43" s="266"/>
      <c r="R43" s="183"/>
      <c r="S43" s="702"/>
      <c r="T43" s="185"/>
      <c r="U43" s="52"/>
      <c r="V43" s="686"/>
      <c r="W43" s="686"/>
      <c r="X43" s="686"/>
      <c r="Y43" s="687">
        <v>91887.8</v>
      </c>
      <c r="Z43" s="551">
        <f>SUM(Z44:Z46)</f>
        <v>91887.8</v>
      </c>
      <c r="AA43" s="551">
        <f t="shared" ref="AA43:AF43" si="140">SUM(AA44:AA46)</f>
        <v>1887.7999999999997</v>
      </c>
      <c r="AB43" s="551">
        <f t="shared" si="140"/>
        <v>0</v>
      </c>
      <c r="AC43" s="551">
        <f t="shared" si="140"/>
        <v>15000</v>
      </c>
      <c r="AD43" s="551">
        <f t="shared" si="140"/>
        <v>0</v>
      </c>
      <c r="AE43" s="551">
        <f t="shared" si="140"/>
        <v>75000</v>
      </c>
      <c r="AF43" s="551">
        <f t="shared" si="140"/>
        <v>0</v>
      </c>
      <c r="AG43" s="552"/>
      <c r="AH43" s="551">
        <f>SUM(AH44:AH46)</f>
        <v>87.800000000000011</v>
      </c>
      <c r="AI43" s="551">
        <f t="shared" ref="AI43" si="141">SUM(AI44:AI46)</f>
        <v>87.800000000000011</v>
      </c>
      <c r="AJ43" s="551">
        <f t="shared" ref="AJ43" si="142">SUM(AJ44:AJ46)</f>
        <v>0</v>
      </c>
      <c r="AK43" s="551">
        <f t="shared" ref="AK43" si="143">SUM(AK44:AK46)</f>
        <v>0</v>
      </c>
      <c r="AL43" s="551">
        <f t="shared" ref="AL43" si="144">SUM(AL44:AL46)</f>
        <v>0</v>
      </c>
      <c r="AM43" s="551">
        <f t="shared" ref="AM43" si="145">SUM(AM44:AM46)</f>
        <v>0</v>
      </c>
      <c r="AN43" s="551">
        <f t="shared" ref="AN43" si="146">SUM(AN44:AN46)</f>
        <v>0</v>
      </c>
      <c r="AO43" s="552"/>
      <c r="AP43" s="551">
        <f>SUM(AP44:AP46)</f>
        <v>45600</v>
      </c>
      <c r="AQ43" s="551">
        <f t="shared" ref="AQ43" si="147">SUM(AQ44:AQ46)</f>
        <v>600</v>
      </c>
      <c r="AR43" s="551">
        <f t="shared" ref="AR43" si="148">SUM(AR44:AR46)</f>
        <v>0</v>
      </c>
      <c r="AS43" s="551">
        <f t="shared" ref="AS43" si="149">SUM(AS44:AS46)</f>
        <v>10000</v>
      </c>
      <c r="AT43" s="551">
        <f t="shared" ref="AT43" si="150">SUM(AT44:AT46)</f>
        <v>0</v>
      </c>
      <c r="AU43" s="551">
        <f t="shared" ref="AU43" si="151">SUM(AU44:AU46)</f>
        <v>35000</v>
      </c>
      <c r="AV43" s="551">
        <f t="shared" ref="AV43" si="152">SUM(AV44:AV46)</f>
        <v>0</v>
      </c>
      <c r="AW43" s="552"/>
      <c r="AX43" s="551">
        <f>SUM(AX44:AX46)</f>
        <v>25600.000000000004</v>
      </c>
      <c r="AY43" s="551">
        <f t="shared" ref="AY43" si="153">SUM(AY44:AY46)</f>
        <v>600</v>
      </c>
      <c r="AZ43" s="551">
        <f t="shared" ref="AZ43" si="154">SUM(AZ44:AZ46)</f>
        <v>0</v>
      </c>
      <c r="BA43" s="551">
        <f t="shared" ref="BA43" si="155">SUM(BA44:BA46)</f>
        <v>5000</v>
      </c>
      <c r="BB43" s="551">
        <f t="shared" ref="BB43" si="156">SUM(BB44:BB46)</f>
        <v>0</v>
      </c>
      <c r="BC43" s="551">
        <f t="shared" ref="BC43" si="157">SUM(BC44:BC46)</f>
        <v>20000</v>
      </c>
      <c r="BD43" s="551">
        <f t="shared" ref="BD43" si="158">SUM(BD44:BD46)</f>
        <v>0</v>
      </c>
      <c r="BE43" s="552"/>
      <c r="BF43" s="551">
        <f>SUM(BF44:BF46)</f>
        <v>20600.000000000004</v>
      </c>
      <c r="BG43" s="551">
        <f t="shared" ref="BG43" si="159">SUM(BG44:BG46)</f>
        <v>600</v>
      </c>
      <c r="BH43" s="551">
        <f t="shared" ref="BH43" si="160">SUM(BH44:BH46)</f>
        <v>0</v>
      </c>
      <c r="BI43" s="551">
        <f t="shared" ref="BI43" si="161">SUM(BI44:BI46)</f>
        <v>0</v>
      </c>
      <c r="BJ43" s="551">
        <f t="shared" ref="BJ43" si="162">SUM(BJ44:BJ46)</f>
        <v>0</v>
      </c>
      <c r="BK43" s="551">
        <f t="shared" ref="BK43" si="163">SUM(BK44:BK46)</f>
        <v>20000</v>
      </c>
      <c r="BL43" s="551">
        <f t="shared" ref="BL43" si="164">SUM(BL44:BL46)</f>
        <v>0</v>
      </c>
    </row>
    <row r="44" spans="1:64" s="287" customFormat="1" ht="40.5" customHeight="1" x14ac:dyDescent="0.25">
      <c r="A44" s="288"/>
      <c r="B44" s="358"/>
      <c r="C44" s="328" t="s">
        <v>593</v>
      </c>
      <c r="D44" s="347" t="s">
        <v>589</v>
      </c>
      <c r="E44" s="31">
        <v>149</v>
      </c>
      <c r="F44" s="356">
        <v>390600400</v>
      </c>
      <c r="G44" s="32" t="s">
        <v>590</v>
      </c>
      <c r="H44" s="357">
        <v>40</v>
      </c>
      <c r="I44" s="357" t="s">
        <v>2979</v>
      </c>
      <c r="J44" s="329">
        <v>39</v>
      </c>
      <c r="K44" s="329" t="s">
        <v>3055</v>
      </c>
      <c r="L44" s="329">
        <v>3906</v>
      </c>
      <c r="M44" s="329" t="s">
        <v>3056</v>
      </c>
      <c r="N44" s="349">
        <v>2024004540081</v>
      </c>
      <c r="O44" s="329" t="s">
        <v>3057</v>
      </c>
      <c r="P44" s="332" t="s">
        <v>590</v>
      </c>
      <c r="Q44" s="268">
        <v>40</v>
      </c>
      <c r="R44" s="326" t="s">
        <v>2955</v>
      </c>
      <c r="S44" s="326"/>
      <c r="T44" s="184">
        <v>40</v>
      </c>
      <c r="U44" s="294">
        <v>0</v>
      </c>
      <c r="V44" s="295">
        <v>20</v>
      </c>
      <c r="W44" s="295">
        <v>20</v>
      </c>
      <c r="X44" s="295">
        <v>0</v>
      </c>
      <c r="Y44" s="354">
        <v>15177.349999999999</v>
      </c>
      <c r="Z44" s="296">
        <f t="shared" si="133"/>
        <v>15177.349999999999</v>
      </c>
      <c r="AA44" s="296">
        <f t="shared" ref="AA44" si="165">+AI44+AQ44+AY44+BG44</f>
        <v>177.35</v>
      </c>
      <c r="AB44" s="296">
        <f t="shared" ref="AB44" si="166">+AJ44+AR44+AZ44+BH44</f>
        <v>0</v>
      </c>
      <c r="AC44" s="296">
        <f t="shared" ref="AC44" si="167">+AK44+AS44+BA44+BI44</f>
        <v>0</v>
      </c>
      <c r="AD44" s="296">
        <f t="shared" ref="AD44" si="168">+AL44+AT44+BB44+BJ44</f>
        <v>0</v>
      </c>
      <c r="AE44" s="296">
        <f t="shared" ref="AE44" si="169">+AM44+AU44+BC44+BK44</f>
        <v>15000</v>
      </c>
      <c r="AF44" s="296">
        <f t="shared" ref="AF44" si="170">+AN44+AV44+BD44+BL44</f>
        <v>0</v>
      </c>
      <c r="AG44" s="297">
        <v>0</v>
      </c>
      <c r="AH44" s="296">
        <f t="shared" si="60"/>
        <v>39.5</v>
      </c>
      <c r="AI44" s="298">
        <v>39.5</v>
      </c>
      <c r="AJ44" s="298"/>
      <c r="AK44" s="298"/>
      <c r="AL44" s="298"/>
      <c r="AM44" s="298"/>
      <c r="AN44" s="298"/>
      <c r="AO44" s="297">
        <v>20</v>
      </c>
      <c r="AP44" s="296">
        <f t="shared" si="61"/>
        <v>15043.98</v>
      </c>
      <c r="AQ44" s="298">
        <v>43.98</v>
      </c>
      <c r="AR44" s="298"/>
      <c r="AS44" s="298"/>
      <c r="AT44" s="298"/>
      <c r="AU44" s="298">
        <v>15000</v>
      </c>
      <c r="AV44" s="298"/>
      <c r="AW44" s="297">
        <v>20</v>
      </c>
      <c r="AX44" s="296">
        <f t="shared" si="62"/>
        <v>45.9</v>
      </c>
      <c r="AY44" s="298">
        <v>45.9</v>
      </c>
      <c r="AZ44" s="298">
        <v>0</v>
      </c>
      <c r="BA44" s="298"/>
      <c r="BB44" s="298"/>
      <c r="BC44" s="298"/>
      <c r="BD44" s="298"/>
      <c r="BE44" s="297">
        <v>0</v>
      </c>
      <c r="BF44" s="296">
        <f t="shared" si="63"/>
        <v>47.97</v>
      </c>
      <c r="BG44" s="298">
        <v>47.97</v>
      </c>
      <c r="BH44" s="298"/>
      <c r="BI44" s="298"/>
      <c r="BJ44" s="298"/>
      <c r="BK44" s="298"/>
      <c r="BL44" s="298"/>
    </row>
    <row r="45" spans="1:64" s="287" customFormat="1" ht="40.5" customHeight="1" x14ac:dyDescent="0.25">
      <c r="A45" s="288"/>
      <c r="B45" s="358"/>
      <c r="C45" s="1017" t="s">
        <v>594</v>
      </c>
      <c r="D45" s="1109" t="s">
        <v>591</v>
      </c>
      <c r="E45" s="340">
        <v>150</v>
      </c>
      <c r="F45" s="356">
        <v>390600500</v>
      </c>
      <c r="G45" s="32" t="s">
        <v>592</v>
      </c>
      <c r="H45" s="357">
        <v>3</v>
      </c>
      <c r="I45" s="357" t="s">
        <v>2979</v>
      </c>
      <c r="J45" s="329">
        <v>39</v>
      </c>
      <c r="K45" s="329" t="s">
        <v>3055</v>
      </c>
      <c r="L45" s="329">
        <v>3906</v>
      </c>
      <c r="M45" s="329" t="s">
        <v>3056</v>
      </c>
      <c r="N45" s="349">
        <v>2024004540081</v>
      </c>
      <c r="O45" s="329" t="s">
        <v>3057</v>
      </c>
      <c r="P45" s="332" t="s">
        <v>592</v>
      </c>
      <c r="Q45" s="268">
        <v>3</v>
      </c>
      <c r="R45" s="326" t="s">
        <v>2955</v>
      </c>
      <c r="S45" s="326"/>
      <c r="T45" s="184">
        <v>3</v>
      </c>
      <c r="U45" s="294">
        <v>0</v>
      </c>
      <c r="V45" s="295">
        <v>1</v>
      </c>
      <c r="W45" s="295">
        <v>1</v>
      </c>
      <c r="X45" s="295">
        <v>1</v>
      </c>
      <c r="Y45" s="354">
        <v>75118.75</v>
      </c>
      <c r="Z45" s="296">
        <f t="shared" ref="Z45:Z46" si="171">+AH45+AP45+AX45+BF45</f>
        <v>75118.75</v>
      </c>
      <c r="AA45" s="296">
        <f t="shared" ref="AA45:AA46" si="172">+AI45+AQ45+AY45+BG45</f>
        <v>118.75</v>
      </c>
      <c r="AB45" s="296">
        <f t="shared" ref="AB45:AB46" si="173">+AJ45+AR45+AZ45+BH45</f>
        <v>0</v>
      </c>
      <c r="AC45" s="296">
        <f t="shared" ref="AC45:AC46" si="174">+AK45+AS45+BA45+BI45</f>
        <v>15000</v>
      </c>
      <c r="AD45" s="296">
        <f t="shared" ref="AD45:AD46" si="175">+AL45+AT45+BB45+BJ45</f>
        <v>0</v>
      </c>
      <c r="AE45" s="296">
        <f t="shared" ref="AE45:AE46" si="176">+AM45+AU45+BC45+BK45</f>
        <v>60000</v>
      </c>
      <c r="AF45" s="296">
        <f t="shared" ref="AF45:AF46" si="177">+AN45+AV45+BD45+BL45</f>
        <v>0</v>
      </c>
      <c r="AG45" s="297">
        <v>0</v>
      </c>
      <c r="AH45" s="296">
        <f t="shared" si="60"/>
        <v>40.9</v>
      </c>
      <c r="AI45" s="298">
        <v>40.9</v>
      </c>
      <c r="AJ45" s="298"/>
      <c r="AK45" s="298"/>
      <c r="AL45" s="298"/>
      <c r="AM45" s="298"/>
      <c r="AN45" s="298"/>
      <c r="AO45" s="297">
        <v>1</v>
      </c>
      <c r="AP45" s="296">
        <f t="shared" si="61"/>
        <v>30023.98</v>
      </c>
      <c r="AQ45" s="298">
        <v>23.98</v>
      </c>
      <c r="AR45" s="298"/>
      <c r="AS45" s="298">
        <v>10000</v>
      </c>
      <c r="AT45" s="298"/>
      <c r="AU45" s="298">
        <v>20000</v>
      </c>
      <c r="AV45" s="298"/>
      <c r="AW45" s="297">
        <v>1</v>
      </c>
      <c r="AX45" s="296">
        <f t="shared" si="62"/>
        <v>25025.9</v>
      </c>
      <c r="AY45" s="298">
        <v>25.9</v>
      </c>
      <c r="AZ45" s="298">
        <v>0</v>
      </c>
      <c r="BA45" s="298">
        <v>5000</v>
      </c>
      <c r="BB45" s="298"/>
      <c r="BC45" s="298">
        <v>20000</v>
      </c>
      <c r="BD45" s="298"/>
      <c r="BE45" s="297">
        <v>1</v>
      </c>
      <c r="BF45" s="296">
        <f t="shared" si="63"/>
        <v>20027.97</v>
      </c>
      <c r="BG45" s="298">
        <v>27.97</v>
      </c>
      <c r="BH45" s="298"/>
      <c r="BI45" s="298"/>
      <c r="BJ45" s="298"/>
      <c r="BK45" s="298">
        <v>20000</v>
      </c>
      <c r="BL45" s="298"/>
    </row>
    <row r="46" spans="1:64" s="287" customFormat="1" ht="40.5" customHeight="1" x14ac:dyDescent="0.25">
      <c r="A46" s="288"/>
      <c r="B46" s="358"/>
      <c r="C46" s="1019"/>
      <c r="D46" s="1110"/>
      <c r="E46" s="31">
        <v>151</v>
      </c>
      <c r="F46" s="356">
        <v>390600600</v>
      </c>
      <c r="G46" s="32" t="s">
        <v>592</v>
      </c>
      <c r="H46" s="357">
        <v>2</v>
      </c>
      <c r="I46" s="357" t="s">
        <v>2979</v>
      </c>
      <c r="J46" s="329">
        <v>39</v>
      </c>
      <c r="K46" s="329" t="s">
        <v>3055</v>
      </c>
      <c r="L46" s="329">
        <v>3906</v>
      </c>
      <c r="M46" s="329" t="s">
        <v>3056</v>
      </c>
      <c r="N46" s="349">
        <v>2024004540081</v>
      </c>
      <c r="O46" s="329" t="s">
        <v>3057</v>
      </c>
      <c r="P46" s="332" t="s">
        <v>592</v>
      </c>
      <c r="Q46" s="268">
        <v>2</v>
      </c>
      <c r="R46" s="326" t="s">
        <v>2955</v>
      </c>
      <c r="S46" s="326"/>
      <c r="T46" s="184">
        <v>2</v>
      </c>
      <c r="U46" s="294">
        <v>0</v>
      </c>
      <c r="V46" s="295">
        <v>1</v>
      </c>
      <c r="W46" s="295">
        <v>1</v>
      </c>
      <c r="X46" s="295">
        <v>0</v>
      </c>
      <c r="Y46" s="354">
        <v>1591.6999999999998</v>
      </c>
      <c r="Z46" s="296">
        <f t="shared" si="171"/>
        <v>1591.6999999999998</v>
      </c>
      <c r="AA46" s="296">
        <f t="shared" si="172"/>
        <v>1591.6999999999998</v>
      </c>
      <c r="AB46" s="296">
        <f t="shared" si="173"/>
        <v>0</v>
      </c>
      <c r="AC46" s="296">
        <f t="shared" si="174"/>
        <v>0</v>
      </c>
      <c r="AD46" s="296">
        <f t="shared" si="175"/>
        <v>0</v>
      </c>
      <c r="AE46" s="296">
        <f t="shared" si="176"/>
        <v>0</v>
      </c>
      <c r="AF46" s="296">
        <f t="shared" si="177"/>
        <v>0</v>
      </c>
      <c r="AG46" s="297">
        <v>0</v>
      </c>
      <c r="AH46" s="296">
        <f t="shared" si="60"/>
        <v>7.4</v>
      </c>
      <c r="AI46" s="298">
        <v>7.4</v>
      </c>
      <c r="AJ46" s="298"/>
      <c r="AK46" s="298"/>
      <c r="AL46" s="298"/>
      <c r="AM46" s="298"/>
      <c r="AN46" s="298"/>
      <c r="AO46" s="297">
        <v>1</v>
      </c>
      <c r="AP46" s="296">
        <f t="shared" si="61"/>
        <v>532.04</v>
      </c>
      <c r="AQ46" s="298">
        <v>532.04</v>
      </c>
      <c r="AR46" s="298"/>
      <c r="AS46" s="298"/>
      <c r="AT46" s="298"/>
      <c r="AU46" s="298"/>
      <c r="AV46" s="298"/>
      <c r="AW46" s="297">
        <v>1</v>
      </c>
      <c r="AX46" s="296">
        <f t="shared" si="62"/>
        <v>528.20000000000005</v>
      </c>
      <c r="AY46" s="298">
        <v>528.20000000000005</v>
      </c>
      <c r="AZ46" s="298">
        <v>0</v>
      </c>
      <c r="BA46" s="298"/>
      <c r="BB46" s="298"/>
      <c r="BC46" s="298"/>
      <c r="BD46" s="298"/>
      <c r="BE46" s="297">
        <v>0</v>
      </c>
      <c r="BF46" s="296">
        <f t="shared" si="63"/>
        <v>524.05999999999995</v>
      </c>
      <c r="BG46" s="298">
        <v>524.05999999999995</v>
      </c>
      <c r="BH46" s="298"/>
      <c r="BI46" s="298"/>
      <c r="BJ46" s="298"/>
      <c r="BK46" s="298"/>
      <c r="BL46" s="298"/>
    </row>
  </sheetData>
  <mergeCells count="70">
    <mergeCell ref="J3:K3"/>
    <mergeCell ref="L3:M3"/>
    <mergeCell ref="P4:P5"/>
    <mergeCell ref="Q4:Q5"/>
    <mergeCell ref="R4:R5"/>
    <mergeCell ref="F3:I3"/>
    <mergeCell ref="H4:H5"/>
    <mergeCell ref="I4:I5"/>
    <mergeCell ref="C41:C42"/>
    <mergeCell ref="C45:C46"/>
    <mergeCell ref="C9:C13"/>
    <mergeCell ref="C19:C21"/>
    <mergeCell ref="C22:C23"/>
    <mergeCell ref="C24:C27"/>
    <mergeCell ref="C29:C37"/>
    <mergeCell ref="D22:D23"/>
    <mergeCell ref="D24:D27"/>
    <mergeCell ref="D29:D37"/>
    <mergeCell ref="D41:D42"/>
    <mergeCell ref="D45:D46"/>
    <mergeCell ref="D19:D21"/>
    <mergeCell ref="D9:D13"/>
    <mergeCell ref="AA4:AD4"/>
    <mergeCell ref="U4:U5"/>
    <mergeCell ref="V4:V5"/>
    <mergeCell ref="W4:W5"/>
    <mergeCell ref="X4:X5"/>
    <mergeCell ref="Y4:Y5"/>
    <mergeCell ref="Z4:Z5"/>
    <mergeCell ref="K4:K5"/>
    <mergeCell ref="L4:L5"/>
    <mergeCell ref="M4:M5"/>
    <mergeCell ref="BE4:BE5"/>
    <mergeCell ref="BF4:BF5"/>
    <mergeCell ref="BG4:BJ4"/>
    <mergeCell ref="BK4:BK5"/>
    <mergeCell ref="BL4:BL5"/>
    <mergeCell ref="BD4:BD5"/>
    <mergeCell ref="AM4:AM5"/>
    <mergeCell ref="AN4:AN5"/>
    <mergeCell ref="AO4:AO5"/>
    <mergeCell ref="AP4:AP5"/>
    <mergeCell ref="AQ4:AT4"/>
    <mergeCell ref="AU4:AU5"/>
    <mergeCell ref="AV4:AV5"/>
    <mergeCell ref="AW4:AW5"/>
    <mergeCell ref="AX4:AX5"/>
    <mergeCell ref="AY4:BB4"/>
    <mergeCell ref="BC4:BC5"/>
    <mergeCell ref="AF4:AF5"/>
    <mergeCell ref="AG4:AG5"/>
    <mergeCell ref="AH4:AH5"/>
    <mergeCell ref="AG3:AN3"/>
    <mergeCell ref="AI4:AL4"/>
    <mergeCell ref="AO3:AV3"/>
    <mergeCell ref="AW3:BD3"/>
    <mergeCell ref="BE3:BL3"/>
    <mergeCell ref="B3:D3"/>
    <mergeCell ref="E3:E5"/>
    <mergeCell ref="N3:O3"/>
    <mergeCell ref="C4:D4"/>
    <mergeCell ref="F4:F5"/>
    <mergeCell ref="G4:G5"/>
    <mergeCell ref="J4:J5"/>
    <mergeCell ref="N4:N5"/>
    <mergeCell ref="O4:O5"/>
    <mergeCell ref="T4:T5"/>
    <mergeCell ref="T3:X3"/>
    <mergeCell ref="Y3:AF3"/>
    <mergeCell ref="AE4:AE5"/>
  </mergeCells>
  <conditionalFormatting sqref="H10:I17 H19:I27 H29:I37 H38:H41 H42:I42 H44:I46">
    <cfRule type="expression" dxfId="406" priority="13">
      <formula>$H10=#REF!</formula>
    </cfRule>
  </conditionalFormatting>
  <conditionalFormatting sqref="Q10:Q17 Q19:Q27 Q29:Q42 Q44:Q46">
    <cfRule type="expression" dxfId="405" priority="5">
      <formula>$H10=#REF!</formula>
    </cfRule>
  </conditionalFormatting>
  <conditionalFormatting sqref="S9:S17">
    <cfRule type="expression" dxfId="404" priority="20">
      <formula>T9=U9+V9+W9+X9</formula>
    </cfRule>
    <cfRule type="expression" dxfId="403" priority="21">
      <formula>T9&lt;&gt;U9+V9+W9+X9</formula>
    </cfRule>
  </conditionalFormatting>
  <conditionalFormatting sqref="S19:S27">
    <cfRule type="expression" dxfId="402" priority="30">
      <formula>T19=U19+V19+W19+X19</formula>
    </cfRule>
    <cfRule type="expression" dxfId="401" priority="31">
      <formula>T19&lt;&gt;U19+V19+W19+X19</formula>
    </cfRule>
  </conditionalFormatting>
  <conditionalFormatting sqref="S29:S42 S44:S46">
    <cfRule type="expression" dxfId="400" priority="34">
      <formula>T29=U29+V29+W29+X29</formula>
    </cfRule>
    <cfRule type="expression" dxfId="399" priority="35">
      <formula>T29&lt;&gt;U29+V29+W29+X29</formula>
    </cfRule>
  </conditionalFormatting>
  <conditionalFormatting sqref="T10:T17 T19:T27 T29:T42 T44:T46">
    <cfRule type="expression" dxfId="398" priority="12">
      <formula>$H10=#REF!</formula>
    </cfRule>
  </conditionalFormatting>
  <conditionalFormatting sqref="Y7:Y46">
    <cfRule type="expression" dxfId="397" priority="6">
      <formula>Y7&lt;&gt;Z7</formula>
    </cfRule>
  </conditionalFormatting>
  <conditionalFormatting sqref="Z7:AF7">
    <cfRule type="expression" dxfId="396" priority="11">
      <formula>Z$4=#REF!</formula>
    </cfRule>
  </conditionalFormatting>
  <conditionalFormatting sqref="AH7:AN7">
    <cfRule type="expression" dxfId="395" priority="4">
      <formula>AH$4=#REF!</formula>
    </cfRule>
  </conditionalFormatting>
  <conditionalFormatting sqref="AP7:AV7">
    <cfRule type="expression" dxfId="394" priority="3">
      <formula>AP$4=#REF!</formula>
    </cfRule>
  </conditionalFormatting>
  <conditionalFormatting sqref="AX7:BD7">
    <cfRule type="expression" dxfId="393" priority="2">
      <formula>AX$4=#REF!</formula>
    </cfRule>
  </conditionalFormatting>
  <conditionalFormatting sqref="BF7:BL7">
    <cfRule type="expression" dxfId="392" priority="1">
      <formula>BF$4=#REF!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colBreaks count="4" manualBreakCount="4">
    <brk id="13" max="45" man="1"/>
    <brk id="17" max="45" man="1"/>
    <brk id="32" max="45" man="1"/>
    <brk id="48" max="45" man="1"/>
  </colBreaks>
  <ignoredErrors>
    <ignoredError sqref="Z7:BF8 Z9:AG43 AY9:BF43" formula="1"/>
    <ignoredError sqref="AY44:BF46 AH44:AX46" formulaRange="1"/>
    <ignoredError sqref="AH9:AX43" formula="1" formulaRange="1"/>
  </ignoredErrors>
  <extLst>
    <ext xmlns:x14="http://schemas.microsoft.com/office/spreadsheetml/2009/9/main" uri="{CCE6A557-97BC-4b89-ADB6-D9C93CAAB3DF}">
      <x14:dataValidations xmlns:xm="http://schemas.microsoft.com/office/excel/2006/main" disablePrompts="1" count="1">
        <x14:dataValidation type="list" showInputMessage="1" showErrorMessage="1" xr:uid="{6349935C-3EB9-4A96-8EDB-F6C3805CFEB8}">
          <x14:formula1>
            <xm:f>ListaS!$A$3:$A$4</xm:f>
          </x14:formula1>
          <xm:sqref>R9:R17 R19:R27 R29:R42 R44:R46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6CB5-5C01-4EF9-87AD-4850F0E99C1C}">
  <sheetPr>
    <tabColor rgb="FFFF3232"/>
  </sheetPr>
  <dimension ref="A1:BL37"/>
  <sheetViews>
    <sheetView view="pageBreakPreview" zoomScale="70" zoomScaleNormal="60" zoomScaleSheetLayoutView="70" workbookViewId="0">
      <pane xSplit="9" ySplit="7" topLeftCell="J25" activePane="bottomRight" state="frozen"/>
      <selection activeCell="J7" sqref="J7"/>
      <selection pane="topRight" activeCell="J7" sqref="J7"/>
      <selection pane="bottomLeft" activeCell="J7" sqref="J7"/>
      <selection pane="bottomRight" activeCell="F33" sqref="F33"/>
    </sheetView>
  </sheetViews>
  <sheetFormatPr baseColWidth="10" defaultColWidth="11.42578125" defaultRowHeight="15.75" x14ac:dyDescent="0.25"/>
  <cols>
    <col min="1" max="1" width="8.7109375" style="189" customWidth="1"/>
    <col min="2" max="2" width="8.7109375" style="6" customWidth="1"/>
    <col min="3" max="3" width="9.5703125" style="220" customWidth="1"/>
    <col min="4" max="4" width="50.7109375" style="25" customWidth="1"/>
    <col min="5" max="5" width="7.28515625" style="177" customWidth="1"/>
    <col min="6" max="6" width="11.7109375" style="25" customWidth="1"/>
    <col min="7" max="7" width="25.7109375" style="311" customWidth="1"/>
    <col min="8" max="8" width="9.7109375" style="311" customWidth="1"/>
    <col min="9" max="10" width="9.7109375" style="25" customWidth="1"/>
    <col min="11" max="11" width="20.7109375" style="25" customWidth="1"/>
    <col min="12" max="12" width="9.7109375" style="25" customWidth="1"/>
    <col min="13" max="13" width="40.7109375" style="25" customWidth="1"/>
    <col min="14" max="14" width="15.7109375" style="25" customWidth="1"/>
    <col min="15" max="15" width="160.7109375" style="25" customWidth="1"/>
    <col min="16" max="16" width="25.7109375" style="768" customWidth="1"/>
    <col min="17" max="17" width="9.7109375" style="768"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2532</v>
      </c>
      <c r="G2" s="392"/>
      <c r="H2" s="186"/>
      <c r="I2" s="256"/>
      <c r="J2" s="256"/>
      <c r="K2" s="256"/>
      <c r="M2" s="258"/>
      <c r="O2" s="186" t="str">
        <f>+F2</f>
        <v>SECRETARÍA DE GESTIÓN MINERO ENERGÉTICA SOSTENIBLE</v>
      </c>
      <c r="Q2" s="167"/>
      <c r="R2" s="257"/>
      <c r="S2" s="257"/>
      <c r="T2" s="257"/>
      <c r="U2" s="257"/>
      <c r="V2" s="257"/>
      <c r="X2" s="166" t="str">
        <f>+F2</f>
        <v>SECRETARÍA DE GESTIÓN MINERO ENERGÉTICA SOSTENIBLE</v>
      </c>
      <c r="Y2" s="257"/>
      <c r="Z2" s="257"/>
      <c r="AA2" s="257"/>
      <c r="AB2" s="257"/>
      <c r="AE2" s="166"/>
      <c r="AF2" s="166"/>
      <c r="AG2" s="257"/>
      <c r="AH2" s="257"/>
      <c r="AI2" s="257"/>
      <c r="AK2" s="257"/>
      <c r="AL2" s="166" t="str">
        <f>+X2</f>
        <v>SECRETARÍA DE GESTIÓN MINERO ENERGÉTICA SOSTENIBLE</v>
      </c>
      <c r="AM2" s="257"/>
      <c r="AN2" s="257"/>
      <c r="AO2" s="257"/>
      <c r="AP2" s="257"/>
      <c r="AQ2" s="257"/>
      <c r="AR2" s="257"/>
      <c r="AT2" s="166"/>
      <c r="AU2" s="166"/>
      <c r="AV2" s="166"/>
      <c r="AW2" s="257"/>
      <c r="AX2" s="257"/>
      <c r="AY2" s="257"/>
      <c r="AZ2" s="166"/>
      <c r="BA2" s="257"/>
      <c r="BB2" s="166" t="str">
        <f>+AL2</f>
        <v>SECRETARÍA DE GESTIÓN MINERO ENERGÉTICA SOSTENIBLE</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2883</v>
      </c>
      <c r="B7" s="534" t="s">
        <v>595</v>
      </c>
      <c r="C7" s="535"/>
      <c r="D7" s="535"/>
      <c r="E7" s="535"/>
      <c r="F7" s="535"/>
      <c r="G7" s="560"/>
      <c r="H7" s="560"/>
      <c r="I7" s="535"/>
      <c r="J7" s="535"/>
      <c r="K7" s="535"/>
      <c r="L7" s="535"/>
      <c r="M7" s="535"/>
      <c r="N7" s="535"/>
      <c r="O7" s="535"/>
      <c r="P7" s="561"/>
      <c r="Q7" s="561"/>
      <c r="R7" s="195"/>
      <c r="S7" s="195"/>
      <c r="T7" s="195"/>
      <c r="U7" s="680"/>
      <c r="V7" s="680"/>
      <c r="W7" s="680"/>
      <c r="X7" s="680"/>
      <c r="Y7" s="699">
        <v>2147</v>
      </c>
      <c r="Z7" s="577">
        <f>+Z8</f>
        <v>2147</v>
      </c>
      <c r="AA7" s="577">
        <f t="shared" ref="AA7:AF7" si="0">+AA8</f>
        <v>2147</v>
      </c>
      <c r="AB7" s="577">
        <f t="shared" si="0"/>
        <v>0</v>
      </c>
      <c r="AC7" s="577">
        <f t="shared" si="0"/>
        <v>0</v>
      </c>
      <c r="AD7" s="577">
        <f t="shared" si="0"/>
        <v>0</v>
      </c>
      <c r="AE7" s="577">
        <f t="shared" si="0"/>
        <v>0</v>
      </c>
      <c r="AF7" s="577">
        <f t="shared" si="0"/>
        <v>0</v>
      </c>
      <c r="AG7" s="578"/>
      <c r="AH7" s="577">
        <f>+AH8</f>
        <v>311.7</v>
      </c>
      <c r="AI7" s="577">
        <f t="shared" ref="AI7:AN7" si="1">+AI8</f>
        <v>311.7</v>
      </c>
      <c r="AJ7" s="577">
        <f t="shared" si="1"/>
        <v>0</v>
      </c>
      <c r="AK7" s="577">
        <f t="shared" si="1"/>
        <v>0</v>
      </c>
      <c r="AL7" s="577">
        <f t="shared" si="1"/>
        <v>0</v>
      </c>
      <c r="AM7" s="577">
        <f t="shared" si="1"/>
        <v>0</v>
      </c>
      <c r="AN7" s="577">
        <f t="shared" si="1"/>
        <v>0</v>
      </c>
      <c r="AO7" s="578"/>
      <c r="AP7" s="577">
        <f t="shared" ref="AP7:AV7" si="2">+AP8</f>
        <v>612</v>
      </c>
      <c r="AQ7" s="577">
        <f t="shared" si="2"/>
        <v>612</v>
      </c>
      <c r="AR7" s="577">
        <f t="shared" si="2"/>
        <v>0</v>
      </c>
      <c r="AS7" s="577">
        <f t="shared" si="2"/>
        <v>0</v>
      </c>
      <c r="AT7" s="577">
        <f t="shared" si="2"/>
        <v>0</v>
      </c>
      <c r="AU7" s="577">
        <f t="shared" si="2"/>
        <v>0</v>
      </c>
      <c r="AV7" s="577">
        <f t="shared" si="2"/>
        <v>0</v>
      </c>
      <c r="AW7" s="578"/>
      <c r="AX7" s="577">
        <f t="shared" ref="AX7:BD7" si="3">+AX8</f>
        <v>612</v>
      </c>
      <c r="AY7" s="577">
        <f t="shared" si="3"/>
        <v>612</v>
      </c>
      <c r="AZ7" s="577">
        <f t="shared" si="3"/>
        <v>0</v>
      </c>
      <c r="BA7" s="577">
        <f t="shared" si="3"/>
        <v>0</v>
      </c>
      <c r="BB7" s="577">
        <f t="shared" si="3"/>
        <v>0</v>
      </c>
      <c r="BC7" s="577">
        <f t="shared" si="3"/>
        <v>0</v>
      </c>
      <c r="BD7" s="577">
        <f t="shared" si="3"/>
        <v>0</v>
      </c>
      <c r="BE7" s="578"/>
      <c r="BF7" s="577">
        <f t="shared" ref="BF7:BL7" si="4">+BF8</f>
        <v>611.29999999999995</v>
      </c>
      <c r="BG7" s="577">
        <f t="shared" si="4"/>
        <v>611.29999999999995</v>
      </c>
      <c r="BH7" s="577">
        <f t="shared" si="4"/>
        <v>0</v>
      </c>
      <c r="BI7" s="577">
        <f t="shared" si="4"/>
        <v>0</v>
      </c>
      <c r="BJ7" s="577">
        <f t="shared" si="4"/>
        <v>0</v>
      </c>
      <c r="BK7" s="577">
        <f t="shared" si="4"/>
        <v>0</v>
      </c>
      <c r="BL7" s="577">
        <f t="shared" si="4"/>
        <v>0</v>
      </c>
    </row>
    <row r="8" spans="1:64" s="559" customFormat="1" ht="40.5" customHeight="1" x14ac:dyDescent="0.25">
      <c r="A8" s="681"/>
      <c r="B8" s="201" t="s">
        <v>71</v>
      </c>
      <c r="C8" s="547" t="s">
        <v>596</v>
      </c>
      <c r="D8" s="380"/>
      <c r="E8" s="380"/>
      <c r="F8" s="380"/>
      <c r="G8" s="398"/>
      <c r="H8" s="398"/>
      <c r="I8" s="380"/>
      <c r="J8" s="380"/>
      <c r="K8" s="380"/>
      <c r="L8" s="380"/>
      <c r="M8" s="380"/>
      <c r="N8" s="380"/>
      <c r="O8" s="380"/>
      <c r="P8" s="682"/>
      <c r="Q8" s="682"/>
      <c r="R8" s="579"/>
      <c r="S8" s="554"/>
      <c r="T8" s="173"/>
      <c r="U8" s="686"/>
      <c r="V8" s="686"/>
      <c r="W8" s="686"/>
      <c r="X8" s="686"/>
      <c r="Y8" s="687">
        <v>2147</v>
      </c>
      <c r="Z8" s="580">
        <f t="shared" ref="Z8:AF13" si="5">+AH8+AP8+AX8+BF8</f>
        <v>2147</v>
      </c>
      <c r="AA8" s="580">
        <f t="shared" si="5"/>
        <v>2147</v>
      </c>
      <c r="AB8" s="580">
        <f t="shared" si="5"/>
        <v>0</v>
      </c>
      <c r="AC8" s="580">
        <f t="shared" si="5"/>
        <v>0</v>
      </c>
      <c r="AD8" s="580">
        <f t="shared" si="5"/>
        <v>0</v>
      </c>
      <c r="AE8" s="580">
        <f t="shared" si="5"/>
        <v>0</v>
      </c>
      <c r="AF8" s="580">
        <f t="shared" si="5"/>
        <v>0</v>
      </c>
      <c r="AG8" s="581"/>
      <c r="AH8" s="582">
        <f>SUM(AH9:AH13)</f>
        <v>311.7</v>
      </c>
      <c r="AI8" s="582">
        <f t="shared" ref="AI8:AN8" si="6">SUM(AI9:AI13)</f>
        <v>311.7</v>
      </c>
      <c r="AJ8" s="582">
        <f t="shared" si="6"/>
        <v>0</v>
      </c>
      <c r="AK8" s="582">
        <f t="shared" si="6"/>
        <v>0</v>
      </c>
      <c r="AL8" s="582">
        <f t="shared" si="6"/>
        <v>0</v>
      </c>
      <c r="AM8" s="582">
        <f t="shared" si="6"/>
        <v>0</v>
      </c>
      <c r="AN8" s="582">
        <f t="shared" si="6"/>
        <v>0</v>
      </c>
      <c r="AO8" s="581"/>
      <c r="AP8" s="582">
        <f>SUM(AP9:AP13)</f>
        <v>612</v>
      </c>
      <c r="AQ8" s="582">
        <f t="shared" ref="AQ8:AV8" si="7">SUM(AQ9:AQ13)</f>
        <v>612</v>
      </c>
      <c r="AR8" s="582">
        <f t="shared" si="7"/>
        <v>0</v>
      </c>
      <c r="AS8" s="582">
        <f t="shared" si="7"/>
        <v>0</v>
      </c>
      <c r="AT8" s="582">
        <f t="shared" si="7"/>
        <v>0</v>
      </c>
      <c r="AU8" s="582">
        <f t="shared" si="7"/>
        <v>0</v>
      </c>
      <c r="AV8" s="582">
        <f t="shared" si="7"/>
        <v>0</v>
      </c>
      <c r="AW8" s="581"/>
      <c r="AX8" s="582">
        <f>SUM(AX9:AX13)</f>
        <v>612</v>
      </c>
      <c r="AY8" s="582">
        <f t="shared" ref="AY8:BD8" si="8">SUM(AY9:AY13)</f>
        <v>612</v>
      </c>
      <c r="AZ8" s="582">
        <f t="shared" si="8"/>
        <v>0</v>
      </c>
      <c r="BA8" s="582">
        <f t="shared" si="8"/>
        <v>0</v>
      </c>
      <c r="BB8" s="582">
        <f t="shared" si="8"/>
        <v>0</v>
      </c>
      <c r="BC8" s="582">
        <f t="shared" si="8"/>
        <v>0</v>
      </c>
      <c r="BD8" s="582">
        <f t="shared" si="8"/>
        <v>0</v>
      </c>
      <c r="BE8" s="581"/>
      <c r="BF8" s="582">
        <f>SUM(BF9:BF13)</f>
        <v>611.29999999999995</v>
      </c>
      <c r="BG8" s="582">
        <f t="shared" ref="BG8:BL8" si="9">SUM(BG9:BG13)</f>
        <v>611.29999999999995</v>
      </c>
      <c r="BH8" s="582">
        <f t="shared" si="9"/>
        <v>0</v>
      </c>
      <c r="BI8" s="582">
        <f t="shared" si="9"/>
        <v>0</v>
      </c>
      <c r="BJ8" s="582">
        <f t="shared" si="9"/>
        <v>0</v>
      </c>
      <c r="BK8" s="582">
        <f t="shared" si="9"/>
        <v>0</v>
      </c>
      <c r="BL8" s="582">
        <f t="shared" si="9"/>
        <v>0</v>
      </c>
    </row>
    <row r="9" spans="1:64" s="287" customFormat="1" ht="40.5" customHeight="1" x14ac:dyDescent="0.25">
      <c r="A9" s="288"/>
      <c r="B9" s="673"/>
      <c r="C9" s="328" t="s">
        <v>72</v>
      </c>
      <c r="D9" s="322" t="s">
        <v>597</v>
      </c>
      <c r="E9" s="351">
        <v>152</v>
      </c>
      <c r="F9" s="674">
        <v>219906800</v>
      </c>
      <c r="G9" s="502" t="s">
        <v>3166</v>
      </c>
      <c r="H9" s="675">
        <v>2</v>
      </c>
      <c r="I9" s="28" t="s">
        <v>2979</v>
      </c>
      <c r="J9" s="676">
        <v>21</v>
      </c>
      <c r="K9" s="676" t="s">
        <v>3167</v>
      </c>
      <c r="L9" s="676">
        <v>2199</v>
      </c>
      <c r="M9" s="502" t="s">
        <v>3168</v>
      </c>
      <c r="N9" s="502" t="s">
        <v>3169</v>
      </c>
      <c r="O9" s="502" t="s">
        <v>3170</v>
      </c>
      <c r="P9" s="327" t="s">
        <v>598</v>
      </c>
      <c r="Q9" s="268">
        <v>1</v>
      </c>
      <c r="R9" s="326" t="s">
        <v>2955</v>
      </c>
      <c r="S9" s="326"/>
      <c r="T9" s="184">
        <f>U9+V9+W9+X9</f>
        <v>1</v>
      </c>
      <c r="U9" s="294"/>
      <c r="V9" s="295"/>
      <c r="W9" s="295"/>
      <c r="X9" s="295">
        <v>1</v>
      </c>
      <c r="Y9" s="354"/>
      <c r="Z9" s="444">
        <f t="shared" si="5"/>
        <v>0</v>
      </c>
      <c r="AA9" s="444">
        <f t="shared" si="5"/>
        <v>0</v>
      </c>
      <c r="AB9" s="444">
        <f t="shared" si="5"/>
        <v>0</v>
      </c>
      <c r="AC9" s="444">
        <f t="shared" si="5"/>
        <v>0</v>
      </c>
      <c r="AD9" s="444">
        <f t="shared" si="5"/>
        <v>0</v>
      </c>
      <c r="AE9" s="444">
        <f t="shared" si="5"/>
        <v>0</v>
      </c>
      <c r="AF9" s="444">
        <f t="shared" si="5"/>
        <v>0</v>
      </c>
      <c r="AG9" s="521">
        <f>+U9</f>
        <v>0</v>
      </c>
      <c r="AH9" s="444">
        <f t="shared" ref="AH9:AH13" si="10">SUM(AI9:AN9)</f>
        <v>0</v>
      </c>
      <c r="AI9" s="444"/>
      <c r="AJ9" s="522"/>
      <c r="AK9" s="522"/>
      <c r="AL9" s="522"/>
      <c r="AM9" s="522"/>
      <c r="AN9" s="522"/>
      <c r="AO9" s="521">
        <f>+V9</f>
        <v>0</v>
      </c>
      <c r="AP9" s="444">
        <f t="shared" ref="AP9:AP13" si="11">SUM(AQ9:AV9)</f>
        <v>0</v>
      </c>
      <c r="AQ9" s="522"/>
      <c r="AR9" s="522"/>
      <c r="AS9" s="522"/>
      <c r="AT9" s="522"/>
      <c r="AU9" s="522"/>
      <c r="AV9" s="522"/>
      <c r="AW9" s="521">
        <f t="shared" ref="AW9:AW13" si="12">+W9</f>
        <v>0</v>
      </c>
      <c r="AX9" s="444">
        <f t="shared" ref="AX9:AX13" si="13">SUM(AY9:BD9)</f>
        <v>0</v>
      </c>
      <c r="AY9" s="522"/>
      <c r="AZ9" s="522"/>
      <c r="BA9" s="522"/>
      <c r="BB9" s="522"/>
      <c r="BC9" s="522"/>
      <c r="BD9" s="522"/>
      <c r="BE9" s="521">
        <f>+X9</f>
        <v>1</v>
      </c>
      <c r="BF9" s="444">
        <f t="shared" ref="BF9:BF13" si="14">SUM(BG9:BL9)</f>
        <v>0</v>
      </c>
      <c r="BG9" s="522"/>
      <c r="BH9" s="522"/>
      <c r="BI9" s="522"/>
      <c r="BJ9" s="522"/>
      <c r="BK9" s="522"/>
      <c r="BL9" s="522"/>
    </row>
    <row r="10" spans="1:64" s="287" customFormat="1" ht="40.5" customHeight="1" x14ac:dyDescent="0.25">
      <c r="A10" s="288"/>
      <c r="B10" s="673"/>
      <c r="C10" s="328" t="s">
        <v>73</v>
      </c>
      <c r="D10" s="322" t="s">
        <v>599</v>
      </c>
      <c r="E10" s="351">
        <v>153</v>
      </c>
      <c r="F10" s="674">
        <v>210402200</v>
      </c>
      <c r="G10" s="502" t="s">
        <v>377</v>
      </c>
      <c r="H10" s="675">
        <v>40</v>
      </c>
      <c r="I10" s="28" t="s">
        <v>2979</v>
      </c>
      <c r="J10" s="676">
        <v>21</v>
      </c>
      <c r="K10" s="676" t="s">
        <v>3167</v>
      </c>
      <c r="L10" s="676">
        <v>2104</v>
      </c>
      <c r="M10" s="502" t="s">
        <v>3171</v>
      </c>
      <c r="N10" s="674">
        <v>2024004540052</v>
      </c>
      <c r="O10" s="502" t="s">
        <v>3172</v>
      </c>
      <c r="P10" s="327" t="s">
        <v>600</v>
      </c>
      <c r="Q10" s="268">
        <v>40</v>
      </c>
      <c r="R10" s="326" t="s">
        <v>2955</v>
      </c>
      <c r="S10" s="326"/>
      <c r="T10" s="184">
        <f>U10+V10+W10+X10</f>
        <v>40</v>
      </c>
      <c r="U10" s="294">
        <v>20</v>
      </c>
      <c r="V10" s="295">
        <v>5</v>
      </c>
      <c r="W10" s="295">
        <v>10</v>
      </c>
      <c r="X10" s="295">
        <v>5</v>
      </c>
      <c r="Y10" s="354">
        <v>565.9</v>
      </c>
      <c r="Z10" s="444">
        <f t="shared" si="5"/>
        <v>565.9</v>
      </c>
      <c r="AA10" s="444">
        <v>565.9</v>
      </c>
      <c r="AB10" s="444">
        <f t="shared" si="5"/>
        <v>0</v>
      </c>
      <c r="AC10" s="444">
        <f t="shared" si="5"/>
        <v>0</v>
      </c>
      <c r="AD10" s="444">
        <f t="shared" si="5"/>
        <v>0</v>
      </c>
      <c r="AE10" s="444">
        <f t="shared" si="5"/>
        <v>0</v>
      </c>
      <c r="AF10" s="444">
        <f t="shared" si="5"/>
        <v>0</v>
      </c>
      <c r="AG10" s="521">
        <f>+U10</f>
        <v>20</v>
      </c>
      <c r="AH10" s="444">
        <f t="shared" si="10"/>
        <v>53.9</v>
      </c>
      <c r="AI10" s="444">
        <v>53.9</v>
      </c>
      <c r="AJ10" s="522"/>
      <c r="AK10" s="522"/>
      <c r="AL10" s="522"/>
      <c r="AM10" s="522"/>
      <c r="AN10" s="522"/>
      <c r="AO10" s="521">
        <f>+V10</f>
        <v>5</v>
      </c>
      <c r="AP10" s="444">
        <f t="shared" si="11"/>
        <v>154</v>
      </c>
      <c r="AQ10" s="522">
        <v>154</v>
      </c>
      <c r="AR10" s="522"/>
      <c r="AS10" s="522"/>
      <c r="AT10" s="522"/>
      <c r="AU10" s="522"/>
      <c r="AV10" s="522"/>
      <c r="AW10" s="521">
        <f t="shared" si="12"/>
        <v>10</v>
      </c>
      <c r="AX10" s="444">
        <f t="shared" si="13"/>
        <v>204</v>
      </c>
      <c r="AY10" s="522">
        <v>204</v>
      </c>
      <c r="AZ10" s="522"/>
      <c r="BA10" s="522"/>
      <c r="BB10" s="522"/>
      <c r="BC10" s="522"/>
      <c r="BD10" s="522"/>
      <c r="BE10" s="521">
        <f>+X10</f>
        <v>5</v>
      </c>
      <c r="BF10" s="444">
        <f t="shared" si="14"/>
        <v>154</v>
      </c>
      <c r="BG10" s="522">
        <v>154</v>
      </c>
      <c r="BH10" s="522"/>
      <c r="BI10" s="522"/>
      <c r="BJ10" s="522"/>
      <c r="BK10" s="522"/>
      <c r="BL10" s="522"/>
    </row>
    <row r="11" spans="1:64" s="287" customFormat="1" ht="40.5" customHeight="1" x14ac:dyDescent="0.25">
      <c r="A11" s="288"/>
      <c r="B11" s="673"/>
      <c r="C11" s="328" t="s">
        <v>178</v>
      </c>
      <c r="D11" s="322" t="s">
        <v>601</v>
      </c>
      <c r="E11" s="351">
        <v>154</v>
      </c>
      <c r="F11" s="674">
        <v>210402200</v>
      </c>
      <c r="G11" s="502" t="s">
        <v>377</v>
      </c>
      <c r="H11" s="675">
        <v>20</v>
      </c>
      <c r="I11" s="28" t="s">
        <v>2979</v>
      </c>
      <c r="J11" s="676">
        <v>21</v>
      </c>
      <c r="K11" s="676" t="s">
        <v>3167</v>
      </c>
      <c r="L11" s="676">
        <v>2104</v>
      </c>
      <c r="M11" s="502" t="s">
        <v>3171</v>
      </c>
      <c r="N11" s="674">
        <v>2024004540052</v>
      </c>
      <c r="O11" s="502" t="s">
        <v>3172</v>
      </c>
      <c r="P11" s="327" t="s">
        <v>602</v>
      </c>
      <c r="Q11" s="268">
        <v>20</v>
      </c>
      <c r="R11" s="326" t="s">
        <v>2955</v>
      </c>
      <c r="S11" s="326"/>
      <c r="T11" s="184">
        <f t="shared" ref="T11:T13" si="15">U11+V11+W11+X11</f>
        <v>20</v>
      </c>
      <c r="U11" s="294">
        <v>5</v>
      </c>
      <c r="V11" s="295">
        <v>5</v>
      </c>
      <c r="W11" s="295">
        <v>5</v>
      </c>
      <c r="X11" s="295">
        <v>5</v>
      </c>
      <c r="Y11" s="354">
        <v>565.9</v>
      </c>
      <c r="Z11" s="444">
        <f t="shared" si="5"/>
        <v>565.9</v>
      </c>
      <c r="AA11" s="444">
        <v>565.9</v>
      </c>
      <c r="AB11" s="444">
        <f t="shared" si="5"/>
        <v>0</v>
      </c>
      <c r="AC11" s="444">
        <f t="shared" si="5"/>
        <v>0</v>
      </c>
      <c r="AD11" s="444">
        <f t="shared" si="5"/>
        <v>0</v>
      </c>
      <c r="AE11" s="444">
        <f t="shared" si="5"/>
        <v>0</v>
      </c>
      <c r="AF11" s="444">
        <f t="shared" si="5"/>
        <v>0</v>
      </c>
      <c r="AG11" s="521">
        <f>+U11</f>
        <v>5</v>
      </c>
      <c r="AH11" s="444">
        <f t="shared" si="10"/>
        <v>53.9</v>
      </c>
      <c r="AI11" s="444">
        <v>53.9</v>
      </c>
      <c r="AJ11" s="522"/>
      <c r="AK11" s="522"/>
      <c r="AL11" s="522"/>
      <c r="AM11" s="522"/>
      <c r="AN11" s="522"/>
      <c r="AO11" s="521">
        <f>+V11</f>
        <v>5</v>
      </c>
      <c r="AP11" s="444">
        <f t="shared" si="11"/>
        <v>154</v>
      </c>
      <c r="AQ11" s="522">
        <v>154</v>
      </c>
      <c r="AR11" s="522"/>
      <c r="AS11" s="522"/>
      <c r="AT11" s="522"/>
      <c r="AU11" s="522"/>
      <c r="AV11" s="522"/>
      <c r="AW11" s="521">
        <f t="shared" si="12"/>
        <v>5</v>
      </c>
      <c r="AX11" s="444">
        <f t="shared" si="13"/>
        <v>204</v>
      </c>
      <c r="AY11" s="522">
        <v>204</v>
      </c>
      <c r="AZ11" s="522"/>
      <c r="BA11" s="522"/>
      <c r="BB11" s="522"/>
      <c r="BC11" s="522"/>
      <c r="BD11" s="522"/>
      <c r="BE11" s="521">
        <f>+X11</f>
        <v>5</v>
      </c>
      <c r="BF11" s="444">
        <f t="shared" si="14"/>
        <v>154</v>
      </c>
      <c r="BG11" s="522">
        <v>154</v>
      </c>
      <c r="BH11" s="522"/>
      <c r="BI11" s="522"/>
      <c r="BJ11" s="522"/>
      <c r="BK11" s="522"/>
      <c r="BL11" s="522"/>
    </row>
    <row r="12" spans="1:64" s="287" customFormat="1" ht="40.5" customHeight="1" x14ac:dyDescent="0.25">
      <c r="A12" s="288"/>
      <c r="B12" s="673"/>
      <c r="C12" s="328" t="s">
        <v>179</v>
      </c>
      <c r="D12" s="322" t="s">
        <v>603</v>
      </c>
      <c r="E12" s="351">
        <v>155</v>
      </c>
      <c r="F12" s="674">
        <v>210402200</v>
      </c>
      <c r="G12" s="502" t="s">
        <v>377</v>
      </c>
      <c r="H12" s="675">
        <v>200</v>
      </c>
      <c r="I12" s="28" t="s">
        <v>2979</v>
      </c>
      <c r="J12" s="676">
        <v>21</v>
      </c>
      <c r="K12" s="676" t="s">
        <v>3167</v>
      </c>
      <c r="L12" s="676">
        <v>2104</v>
      </c>
      <c r="M12" s="502" t="s">
        <v>3171</v>
      </c>
      <c r="N12" s="674">
        <v>2024004540052</v>
      </c>
      <c r="O12" s="502" t="s">
        <v>3172</v>
      </c>
      <c r="P12" s="327" t="s">
        <v>396</v>
      </c>
      <c r="Q12" s="268">
        <v>200</v>
      </c>
      <c r="R12" s="326" t="s">
        <v>2955</v>
      </c>
      <c r="S12" s="326"/>
      <c r="T12" s="184">
        <f t="shared" si="15"/>
        <v>200</v>
      </c>
      <c r="U12" s="294">
        <v>50</v>
      </c>
      <c r="V12" s="295">
        <v>50</v>
      </c>
      <c r="W12" s="295">
        <v>50</v>
      </c>
      <c r="X12" s="295">
        <v>50</v>
      </c>
      <c r="Y12" s="354">
        <v>565.9</v>
      </c>
      <c r="Z12" s="444">
        <f t="shared" si="5"/>
        <v>565.9</v>
      </c>
      <c r="AA12" s="444">
        <v>565.9</v>
      </c>
      <c r="AB12" s="444">
        <f t="shared" si="5"/>
        <v>0</v>
      </c>
      <c r="AC12" s="444">
        <f t="shared" si="5"/>
        <v>0</v>
      </c>
      <c r="AD12" s="444">
        <f t="shared" si="5"/>
        <v>0</v>
      </c>
      <c r="AE12" s="444">
        <f t="shared" si="5"/>
        <v>0</v>
      </c>
      <c r="AF12" s="444">
        <f t="shared" si="5"/>
        <v>0</v>
      </c>
      <c r="AG12" s="521">
        <f>+U12</f>
        <v>50</v>
      </c>
      <c r="AH12" s="444">
        <f t="shared" si="10"/>
        <v>53.9</v>
      </c>
      <c r="AI12" s="444">
        <v>53.9</v>
      </c>
      <c r="AJ12" s="522"/>
      <c r="AK12" s="522"/>
      <c r="AL12" s="522"/>
      <c r="AM12" s="522"/>
      <c r="AN12" s="522"/>
      <c r="AO12" s="521">
        <f>+V12</f>
        <v>50</v>
      </c>
      <c r="AP12" s="444">
        <f t="shared" si="11"/>
        <v>154</v>
      </c>
      <c r="AQ12" s="522">
        <v>154</v>
      </c>
      <c r="AR12" s="522"/>
      <c r="AS12" s="522"/>
      <c r="AT12" s="522"/>
      <c r="AU12" s="522"/>
      <c r="AV12" s="522"/>
      <c r="AW12" s="521">
        <f t="shared" si="12"/>
        <v>50</v>
      </c>
      <c r="AX12" s="444">
        <f t="shared" si="13"/>
        <v>204</v>
      </c>
      <c r="AY12" s="522">
        <v>204</v>
      </c>
      <c r="AZ12" s="522"/>
      <c r="BA12" s="522"/>
      <c r="BB12" s="522"/>
      <c r="BC12" s="522"/>
      <c r="BD12" s="522"/>
      <c r="BE12" s="521">
        <f>+X12</f>
        <v>50</v>
      </c>
      <c r="BF12" s="444">
        <f t="shared" si="14"/>
        <v>154</v>
      </c>
      <c r="BG12" s="522">
        <v>154</v>
      </c>
      <c r="BH12" s="522"/>
      <c r="BI12" s="522"/>
      <c r="BJ12" s="522"/>
      <c r="BK12" s="522"/>
      <c r="BL12" s="522"/>
    </row>
    <row r="13" spans="1:64" s="287" customFormat="1" ht="40.5" customHeight="1" x14ac:dyDescent="0.25">
      <c r="A13" s="288"/>
      <c r="B13" s="673"/>
      <c r="C13" s="328" t="s">
        <v>606</v>
      </c>
      <c r="D13" s="322" t="s">
        <v>604</v>
      </c>
      <c r="E13" s="351">
        <v>156</v>
      </c>
      <c r="F13" s="674">
        <v>210402200</v>
      </c>
      <c r="G13" s="502" t="s">
        <v>377</v>
      </c>
      <c r="H13" s="675">
        <v>3</v>
      </c>
      <c r="I13" s="28" t="s">
        <v>2979</v>
      </c>
      <c r="J13" s="676">
        <v>21</v>
      </c>
      <c r="K13" s="676" t="s">
        <v>3167</v>
      </c>
      <c r="L13" s="676">
        <v>2104</v>
      </c>
      <c r="M13" s="502" t="s">
        <v>3171</v>
      </c>
      <c r="N13" s="674">
        <v>2024004540052</v>
      </c>
      <c r="O13" s="502" t="s">
        <v>3172</v>
      </c>
      <c r="P13" s="327" t="s">
        <v>605</v>
      </c>
      <c r="Q13" s="268">
        <v>3</v>
      </c>
      <c r="R13" s="326" t="s">
        <v>2955</v>
      </c>
      <c r="S13" s="326"/>
      <c r="T13" s="184">
        <f t="shared" si="15"/>
        <v>3</v>
      </c>
      <c r="U13" s="294">
        <v>1</v>
      </c>
      <c r="V13" s="295">
        <v>1</v>
      </c>
      <c r="W13" s="295"/>
      <c r="X13" s="295">
        <v>1</v>
      </c>
      <c r="Y13" s="354">
        <v>449.3</v>
      </c>
      <c r="Z13" s="444">
        <f t="shared" si="5"/>
        <v>449.3</v>
      </c>
      <c r="AA13" s="444">
        <v>449.3</v>
      </c>
      <c r="AB13" s="444">
        <f t="shared" si="5"/>
        <v>0</v>
      </c>
      <c r="AC13" s="444">
        <f t="shared" si="5"/>
        <v>0</v>
      </c>
      <c r="AD13" s="444">
        <f t="shared" si="5"/>
        <v>0</v>
      </c>
      <c r="AE13" s="444">
        <f t="shared" si="5"/>
        <v>0</v>
      </c>
      <c r="AF13" s="444">
        <f t="shared" si="5"/>
        <v>0</v>
      </c>
      <c r="AG13" s="521">
        <f>+U13</f>
        <v>1</v>
      </c>
      <c r="AH13" s="444">
        <f t="shared" si="10"/>
        <v>150</v>
      </c>
      <c r="AI13" s="444">
        <v>150</v>
      </c>
      <c r="AJ13" s="522"/>
      <c r="AK13" s="522"/>
      <c r="AL13" s="522"/>
      <c r="AM13" s="522"/>
      <c r="AN13" s="522"/>
      <c r="AO13" s="521">
        <f>+V13</f>
        <v>1</v>
      </c>
      <c r="AP13" s="444">
        <f t="shared" si="11"/>
        <v>150</v>
      </c>
      <c r="AQ13" s="522">
        <v>150</v>
      </c>
      <c r="AR13" s="522"/>
      <c r="AS13" s="522"/>
      <c r="AT13" s="522"/>
      <c r="AU13" s="522"/>
      <c r="AV13" s="522"/>
      <c r="AW13" s="521">
        <f t="shared" si="12"/>
        <v>0</v>
      </c>
      <c r="AX13" s="444">
        <f t="shared" si="13"/>
        <v>0</v>
      </c>
      <c r="AY13" s="522"/>
      <c r="AZ13" s="522"/>
      <c r="BA13" s="522"/>
      <c r="BB13" s="522"/>
      <c r="BC13" s="522"/>
      <c r="BD13" s="522"/>
      <c r="BE13" s="521">
        <f>+X13</f>
        <v>1</v>
      </c>
      <c r="BF13" s="444">
        <f t="shared" si="14"/>
        <v>149.30000000000001</v>
      </c>
      <c r="BG13" s="522">
        <v>149.30000000000001</v>
      </c>
      <c r="BH13" s="522"/>
      <c r="BI13" s="522"/>
      <c r="BJ13" s="522"/>
      <c r="BK13" s="522"/>
      <c r="BL13" s="522"/>
    </row>
    <row r="14" spans="1:64" s="287" customFormat="1" ht="40.5" customHeight="1" x14ac:dyDescent="0.25">
      <c r="A14" s="299"/>
      <c r="B14" s="278"/>
      <c r="C14" s="620"/>
      <c r="D14" s="485"/>
      <c r="E14" s="176"/>
      <c r="F14" s="672"/>
      <c r="G14" s="176"/>
      <c r="H14" s="176"/>
      <c r="I14" s="176"/>
      <c r="J14" s="176"/>
      <c r="K14" s="176"/>
      <c r="L14" s="176"/>
      <c r="M14" s="176"/>
      <c r="N14" s="176"/>
      <c r="O14" s="176"/>
      <c r="P14" s="767"/>
      <c r="Q14" s="767"/>
      <c r="R14" s="176"/>
      <c r="S14" s="176"/>
      <c r="T14" s="176"/>
      <c r="U14" s="300"/>
      <c r="V14" s="301"/>
      <c r="W14" s="301"/>
      <c r="X14" s="301"/>
      <c r="Y14" s="523"/>
      <c r="Z14" s="524"/>
      <c r="AA14" s="524"/>
      <c r="AB14" s="524"/>
      <c r="AC14" s="524"/>
      <c r="AD14" s="524"/>
      <c r="AE14" s="524"/>
      <c r="AF14" s="524"/>
      <c r="AG14" s="525"/>
      <c r="AH14" s="524"/>
      <c r="AI14" s="526"/>
      <c r="AJ14" s="526"/>
      <c r="AK14" s="526"/>
      <c r="AL14" s="526"/>
      <c r="AM14" s="526"/>
      <c r="AN14" s="526"/>
      <c r="AO14" s="525"/>
      <c r="AP14" s="524"/>
      <c r="AQ14" s="526"/>
      <c r="AR14" s="526"/>
      <c r="AS14" s="526"/>
      <c r="AT14" s="526"/>
      <c r="AU14" s="526"/>
      <c r="AV14" s="526"/>
      <c r="AW14" s="525"/>
      <c r="AX14" s="524"/>
      <c r="AY14" s="526"/>
      <c r="AZ14" s="526"/>
      <c r="BA14" s="526"/>
      <c r="BB14" s="526"/>
      <c r="BC14" s="526"/>
      <c r="BD14" s="526"/>
      <c r="BE14" s="525"/>
      <c r="BF14" s="524"/>
      <c r="BG14" s="526"/>
      <c r="BH14" s="526"/>
      <c r="BI14" s="526"/>
      <c r="BJ14" s="526"/>
      <c r="BK14" s="526"/>
      <c r="BL14" s="526"/>
    </row>
    <row r="15" spans="1:64" s="559" customFormat="1" ht="40.5" customHeight="1" x14ac:dyDescent="0.25">
      <c r="A15" s="194" t="s">
        <v>608</v>
      </c>
      <c r="B15" s="534" t="s">
        <v>607</v>
      </c>
      <c r="C15" s="535"/>
      <c r="D15" s="535"/>
      <c r="E15" s="535"/>
      <c r="F15" s="703"/>
      <c r="G15" s="560"/>
      <c r="H15" s="560"/>
      <c r="I15" s="535"/>
      <c r="J15" s="560"/>
      <c r="K15" s="560"/>
      <c r="L15" s="560"/>
      <c r="M15" s="560"/>
      <c r="N15" s="535"/>
      <c r="O15" s="560"/>
      <c r="P15" s="561"/>
      <c r="Q15" s="561"/>
      <c r="R15" s="195"/>
      <c r="S15" s="195"/>
      <c r="T15" s="195"/>
      <c r="U15" s="680"/>
      <c r="V15" s="680"/>
      <c r="W15" s="680"/>
      <c r="X15" s="680"/>
      <c r="Y15" s="699">
        <f>SUM(Y16,Y21)</f>
        <v>7153.1570000000002</v>
      </c>
      <c r="Z15" s="577">
        <f>+Z16+Z21</f>
        <v>7153.1569999999992</v>
      </c>
      <c r="AA15" s="577">
        <f t="shared" ref="AA15:AF15" si="16">+AA16+AA21</f>
        <v>7153.1569999999992</v>
      </c>
      <c r="AB15" s="577">
        <f t="shared" si="16"/>
        <v>0</v>
      </c>
      <c r="AC15" s="577">
        <f t="shared" si="16"/>
        <v>0</v>
      </c>
      <c r="AD15" s="577">
        <f t="shared" si="16"/>
        <v>0</v>
      </c>
      <c r="AE15" s="577">
        <f t="shared" si="16"/>
        <v>0</v>
      </c>
      <c r="AF15" s="577">
        <f t="shared" si="16"/>
        <v>0</v>
      </c>
      <c r="AG15" s="578"/>
      <c r="AH15" s="577">
        <f>+AH16+AH21</f>
        <v>974.34899999999993</v>
      </c>
      <c r="AI15" s="577">
        <f t="shared" ref="AI15:AN15" si="17">+AI16+AI21</f>
        <v>974.34899999999993</v>
      </c>
      <c r="AJ15" s="577">
        <f t="shared" si="17"/>
        <v>0</v>
      </c>
      <c r="AK15" s="577">
        <f t="shared" si="17"/>
        <v>0</v>
      </c>
      <c r="AL15" s="577">
        <f t="shared" si="17"/>
        <v>0</v>
      </c>
      <c r="AM15" s="577">
        <f t="shared" si="17"/>
        <v>0</v>
      </c>
      <c r="AN15" s="577">
        <f t="shared" si="17"/>
        <v>0</v>
      </c>
      <c r="AO15" s="578"/>
      <c r="AP15" s="577">
        <f>+AP16+AP21</f>
        <v>2083.3579999999997</v>
      </c>
      <c r="AQ15" s="577">
        <f t="shared" ref="AQ15:AV15" si="18">+AQ16+AQ21</f>
        <v>2083.3579999999997</v>
      </c>
      <c r="AR15" s="577">
        <f t="shared" si="18"/>
        <v>0</v>
      </c>
      <c r="AS15" s="577">
        <f t="shared" si="18"/>
        <v>0</v>
      </c>
      <c r="AT15" s="577">
        <f t="shared" si="18"/>
        <v>0</v>
      </c>
      <c r="AU15" s="577">
        <f t="shared" si="18"/>
        <v>0</v>
      </c>
      <c r="AV15" s="577">
        <f t="shared" si="18"/>
        <v>0</v>
      </c>
      <c r="AW15" s="578"/>
      <c r="AX15" s="577">
        <f>+AX16+AX21</f>
        <v>2075.2249999999999</v>
      </c>
      <c r="AY15" s="577">
        <f t="shared" ref="AY15:BD15" si="19">+AY16+AY21</f>
        <v>2075.2249999999999</v>
      </c>
      <c r="AZ15" s="577">
        <f t="shared" si="19"/>
        <v>0</v>
      </c>
      <c r="BA15" s="577">
        <f t="shared" si="19"/>
        <v>0</v>
      </c>
      <c r="BB15" s="577">
        <f t="shared" si="19"/>
        <v>0</v>
      </c>
      <c r="BC15" s="577">
        <f t="shared" si="19"/>
        <v>0</v>
      </c>
      <c r="BD15" s="577">
        <f t="shared" si="19"/>
        <v>0</v>
      </c>
      <c r="BE15" s="578"/>
      <c r="BF15" s="577">
        <f>+BF16+BF21</f>
        <v>2020.2249999999999</v>
      </c>
      <c r="BG15" s="577">
        <f t="shared" ref="BG15:BL15" si="20">+BG16+BG21</f>
        <v>2020.2249999999999</v>
      </c>
      <c r="BH15" s="577">
        <f t="shared" si="20"/>
        <v>0</v>
      </c>
      <c r="BI15" s="577">
        <f t="shared" si="20"/>
        <v>0</v>
      </c>
      <c r="BJ15" s="577">
        <f t="shared" si="20"/>
        <v>0</v>
      </c>
      <c r="BK15" s="577">
        <f t="shared" si="20"/>
        <v>0</v>
      </c>
      <c r="BL15" s="577">
        <f t="shared" si="20"/>
        <v>0</v>
      </c>
    </row>
    <row r="16" spans="1:64" s="559" customFormat="1" ht="40.5" customHeight="1" x14ac:dyDescent="0.25">
      <c r="A16" s="681"/>
      <c r="B16" s="201" t="s">
        <v>180</v>
      </c>
      <c r="C16" s="547" t="s">
        <v>615</v>
      </c>
      <c r="D16" s="380"/>
      <c r="E16" s="380"/>
      <c r="F16" s="696"/>
      <c r="G16" s="398"/>
      <c r="H16" s="398"/>
      <c r="I16" s="380"/>
      <c r="J16" s="398"/>
      <c r="K16" s="398"/>
      <c r="L16" s="398"/>
      <c r="M16" s="398"/>
      <c r="N16" s="380"/>
      <c r="O16" s="398"/>
      <c r="P16" s="682"/>
      <c r="Q16" s="682"/>
      <c r="R16" s="579"/>
      <c r="S16" s="554"/>
      <c r="T16" s="173"/>
      <c r="U16" s="686"/>
      <c r="V16" s="686"/>
      <c r="W16" s="686"/>
      <c r="X16" s="686"/>
      <c r="Y16" s="687">
        <f>Y17+Y20</f>
        <v>528.99900000000002</v>
      </c>
      <c r="Z16" s="580">
        <f t="shared" ref="Z16:AF28" si="21">+AH16+AP16+AX16+BF16</f>
        <v>528.99900000000002</v>
      </c>
      <c r="AA16" s="580">
        <f t="shared" si="21"/>
        <v>528.99900000000002</v>
      </c>
      <c r="AB16" s="580">
        <f t="shared" si="21"/>
        <v>0</v>
      </c>
      <c r="AC16" s="580">
        <f t="shared" si="21"/>
        <v>0</v>
      </c>
      <c r="AD16" s="580">
        <f t="shared" si="21"/>
        <v>0</v>
      </c>
      <c r="AE16" s="580">
        <f t="shared" si="21"/>
        <v>0</v>
      </c>
      <c r="AF16" s="580">
        <f t="shared" si="21"/>
        <v>0</v>
      </c>
      <c r="AG16" s="581"/>
      <c r="AH16" s="582">
        <f>SUM(AH17:AH20)</f>
        <v>290.86599999999999</v>
      </c>
      <c r="AI16" s="582">
        <f t="shared" ref="AI16:AN16" si="22">SUM(AI17:AI20)</f>
        <v>290.86599999999999</v>
      </c>
      <c r="AJ16" s="582">
        <f t="shared" si="22"/>
        <v>0</v>
      </c>
      <c r="AK16" s="582">
        <f t="shared" si="22"/>
        <v>0</v>
      </c>
      <c r="AL16" s="582">
        <f t="shared" si="22"/>
        <v>0</v>
      </c>
      <c r="AM16" s="582">
        <f t="shared" si="22"/>
        <v>0</v>
      </c>
      <c r="AN16" s="582">
        <f t="shared" si="22"/>
        <v>0</v>
      </c>
      <c r="AO16" s="581"/>
      <c r="AP16" s="582">
        <f>SUM(AP17:AP20)</f>
        <v>103.133</v>
      </c>
      <c r="AQ16" s="582">
        <f t="shared" ref="AQ16:AV16" si="23">SUM(AQ17:AQ20)</f>
        <v>103.133</v>
      </c>
      <c r="AR16" s="582">
        <f t="shared" si="23"/>
        <v>0</v>
      </c>
      <c r="AS16" s="582">
        <f t="shared" si="23"/>
        <v>0</v>
      </c>
      <c r="AT16" s="582">
        <f t="shared" si="23"/>
        <v>0</v>
      </c>
      <c r="AU16" s="582">
        <f t="shared" si="23"/>
        <v>0</v>
      </c>
      <c r="AV16" s="582">
        <f t="shared" si="23"/>
        <v>0</v>
      </c>
      <c r="AW16" s="581"/>
      <c r="AX16" s="582">
        <f>SUM(AX17:AX20)</f>
        <v>95</v>
      </c>
      <c r="AY16" s="582">
        <f t="shared" ref="AY16:BD16" si="24">SUM(AY17:AY20)</f>
        <v>95</v>
      </c>
      <c r="AZ16" s="582">
        <f t="shared" si="24"/>
        <v>0</v>
      </c>
      <c r="BA16" s="582">
        <f t="shared" si="24"/>
        <v>0</v>
      </c>
      <c r="BB16" s="582">
        <f t="shared" si="24"/>
        <v>0</v>
      </c>
      <c r="BC16" s="582">
        <f t="shared" si="24"/>
        <v>0</v>
      </c>
      <c r="BD16" s="582">
        <f t="shared" si="24"/>
        <v>0</v>
      </c>
      <c r="BE16" s="581"/>
      <c r="BF16" s="582">
        <f>SUM(BF17:BF20)</f>
        <v>40</v>
      </c>
      <c r="BG16" s="582">
        <f t="shared" ref="BG16:BL16" si="25">SUM(BG17:BG20)</f>
        <v>40</v>
      </c>
      <c r="BH16" s="582">
        <f t="shared" si="25"/>
        <v>0</v>
      </c>
      <c r="BI16" s="582">
        <f t="shared" si="25"/>
        <v>0</v>
      </c>
      <c r="BJ16" s="582">
        <f t="shared" si="25"/>
        <v>0</v>
      </c>
      <c r="BK16" s="582">
        <f t="shared" si="25"/>
        <v>0</v>
      </c>
      <c r="BL16" s="582">
        <f t="shared" si="25"/>
        <v>0</v>
      </c>
    </row>
    <row r="17" spans="1:64" s="287" customFormat="1" ht="40.5" customHeight="1" x14ac:dyDescent="0.25">
      <c r="A17" s="288"/>
      <c r="B17" s="673"/>
      <c r="C17" s="1017" t="s">
        <v>181</v>
      </c>
      <c r="D17" s="1013" t="s">
        <v>609</v>
      </c>
      <c r="E17" s="351">
        <v>157</v>
      </c>
      <c r="F17" s="674">
        <v>210203000</v>
      </c>
      <c r="G17" s="502" t="s">
        <v>610</v>
      </c>
      <c r="H17" s="502">
        <v>8</v>
      </c>
      <c r="I17" s="28" t="s">
        <v>2979</v>
      </c>
      <c r="J17" s="677">
        <v>21</v>
      </c>
      <c r="K17" s="677" t="s">
        <v>3173</v>
      </c>
      <c r="L17" s="677">
        <v>2102</v>
      </c>
      <c r="M17" s="677" t="s">
        <v>3174</v>
      </c>
      <c r="N17" s="356">
        <v>2024004540055</v>
      </c>
      <c r="O17" s="677" t="s">
        <v>3175</v>
      </c>
      <c r="P17" s="327" t="s">
        <v>610</v>
      </c>
      <c r="Q17" s="268">
        <v>8</v>
      </c>
      <c r="R17" s="326" t="s">
        <v>2955</v>
      </c>
      <c r="S17" s="326"/>
      <c r="T17" s="184">
        <v>8</v>
      </c>
      <c r="U17" s="294">
        <v>2</v>
      </c>
      <c r="V17" s="295">
        <v>3</v>
      </c>
      <c r="W17" s="295">
        <v>2</v>
      </c>
      <c r="X17" s="295">
        <v>1</v>
      </c>
      <c r="Y17" s="354">
        <v>434.32799999999997</v>
      </c>
      <c r="Z17" s="444">
        <f t="shared" si="21"/>
        <v>434.32799999999997</v>
      </c>
      <c r="AA17" s="444">
        <f t="shared" si="21"/>
        <v>434.32799999999997</v>
      </c>
      <c r="AB17" s="444">
        <f t="shared" si="21"/>
        <v>0</v>
      </c>
      <c r="AC17" s="444">
        <f t="shared" si="21"/>
        <v>0</v>
      </c>
      <c r="AD17" s="444">
        <f t="shared" si="21"/>
        <v>0</v>
      </c>
      <c r="AE17" s="444">
        <f t="shared" si="21"/>
        <v>0</v>
      </c>
      <c r="AF17" s="444">
        <f t="shared" si="21"/>
        <v>0</v>
      </c>
      <c r="AG17" s="521">
        <f>+U17</f>
        <v>2</v>
      </c>
      <c r="AH17" s="444">
        <f t="shared" ref="AH17:AH20" si="26">SUM(AI17:AN17)</f>
        <v>244.328</v>
      </c>
      <c r="AI17" s="522">
        <v>244.328</v>
      </c>
      <c r="AJ17" s="522"/>
      <c r="AK17" s="522"/>
      <c r="AL17" s="522"/>
      <c r="AM17" s="522"/>
      <c r="AN17" s="522"/>
      <c r="AO17" s="521">
        <f>+V17</f>
        <v>3</v>
      </c>
      <c r="AP17" s="444">
        <f t="shared" ref="AP17:AP20" si="27">SUM(AQ17:AV17)</f>
        <v>75</v>
      </c>
      <c r="AQ17" s="522">
        <v>75</v>
      </c>
      <c r="AR17" s="522"/>
      <c r="AS17" s="522"/>
      <c r="AT17" s="522"/>
      <c r="AU17" s="522"/>
      <c r="AV17" s="522"/>
      <c r="AW17" s="521">
        <f t="shared" ref="AW17:AW20" si="28">+W17</f>
        <v>2</v>
      </c>
      <c r="AX17" s="444">
        <f t="shared" ref="AX17:AX20" si="29">SUM(AY17:BD17)</f>
        <v>75</v>
      </c>
      <c r="AY17" s="522">
        <v>75</v>
      </c>
      <c r="AZ17" s="522"/>
      <c r="BA17" s="522"/>
      <c r="BB17" s="522"/>
      <c r="BC17" s="522"/>
      <c r="BD17" s="522"/>
      <c r="BE17" s="521">
        <f>+X17</f>
        <v>1</v>
      </c>
      <c r="BF17" s="444">
        <f t="shared" ref="BF17:BF20" si="30">SUM(BG17:BL17)</f>
        <v>40</v>
      </c>
      <c r="BG17" s="522">
        <v>40</v>
      </c>
      <c r="BH17" s="522"/>
      <c r="BI17" s="522"/>
      <c r="BJ17" s="522"/>
      <c r="BK17" s="522"/>
      <c r="BL17" s="522"/>
    </row>
    <row r="18" spans="1:64" s="287" customFormat="1" ht="40.5" customHeight="1" x14ac:dyDescent="0.25">
      <c r="A18" s="288"/>
      <c r="B18" s="673"/>
      <c r="C18" s="1018"/>
      <c r="D18" s="1013"/>
      <c r="E18" s="1014">
        <v>158</v>
      </c>
      <c r="F18" s="674">
        <v>210205800</v>
      </c>
      <c r="G18" s="502" t="s">
        <v>611</v>
      </c>
      <c r="H18" s="1021">
        <v>4000</v>
      </c>
      <c r="I18" s="28" t="s">
        <v>2979</v>
      </c>
      <c r="J18" s="677">
        <v>21</v>
      </c>
      <c r="K18" s="677" t="s">
        <v>3173</v>
      </c>
      <c r="L18" s="677">
        <v>2102</v>
      </c>
      <c r="M18" s="677" t="s">
        <v>3174</v>
      </c>
      <c r="N18" s="28" t="s">
        <v>3176</v>
      </c>
      <c r="O18" s="502" t="s">
        <v>3177</v>
      </c>
      <c r="P18" s="332" t="s">
        <v>611</v>
      </c>
      <c r="Q18" s="1020">
        <v>4000</v>
      </c>
      <c r="R18" s="326" t="s">
        <v>2955</v>
      </c>
      <c r="S18" s="326"/>
      <c r="T18" s="1016">
        <v>4000</v>
      </c>
      <c r="U18" s="1023"/>
      <c r="V18" s="1023">
        <v>1000</v>
      </c>
      <c r="W18" s="1023">
        <v>1500</v>
      </c>
      <c r="X18" s="1023">
        <v>1500</v>
      </c>
      <c r="Y18" s="354"/>
      <c r="Z18" s="444">
        <f t="shared" si="21"/>
        <v>0</v>
      </c>
      <c r="AA18" s="444">
        <f t="shared" si="21"/>
        <v>0</v>
      </c>
      <c r="AB18" s="444">
        <f t="shared" si="21"/>
        <v>0</v>
      </c>
      <c r="AC18" s="444">
        <f t="shared" si="21"/>
        <v>0</v>
      </c>
      <c r="AD18" s="444">
        <f t="shared" si="21"/>
        <v>0</v>
      </c>
      <c r="AE18" s="444">
        <f t="shared" si="21"/>
        <v>0</v>
      </c>
      <c r="AF18" s="444">
        <f t="shared" si="21"/>
        <v>0</v>
      </c>
      <c r="AG18" s="521">
        <f>+U18</f>
        <v>0</v>
      </c>
      <c r="AH18" s="444">
        <f t="shared" si="26"/>
        <v>0</v>
      </c>
      <c r="AI18" s="522"/>
      <c r="AJ18" s="522"/>
      <c r="AK18" s="522"/>
      <c r="AL18" s="522"/>
      <c r="AM18" s="522"/>
      <c r="AN18" s="522"/>
      <c r="AO18" s="521">
        <f>+V18</f>
        <v>1000</v>
      </c>
      <c r="AP18" s="444">
        <f t="shared" si="27"/>
        <v>0</v>
      </c>
      <c r="AQ18" s="522"/>
      <c r="AR18" s="522"/>
      <c r="AS18" s="522"/>
      <c r="AT18" s="522"/>
      <c r="AU18" s="522"/>
      <c r="AV18" s="522"/>
      <c r="AW18" s="521">
        <f t="shared" si="28"/>
        <v>1500</v>
      </c>
      <c r="AX18" s="444">
        <f t="shared" si="29"/>
        <v>0</v>
      </c>
      <c r="AY18" s="522"/>
      <c r="AZ18" s="522"/>
      <c r="BA18" s="522"/>
      <c r="BB18" s="522"/>
      <c r="BC18" s="522"/>
      <c r="BD18" s="522"/>
      <c r="BE18" s="521">
        <f>+X18</f>
        <v>1500</v>
      </c>
      <c r="BF18" s="444">
        <f t="shared" si="30"/>
        <v>0</v>
      </c>
      <c r="BG18" s="522"/>
      <c r="BH18" s="522"/>
      <c r="BI18" s="522"/>
      <c r="BJ18" s="522"/>
      <c r="BK18" s="522"/>
      <c r="BL18" s="522"/>
    </row>
    <row r="19" spans="1:64" s="287" customFormat="1" ht="40.5" customHeight="1" x14ac:dyDescent="0.25">
      <c r="A19" s="288"/>
      <c r="B19" s="673"/>
      <c r="C19" s="1019"/>
      <c r="D19" s="1013"/>
      <c r="E19" s="1014"/>
      <c r="F19" s="674">
        <v>210204501</v>
      </c>
      <c r="G19" s="502" t="s">
        <v>612</v>
      </c>
      <c r="H19" s="1022"/>
      <c r="I19" s="28" t="s">
        <v>2979</v>
      </c>
      <c r="J19" s="677">
        <v>21</v>
      </c>
      <c r="K19" s="677" t="s">
        <v>3173</v>
      </c>
      <c r="L19" s="677">
        <v>2102</v>
      </c>
      <c r="M19" s="677" t="s">
        <v>3174</v>
      </c>
      <c r="N19" s="28" t="s">
        <v>3176</v>
      </c>
      <c r="O19" s="502" t="s">
        <v>3177</v>
      </c>
      <c r="P19" s="332" t="s">
        <v>612</v>
      </c>
      <c r="Q19" s="1020"/>
      <c r="R19" s="326" t="s">
        <v>2955</v>
      </c>
      <c r="S19" s="326"/>
      <c r="T19" s="1016"/>
      <c r="U19" s="1024"/>
      <c r="V19" s="1024"/>
      <c r="W19" s="1024"/>
      <c r="X19" s="1024"/>
      <c r="Y19" s="354"/>
      <c r="Z19" s="444">
        <f t="shared" si="21"/>
        <v>0</v>
      </c>
      <c r="AA19" s="444">
        <f t="shared" si="21"/>
        <v>0</v>
      </c>
      <c r="AB19" s="444">
        <f t="shared" si="21"/>
        <v>0</v>
      </c>
      <c r="AC19" s="444">
        <f t="shared" si="21"/>
        <v>0</v>
      </c>
      <c r="AD19" s="444">
        <f t="shared" si="21"/>
        <v>0</v>
      </c>
      <c r="AE19" s="444">
        <f t="shared" si="21"/>
        <v>0</v>
      </c>
      <c r="AF19" s="444">
        <f t="shared" si="21"/>
        <v>0</v>
      </c>
      <c r="AG19" s="521">
        <f>+U19</f>
        <v>0</v>
      </c>
      <c r="AH19" s="444">
        <f t="shared" si="26"/>
        <v>0</v>
      </c>
      <c r="AI19" s="522"/>
      <c r="AJ19" s="522"/>
      <c r="AK19" s="522"/>
      <c r="AL19" s="522"/>
      <c r="AM19" s="522"/>
      <c r="AN19" s="522"/>
      <c r="AO19" s="521">
        <f>+V19</f>
        <v>0</v>
      </c>
      <c r="AP19" s="444">
        <f t="shared" si="27"/>
        <v>0</v>
      </c>
      <c r="AQ19" s="522"/>
      <c r="AR19" s="522"/>
      <c r="AS19" s="522"/>
      <c r="AT19" s="522"/>
      <c r="AU19" s="522"/>
      <c r="AV19" s="522"/>
      <c r="AW19" s="521">
        <f t="shared" si="28"/>
        <v>0</v>
      </c>
      <c r="AX19" s="444">
        <f t="shared" si="29"/>
        <v>0</v>
      </c>
      <c r="AY19" s="522"/>
      <c r="AZ19" s="522"/>
      <c r="BA19" s="522"/>
      <c r="BB19" s="522"/>
      <c r="BC19" s="522"/>
      <c r="BD19" s="522"/>
      <c r="BE19" s="521">
        <f>+X19</f>
        <v>0</v>
      </c>
      <c r="BF19" s="444">
        <f t="shared" si="30"/>
        <v>0</v>
      </c>
      <c r="BG19" s="522"/>
      <c r="BH19" s="522"/>
      <c r="BI19" s="522"/>
      <c r="BJ19" s="522"/>
      <c r="BK19" s="522"/>
      <c r="BL19" s="522"/>
    </row>
    <row r="20" spans="1:64" s="287" customFormat="1" ht="40.5" customHeight="1" x14ac:dyDescent="0.25">
      <c r="A20" s="288"/>
      <c r="B20" s="673"/>
      <c r="C20" s="328" t="s">
        <v>182</v>
      </c>
      <c r="D20" s="322" t="s">
        <v>613</v>
      </c>
      <c r="E20" s="351">
        <v>159</v>
      </c>
      <c r="F20" s="674">
        <v>210603400</v>
      </c>
      <c r="G20" s="502" t="s">
        <v>614</v>
      </c>
      <c r="H20" s="28">
        <v>1</v>
      </c>
      <c r="I20" s="28" t="s">
        <v>2979</v>
      </c>
      <c r="J20" s="28">
        <v>21</v>
      </c>
      <c r="K20" s="28" t="s">
        <v>3173</v>
      </c>
      <c r="L20" s="28">
        <v>2106</v>
      </c>
      <c r="M20" s="502" t="s">
        <v>3178</v>
      </c>
      <c r="N20" s="356">
        <v>2024004540055</v>
      </c>
      <c r="O20" s="677" t="s">
        <v>3175</v>
      </c>
      <c r="P20" s="327" t="s">
        <v>614</v>
      </c>
      <c r="Q20" s="268">
        <v>1</v>
      </c>
      <c r="R20" s="326" t="s">
        <v>2955</v>
      </c>
      <c r="S20" s="326"/>
      <c r="T20" s="184">
        <v>1</v>
      </c>
      <c r="U20" s="294">
        <v>0.2</v>
      </c>
      <c r="V20" s="295">
        <v>0.6</v>
      </c>
      <c r="W20" s="295">
        <v>0.2</v>
      </c>
      <c r="X20" s="295"/>
      <c r="Y20" s="354">
        <v>94.671000000000006</v>
      </c>
      <c r="Z20" s="444">
        <f t="shared" si="21"/>
        <v>94.670999999999992</v>
      </c>
      <c r="AA20" s="444">
        <f t="shared" si="21"/>
        <v>94.670999999999992</v>
      </c>
      <c r="AB20" s="444">
        <f t="shared" si="21"/>
        <v>0</v>
      </c>
      <c r="AC20" s="444">
        <f t="shared" si="21"/>
        <v>0</v>
      </c>
      <c r="AD20" s="444">
        <f t="shared" si="21"/>
        <v>0</v>
      </c>
      <c r="AE20" s="444">
        <f t="shared" si="21"/>
        <v>0</v>
      </c>
      <c r="AF20" s="444">
        <f t="shared" si="21"/>
        <v>0</v>
      </c>
      <c r="AG20" s="521">
        <f>+U20</f>
        <v>0.2</v>
      </c>
      <c r="AH20" s="444">
        <f t="shared" si="26"/>
        <v>46.537999999999997</v>
      </c>
      <c r="AI20" s="522">
        <v>46.537999999999997</v>
      </c>
      <c r="AJ20" s="522"/>
      <c r="AK20" s="522"/>
      <c r="AL20" s="522"/>
      <c r="AM20" s="522"/>
      <c r="AN20" s="522"/>
      <c r="AO20" s="521">
        <f>+V20</f>
        <v>0.6</v>
      </c>
      <c r="AP20" s="444">
        <f t="shared" si="27"/>
        <v>28.132999999999999</v>
      </c>
      <c r="AQ20" s="522">
        <v>28.132999999999999</v>
      </c>
      <c r="AR20" s="522"/>
      <c r="AS20" s="522"/>
      <c r="AT20" s="522"/>
      <c r="AU20" s="522"/>
      <c r="AV20" s="522"/>
      <c r="AW20" s="521">
        <f t="shared" si="28"/>
        <v>0.2</v>
      </c>
      <c r="AX20" s="444">
        <f t="shared" si="29"/>
        <v>20</v>
      </c>
      <c r="AY20" s="522">
        <v>20</v>
      </c>
      <c r="AZ20" s="522"/>
      <c r="BA20" s="522"/>
      <c r="BB20" s="522"/>
      <c r="BC20" s="522"/>
      <c r="BD20" s="522"/>
      <c r="BE20" s="521">
        <f>+X20</f>
        <v>0</v>
      </c>
      <c r="BF20" s="444">
        <f t="shared" si="30"/>
        <v>0</v>
      </c>
      <c r="BG20" s="522"/>
      <c r="BH20" s="522"/>
      <c r="BI20" s="522"/>
      <c r="BJ20" s="522"/>
      <c r="BK20" s="522"/>
      <c r="BL20" s="522"/>
    </row>
    <row r="21" spans="1:64" s="559" customFormat="1" ht="40.5" customHeight="1" x14ac:dyDescent="0.25">
      <c r="A21" s="681"/>
      <c r="B21" s="201" t="s">
        <v>183</v>
      </c>
      <c r="C21" s="547" t="s">
        <v>616</v>
      </c>
      <c r="D21" s="380"/>
      <c r="E21" s="380"/>
      <c r="F21" s="696"/>
      <c r="G21" s="398"/>
      <c r="H21" s="398"/>
      <c r="I21" s="380"/>
      <c r="J21" s="398"/>
      <c r="K21" s="398"/>
      <c r="L21" s="398"/>
      <c r="M21" s="398"/>
      <c r="N21" s="380"/>
      <c r="O21" s="398"/>
      <c r="P21" s="682"/>
      <c r="Q21" s="682"/>
      <c r="R21" s="579"/>
      <c r="S21" s="554"/>
      <c r="T21" s="173"/>
      <c r="U21" s="686"/>
      <c r="V21" s="686"/>
      <c r="W21" s="686"/>
      <c r="X21" s="686"/>
      <c r="Y21" s="687">
        <f>SUM(Y22:Y28)</f>
        <v>6624.1580000000004</v>
      </c>
      <c r="Z21" s="580">
        <f t="shared" si="21"/>
        <v>6624.1579999999994</v>
      </c>
      <c r="AA21" s="580">
        <f t="shared" si="21"/>
        <v>6624.1579999999994</v>
      </c>
      <c r="AB21" s="580">
        <f t="shared" si="21"/>
        <v>0</v>
      </c>
      <c r="AC21" s="580">
        <f t="shared" si="21"/>
        <v>0</v>
      </c>
      <c r="AD21" s="580">
        <f t="shared" si="21"/>
        <v>0</v>
      </c>
      <c r="AE21" s="580">
        <f t="shared" si="21"/>
        <v>0</v>
      </c>
      <c r="AF21" s="580">
        <f t="shared" si="21"/>
        <v>0</v>
      </c>
      <c r="AG21" s="581"/>
      <c r="AH21" s="582">
        <f>SUM(AH22:AH28)</f>
        <v>683.48299999999995</v>
      </c>
      <c r="AI21" s="582">
        <f t="shared" ref="AI21:AN21" si="31">SUM(AI22:AI28)</f>
        <v>683.48299999999995</v>
      </c>
      <c r="AJ21" s="582">
        <f t="shared" si="31"/>
        <v>0</v>
      </c>
      <c r="AK21" s="582">
        <f t="shared" si="31"/>
        <v>0</v>
      </c>
      <c r="AL21" s="582">
        <f t="shared" si="31"/>
        <v>0</v>
      </c>
      <c r="AM21" s="582">
        <f t="shared" si="31"/>
        <v>0</v>
      </c>
      <c r="AN21" s="582">
        <f t="shared" si="31"/>
        <v>0</v>
      </c>
      <c r="AO21" s="581"/>
      <c r="AP21" s="582">
        <f>SUM(AP22:AP28)</f>
        <v>1980.2249999999999</v>
      </c>
      <c r="AQ21" s="582">
        <f t="shared" ref="AQ21:AV21" si="32">SUM(AQ22:AQ28)</f>
        <v>1980.2249999999999</v>
      </c>
      <c r="AR21" s="582">
        <f t="shared" si="32"/>
        <v>0</v>
      </c>
      <c r="AS21" s="582">
        <f t="shared" si="32"/>
        <v>0</v>
      </c>
      <c r="AT21" s="582">
        <f t="shared" si="32"/>
        <v>0</v>
      </c>
      <c r="AU21" s="582">
        <f t="shared" si="32"/>
        <v>0</v>
      </c>
      <c r="AV21" s="582">
        <f t="shared" si="32"/>
        <v>0</v>
      </c>
      <c r="AW21" s="581"/>
      <c r="AX21" s="582">
        <f>SUM(AX22:AX28)</f>
        <v>1980.2249999999999</v>
      </c>
      <c r="AY21" s="582">
        <f t="shared" ref="AY21:BD21" si="33">SUM(AY22:AY28)</f>
        <v>1980.2249999999999</v>
      </c>
      <c r="AZ21" s="582">
        <f t="shared" si="33"/>
        <v>0</v>
      </c>
      <c r="BA21" s="582">
        <f t="shared" si="33"/>
        <v>0</v>
      </c>
      <c r="BB21" s="582">
        <f t="shared" si="33"/>
        <v>0</v>
      </c>
      <c r="BC21" s="582">
        <f t="shared" si="33"/>
        <v>0</v>
      </c>
      <c r="BD21" s="582">
        <f t="shared" si="33"/>
        <v>0</v>
      </c>
      <c r="BE21" s="581"/>
      <c r="BF21" s="582">
        <f>SUM(BF22:BF28)</f>
        <v>1980.2249999999999</v>
      </c>
      <c r="BG21" s="582">
        <f t="shared" ref="BG21:BL21" si="34">SUM(BG22:BG28)</f>
        <v>1980.2249999999999</v>
      </c>
      <c r="BH21" s="582">
        <f t="shared" si="34"/>
        <v>0</v>
      </c>
      <c r="BI21" s="582">
        <f t="shared" si="34"/>
        <v>0</v>
      </c>
      <c r="BJ21" s="582">
        <f t="shared" si="34"/>
        <v>0</v>
      </c>
      <c r="BK21" s="582">
        <f t="shared" si="34"/>
        <v>0</v>
      </c>
      <c r="BL21" s="582">
        <f t="shared" si="34"/>
        <v>0</v>
      </c>
    </row>
    <row r="22" spans="1:64" s="287" customFormat="1" ht="40.5" customHeight="1" x14ac:dyDescent="0.25">
      <c r="A22" s="288"/>
      <c r="B22" s="673"/>
      <c r="C22" s="1015" t="s">
        <v>184</v>
      </c>
      <c r="D22" s="1013" t="s">
        <v>617</v>
      </c>
      <c r="E22" s="1014">
        <v>160</v>
      </c>
      <c r="F22" s="674">
        <v>210203800</v>
      </c>
      <c r="G22" s="502" t="s">
        <v>618</v>
      </c>
      <c r="H22" s="1021">
        <v>4</v>
      </c>
      <c r="I22" s="28" t="s">
        <v>2979</v>
      </c>
      <c r="J22" s="677">
        <v>21</v>
      </c>
      <c r="K22" s="677" t="s">
        <v>3173</v>
      </c>
      <c r="L22" s="677">
        <v>2102</v>
      </c>
      <c r="M22" s="677" t="s">
        <v>3174</v>
      </c>
      <c r="N22" s="502" t="s">
        <v>3176</v>
      </c>
      <c r="O22" s="502" t="s">
        <v>3179</v>
      </c>
      <c r="P22" s="332" t="s">
        <v>618</v>
      </c>
      <c r="Q22" s="1020">
        <v>4</v>
      </c>
      <c r="R22" s="326" t="s">
        <v>2955</v>
      </c>
      <c r="S22" s="326"/>
      <c r="T22" s="1016">
        <v>4</v>
      </c>
      <c r="U22" s="1023">
        <v>0</v>
      </c>
      <c r="V22" s="1023">
        <v>0</v>
      </c>
      <c r="W22" s="1023">
        <v>2</v>
      </c>
      <c r="X22" s="1023">
        <v>2</v>
      </c>
      <c r="Y22" s="354"/>
      <c r="Z22" s="444">
        <f t="shared" si="21"/>
        <v>0</v>
      </c>
      <c r="AA22" s="444">
        <f t="shared" si="21"/>
        <v>0</v>
      </c>
      <c r="AB22" s="444">
        <f t="shared" si="21"/>
        <v>0</v>
      </c>
      <c r="AC22" s="444">
        <f t="shared" si="21"/>
        <v>0</v>
      </c>
      <c r="AD22" s="444">
        <f t="shared" si="21"/>
        <v>0</v>
      </c>
      <c r="AE22" s="444">
        <f t="shared" si="21"/>
        <v>0</v>
      </c>
      <c r="AF22" s="444">
        <f t="shared" si="21"/>
        <v>0</v>
      </c>
      <c r="AG22" s="521">
        <f t="shared" ref="AG22:AG28" si="35">+U22</f>
        <v>0</v>
      </c>
      <c r="AH22" s="444">
        <f t="shared" ref="AH22:AH28" si="36">SUM(AI22:AN22)</f>
        <v>0</v>
      </c>
      <c r="AI22" s="522"/>
      <c r="AJ22" s="522"/>
      <c r="AK22" s="522"/>
      <c r="AL22" s="522"/>
      <c r="AM22" s="522"/>
      <c r="AN22" s="522"/>
      <c r="AO22" s="521">
        <f t="shared" ref="AO22:AO28" si="37">+V22</f>
        <v>0</v>
      </c>
      <c r="AP22" s="444">
        <f t="shared" ref="AP22:AP28" si="38">SUM(AQ22:AV22)</f>
        <v>0</v>
      </c>
      <c r="AQ22" s="522"/>
      <c r="AR22" s="522"/>
      <c r="AS22" s="522"/>
      <c r="AT22" s="522"/>
      <c r="AU22" s="522"/>
      <c r="AV22" s="522"/>
      <c r="AW22" s="521">
        <f t="shared" ref="AW22:AW28" si="39">+W22</f>
        <v>2</v>
      </c>
      <c r="AX22" s="444">
        <f t="shared" ref="AX22:AX28" si="40">SUM(AY22:BD22)</f>
        <v>0</v>
      </c>
      <c r="AY22" s="522"/>
      <c r="AZ22" s="522"/>
      <c r="BA22" s="522"/>
      <c r="BB22" s="522"/>
      <c r="BC22" s="522"/>
      <c r="BD22" s="522"/>
      <c r="BE22" s="521">
        <f t="shared" ref="BE22:BE28" si="41">+X22</f>
        <v>2</v>
      </c>
      <c r="BF22" s="444">
        <f t="shared" ref="BF22:BF28" si="42">SUM(BG22:BL22)</f>
        <v>0</v>
      </c>
      <c r="BG22" s="522"/>
      <c r="BH22" s="522"/>
      <c r="BI22" s="522"/>
      <c r="BJ22" s="522"/>
      <c r="BK22" s="522"/>
      <c r="BL22" s="522"/>
    </row>
    <row r="23" spans="1:64" s="287" customFormat="1" ht="40.5" customHeight="1" x14ac:dyDescent="0.25">
      <c r="A23" s="288"/>
      <c r="B23" s="673"/>
      <c r="C23" s="1015"/>
      <c r="D23" s="1013"/>
      <c r="E23" s="1014"/>
      <c r="F23" s="674">
        <v>210200200</v>
      </c>
      <c r="G23" s="502" t="s">
        <v>619</v>
      </c>
      <c r="H23" s="1025"/>
      <c r="I23" s="28" t="s">
        <v>2979</v>
      </c>
      <c r="J23" s="677">
        <v>21</v>
      </c>
      <c r="K23" s="677" t="s">
        <v>3173</v>
      </c>
      <c r="L23" s="677">
        <v>2102</v>
      </c>
      <c r="M23" s="677" t="s">
        <v>3174</v>
      </c>
      <c r="N23" s="502" t="s">
        <v>3176</v>
      </c>
      <c r="O23" s="502" t="s">
        <v>3179</v>
      </c>
      <c r="P23" s="332" t="s">
        <v>619</v>
      </c>
      <c r="Q23" s="1020"/>
      <c r="R23" s="326" t="s">
        <v>2955</v>
      </c>
      <c r="S23" s="326"/>
      <c r="T23" s="1016"/>
      <c r="U23" s="1026"/>
      <c r="V23" s="1026"/>
      <c r="W23" s="1026"/>
      <c r="X23" s="1026"/>
      <c r="Y23" s="354"/>
      <c r="Z23" s="444">
        <f t="shared" si="21"/>
        <v>0</v>
      </c>
      <c r="AA23" s="444">
        <f t="shared" si="21"/>
        <v>0</v>
      </c>
      <c r="AB23" s="444">
        <f t="shared" si="21"/>
        <v>0</v>
      </c>
      <c r="AC23" s="444">
        <f t="shared" si="21"/>
        <v>0</v>
      </c>
      <c r="AD23" s="444">
        <f t="shared" si="21"/>
        <v>0</v>
      </c>
      <c r="AE23" s="444">
        <f t="shared" si="21"/>
        <v>0</v>
      </c>
      <c r="AF23" s="444">
        <f t="shared" si="21"/>
        <v>0</v>
      </c>
      <c r="AG23" s="521">
        <f t="shared" si="35"/>
        <v>0</v>
      </c>
      <c r="AH23" s="444">
        <f t="shared" si="36"/>
        <v>0</v>
      </c>
      <c r="AI23" s="522"/>
      <c r="AJ23" s="522"/>
      <c r="AK23" s="522"/>
      <c r="AL23" s="522"/>
      <c r="AM23" s="522"/>
      <c r="AN23" s="522"/>
      <c r="AO23" s="521">
        <f t="shared" si="37"/>
        <v>0</v>
      </c>
      <c r="AP23" s="444">
        <f t="shared" si="38"/>
        <v>0</v>
      </c>
      <c r="AQ23" s="522"/>
      <c r="AR23" s="522"/>
      <c r="AS23" s="522"/>
      <c r="AT23" s="522"/>
      <c r="AU23" s="522"/>
      <c r="AV23" s="522"/>
      <c r="AW23" s="521">
        <f t="shared" si="39"/>
        <v>0</v>
      </c>
      <c r="AX23" s="444">
        <f t="shared" si="40"/>
        <v>0</v>
      </c>
      <c r="AY23" s="522"/>
      <c r="AZ23" s="522"/>
      <c r="BA23" s="522"/>
      <c r="BB23" s="522"/>
      <c r="BC23" s="522"/>
      <c r="BD23" s="522"/>
      <c r="BE23" s="521">
        <f t="shared" si="41"/>
        <v>0</v>
      </c>
      <c r="BF23" s="444">
        <f t="shared" si="42"/>
        <v>0</v>
      </c>
      <c r="BG23" s="522"/>
      <c r="BH23" s="522"/>
      <c r="BI23" s="522"/>
      <c r="BJ23" s="522"/>
      <c r="BK23" s="522"/>
      <c r="BL23" s="522"/>
    </row>
    <row r="24" spans="1:64" s="287" customFormat="1" ht="40.5" customHeight="1" x14ac:dyDescent="0.25">
      <c r="A24" s="288"/>
      <c r="B24" s="673"/>
      <c r="C24" s="1015"/>
      <c r="D24" s="1013"/>
      <c r="E24" s="1014"/>
      <c r="F24" s="674">
        <v>210204000</v>
      </c>
      <c r="G24" s="502" t="s">
        <v>620</v>
      </c>
      <c r="H24" s="1025"/>
      <c r="I24" s="28" t="s">
        <v>2979</v>
      </c>
      <c r="J24" s="677">
        <v>21</v>
      </c>
      <c r="K24" s="677" t="s">
        <v>3173</v>
      </c>
      <c r="L24" s="677">
        <v>2102</v>
      </c>
      <c r="M24" s="677" t="s">
        <v>3174</v>
      </c>
      <c r="N24" s="502" t="s">
        <v>3176</v>
      </c>
      <c r="O24" s="502" t="s">
        <v>3179</v>
      </c>
      <c r="P24" s="332" t="s">
        <v>620</v>
      </c>
      <c r="Q24" s="1020"/>
      <c r="R24" s="326" t="s">
        <v>2955</v>
      </c>
      <c r="S24" s="326"/>
      <c r="T24" s="1016"/>
      <c r="U24" s="1026"/>
      <c r="V24" s="1026"/>
      <c r="W24" s="1026"/>
      <c r="X24" s="1026"/>
      <c r="Y24" s="354"/>
      <c r="Z24" s="444">
        <f t="shared" si="21"/>
        <v>0</v>
      </c>
      <c r="AA24" s="444">
        <f t="shared" si="21"/>
        <v>0</v>
      </c>
      <c r="AB24" s="444">
        <f t="shared" si="21"/>
        <v>0</v>
      </c>
      <c r="AC24" s="444">
        <f t="shared" si="21"/>
        <v>0</v>
      </c>
      <c r="AD24" s="444">
        <f t="shared" si="21"/>
        <v>0</v>
      </c>
      <c r="AE24" s="444">
        <f t="shared" si="21"/>
        <v>0</v>
      </c>
      <c r="AF24" s="444">
        <f t="shared" si="21"/>
        <v>0</v>
      </c>
      <c r="AG24" s="521">
        <f t="shared" si="35"/>
        <v>0</v>
      </c>
      <c r="AH24" s="444">
        <f t="shared" si="36"/>
        <v>0</v>
      </c>
      <c r="AI24" s="522"/>
      <c r="AJ24" s="522"/>
      <c r="AK24" s="522"/>
      <c r="AL24" s="522"/>
      <c r="AM24" s="522"/>
      <c r="AN24" s="522"/>
      <c r="AO24" s="521">
        <f t="shared" si="37"/>
        <v>0</v>
      </c>
      <c r="AP24" s="444">
        <f t="shared" si="38"/>
        <v>0</v>
      </c>
      <c r="AQ24" s="522"/>
      <c r="AR24" s="522"/>
      <c r="AS24" s="522"/>
      <c r="AT24" s="522"/>
      <c r="AU24" s="522"/>
      <c r="AV24" s="522"/>
      <c r="AW24" s="521">
        <f t="shared" si="39"/>
        <v>0</v>
      </c>
      <c r="AX24" s="444">
        <f t="shared" si="40"/>
        <v>0</v>
      </c>
      <c r="AY24" s="522"/>
      <c r="AZ24" s="522"/>
      <c r="BA24" s="522"/>
      <c r="BB24" s="522"/>
      <c r="BC24" s="522"/>
      <c r="BD24" s="522"/>
      <c r="BE24" s="521">
        <f t="shared" si="41"/>
        <v>0</v>
      </c>
      <c r="BF24" s="444">
        <f t="shared" si="42"/>
        <v>0</v>
      </c>
      <c r="BG24" s="522"/>
      <c r="BH24" s="522"/>
      <c r="BI24" s="522"/>
      <c r="BJ24" s="522"/>
      <c r="BK24" s="522"/>
      <c r="BL24" s="522"/>
    </row>
    <row r="25" spans="1:64" s="287" customFormat="1" ht="40.5" customHeight="1" x14ac:dyDescent="0.25">
      <c r="A25" s="288"/>
      <c r="B25" s="673"/>
      <c r="C25" s="1015"/>
      <c r="D25" s="1013"/>
      <c r="E25" s="1014"/>
      <c r="F25" s="674">
        <v>210205300</v>
      </c>
      <c r="G25" s="502" t="s">
        <v>621</v>
      </c>
      <c r="H25" s="1022"/>
      <c r="I25" s="28" t="s">
        <v>2979</v>
      </c>
      <c r="J25" s="677">
        <v>21</v>
      </c>
      <c r="K25" s="677" t="s">
        <v>3173</v>
      </c>
      <c r="L25" s="677">
        <v>2102</v>
      </c>
      <c r="M25" s="677" t="s">
        <v>3174</v>
      </c>
      <c r="N25" s="502" t="s">
        <v>3176</v>
      </c>
      <c r="O25" s="502" t="s">
        <v>3179</v>
      </c>
      <c r="P25" s="332" t="s">
        <v>621</v>
      </c>
      <c r="Q25" s="1020"/>
      <c r="R25" s="326" t="s">
        <v>2955</v>
      </c>
      <c r="S25" s="326"/>
      <c r="T25" s="1016"/>
      <c r="U25" s="1024"/>
      <c r="V25" s="1024"/>
      <c r="W25" s="1024"/>
      <c r="X25" s="1024"/>
      <c r="Y25" s="354"/>
      <c r="Z25" s="444">
        <f t="shared" si="21"/>
        <v>0</v>
      </c>
      <c r="AA25" s="444">
        <f t="shared" si="21"/>
        <v>0</v>
      </c>
      <c r="AB25" s="444">
        <f t="shared" si="21"/>
        <v>0</v>
      </c>
      <c r="AC25" s="444">
        <f t="shared" si="21"/>
        <v>0</v>
      </c>
      <c r="AD25" s="444">
        <f t="shared" si="21"/>
        <v>0</v>
      </c>
      <c r="AE25" s="444">
        <f t="shared" si="21"/>
        <v>0</v>
      </c>
      <c r="AF25" s="444">
        <f t="shared" si="21"/>
        <v>0</v>
      </c>
      <c r="AG25" s="521">
        <f t="shared" si="35"/>
        <v>0</v>
      </c>
      <c r="AH25" s="444">
        <f t="shared" si="36"/>
        <v>0</v>
      </c>
      <c r="AI25" s="522"/>
      <c r="AJ25" s="522"/>
      <c r="AK25" s="522"/>
      <c r="AL25" s="522"/>
      <c r="AM25" s="522"/>
      <c r="AN25" s="522"/>
      <c r="AO25" s="521">
        <f t="shared" si="37"/>
        <v>0</v>
      </c>
      <c r="AP25" s="444">
        <f t="shared" si="38"/>
        <v>0</v>
      </c>
      <c r="AQ25" s="522"/>
      <c r="AR25" s="522"/>
      <c r="AS25" s="522"/>
      <c r="AT25" s="522"/>
      <c r="AU25" s="522"/>
      <c r="AV25" s="522"/>
      <c r="AW25" s="521">
        <f t="shared" si="39"/>
        <v>0</v>
      </c>
      <c r="AX25" s="444">
        <f t="shared" si="40"/>
        <v>0</v>
      </c>
      <c r="AY25" s="522"/>
      <c r="AZ25" s="522"/>
      <c r="BA25" s="522"/>
      <c r="BB25" s="522"/>
      <c r="BC25" s="522"/>
      <c r="BD25" s="522"/>
      <c r="BE25" s="521">
        <f t="shared" si="41"/>
        <v>0</v>
      </c>
      <c r="BF25" s="444">
        <f t="shared" si="42"/>
        <v>0</v>
      </c>
      <c r="BG25" s="522"/>
      <c r="BH25" s="522"/>
      <c r="BI25" s="522"/>
      <c r="BJ25" s="522"/>
      <c r="BK25" s="522"/>
      <c r="BL25" s="522"/>
    </row>
    <row r="26" spans="1:64" s="287" customFormat="1" ht="40.5" customHeight="1" x14ac:dyDescent="0.25">
      <c r="A26" s="288"/>
      <c r="B26" s="673"/>
      <c r="C26" s="328" t="s">
        <v>185</v>
      </c>
      <c r="D26" s="322" t="s">
        <v>622</v>
      </c>
      <c r="E26" s="351">
        <v>161</v>
      </c>
      <c r="F26" s="356">
        <v>210203600</v>
      </c>
      <c r="G26" s="28" t="s">
        <v>396</v>
      </c>
      <c r="H26" s="28">
        <v>3000</v>
      </c>
      <c r="I26" s="28" t="s">
        <v>2979</v>
      </c>
      <c r="J26" s="28">
        <v>21</v>
      </c>
      <c r="K26" s="28" t="s">
        <v>3173</v>
      </c>
      <c r="L26" s="28">
        <v>2102</v>
      </c>
      <c r="M26" s="28" t="s">
        <v>3174</v>
      </c>
      <c r="N26" s="356">
        <v>2024004540022</v>
      </c>
      <c r="O26" s="28" t="s">
        <v>3180</v>
      </c>
      <c r="P26" s="327" t="s">
        <v>396</v>
      </c>
      <c r="Q26" s="268">
        <v>3000</v>
      </c>
      <c r="R26" s="326" t="s">
        <v>2955</v>
      </c>
      <c r="S26" s="326"/>
      <c r="T26" s="184">
        <v>3000</v>
      </c>
      <c r="U26" s="294">
        <v>100</v>
      </c>
      <c r="V26" s="295">
        <v>900</v>
      </c>
      <c r="W26" s="295">
        <v>1000</v>
      </c>
      <c r="X26" s="295">
        <v>1000</v>
      </c>
      <c r="Y26" s="354">
        <v>596.15800000000002</v>
      </c>
      <c r="Z26" s="444">
        <f t="shared" si="21"/>
        <v>596.15800000000002</v>
      </c>
      <c r="AA26" s="444">
        <f t="shared" si="21"/>
        <v>596.15800000000002</v>
      </c>
      <c r="AB26" s="444">
        <f t="shared" si="21"/>
        <v>0</v>
      </c>
      <c r="AC26" s="444">
        <f t="shared" si="21"/>
        <v>0</v>
      </c>
      <c r="AD26" s="444">
        <f t="shared" si="21"/>
        <v>0</v>
      </c>
      <c r="AE26" s="444">
        <f t="shared" si="21"/>
        <v>0</v>
      </c>
      <c r="AF26" s="444">
        <f t="shared" si="21"/>
        <v>0</v>
      </c>
      <c r="AG26" s="521">
        <f t="shared" si="35"/>
        <v>100</v>
      </c>
      <c r="AH26" s="444">
        <f t="shared" si="36"/>
        <v>61.482999999999997</v>
      </c>
      <c r="AI26" s="522">
        <v>61.482999999999997</v>
      </c>
      <c r="AJ26" s="522"/>
      <c r="AK26" s="522"/>
      <c r="AL26" s="522"/>
      <c r="AM26" s="522"/>
      <c r="AN26" s="522"/>
      <c r="AO26" s="521">
        <f t="shared" si="37"/>
        <v>900</v>
      </c>
      <c r="AP26" s="444">
        <f t="shared" si="38"/>
        <v>178.22499999999999</v>
      </c>
      <c r="AQ26" s="522">
        <v>178.22499999999999</v>
      </c>
      <c r="AR26" s="522"/>
      <c r="AS26" s="522"/>
      <c r="AT26" s="522"/>
      <c r="AU26" s="522"/>
      <c r="AV26" s="522"/>
      <c r="AW26" s="521">
        <f t="shared" si="39"/>
        <v>1000</v>
      </c>
      <c r="AX26" s="444">
        <f t="shared" si="40"/>
        <v>178.22499999999999</v>
      </c>
      <c r="AY26" s="522">
        <v>178.22499999999999</v>
      </c>
      <c r="AZ26" s="522"/>
      <c r="BA26" s="522"/>
      <c r="BB26" s="522"/>
      <c r="BC26" s="522"/>
      <c r="BD26" s="522"/>
      <c r="BE26" s="521">
        <f t="shared" si="41"/>
        <v>1000</v>
      </c>
      <c r="BF26" s="444">
        <f t="shared" si="42"/>
        <v>178.22499999999999</v>
      </c>
      <c r="BG26" s="522">
        <v>178.22499999999999</v>
      </c>
      <c r="BH26" s="522"/>
      <c r="BI26" s="522"/>
      <c r="BJ26" s="522"/>
      <c r="BK26" s="522"/>
      <c r="BL26" s="522"/>
    </row>
    <row r="27" spans="1:64" s="287" customFormat="1" ht="40.5" customHeight="1" x14ac:dyDescent="0.25">
      <c r="A27" s="288"/>
      <c r="B27" s="673"/>
      <c r="C27" s="1017" t="s">
        <v>186</v>
      </c>
      <c r="D27" s="1013" t="s">
        <v>623</v>
      </c>
      <c r="E27" s="351">
        <v>162</v>
      </c>
      <c r="F27" s="356">
        <v>210200900</v>
      </c>
      <c r="G27" s="28" t="s">
        <v>485</v>
      </c>
      <c r="H27" s="28">
        <v>11</v>
      </c>
      <c r="I27" s="28" t="s">
        <v>2979</v>
      </c>
      <c r="J27" s="28">
        <v>21</v>
      </c>
      <c r="K27" s="28" t="s">
        <v>3173</v>
      </c>
      <c r="L27" s="28">
        <v>2102</v>
      </c>
      <c r="M27" s="28" t="s">
        <v>3174</v>
      </c>
      <c r="N27" s="356">
        <v>2024004540022</v>
      </c>
      <c r="O27" s="28" t="s">
        <v>3180</v>
      </c>
      <c r="P27" s="327" t="s">
        <v>624</v>
      </c>
      <c r="Q27" s="268">
        <v>11</v>
      </c>
      <c r="R27" s="326" t="s">
        <v>2955</v>
      </c>
      <c r="S27" s="326"/>
      <c r="T27" s="184">
        <v>11</v>
      </c>
      <c r="U27" s="294">
        <v>3</v>
      </c>
      <c r="V27" s="295">
        <v>3</v>
      </c>
      <c r="W27" s="295">
        <v>4</v>
      </c>
      <c r="X27" s="295">
        <v>1</v>
      </c>
      <c r="Y27" s="354">
        <v>4818</v>
      </c>
      <c r="Z27" s="444">
        <f t="shared" si="21"/>
        <v>4818</v>
      </c>
      <c r="AA27" s="444">
        <f t="shared" si="21"/>
        <v>4818</v>
      </c>
      <c r="AB27" s="444">
        <f t="shared" si="21"/>
        <v>0</v>
      </c>
      <c r="AC27" s="444">
        <f t="shared" si="21"/>
        <v>0</v>
      </c>
      <c r="AD27" s="444">
        <f t="shared" si="21"/>
        <v>0</v>
      </c>
      <c r="AE27" s="444">
        <f t="shared" si="21"/>
        <v>0</v>
      </c>
      <c r="AF27" s="444">
        <f t="shared" si="21"/>
        <v>0</v>
      </c>
      <c r="AG27" s="521">
        <f t="shared" si="35"/>
        <v>3</v>
      </c>
      <c r="AH27" s="444">
        <f t="shared" si="36"/>
        <v>492</v>
      </c>
      <c r="AI27" s="522">
        <v>492</v>
      </c>
      <c r="AJ27" s="522"/>
      <c r="AK27" s="522"/>
      <c r="AL27" s="522"/>
      <c r="AM27" s="522"/>
      <c r="AN27" s="522"/>
      <c r="AO27" s="521">
        <f t="shared" si="37"/>
        <v>3</v>
      </c>
      <c r="AP27" s="444">
        <f t="shared" si="38"/>
        <v>1442</v>
      </c>
      <c r="AQ27" s="522">
        <v>1442</v>
      </c>
      <c r="AR27" s="522"/>
      <c r="AS27" s="522"/>
      <c r="AT27" s="522"/>
      <c r="AU27" s="522"/>
      <c r="AV27" s="522"/>
      <c r="AW27" s="521">
        <f t="shared" si="39"/>
        <v>4</v>
      </c>
      <c r="AX27" s="444">
        <f t="shared" si="40"/>
        <v>1442</v>
      </c>
      <c r="AY27" s="522">
        <v>1442</v>
      </c>
      <c r="AZ27" s="522"/>
      <c r="BA27" s="522"/>
      <c r="BB27" s="522"/>
      <c r="BC27" s="522"/>
      <c r="BD27" s="522"/>
      <c r="BE27" s="521">
        <f t="shared" si="41"/>
        <v>1</v>
      </c>
      <c r="BF27" s="444">
        <f t="shared" si="42"/>
        <v>1442</v>
      </c>
      <c r="BG27" s="527">
        <v>1442</v>
      </c>
      <c r="BH27" s="522"/>
      <c r="BI27" s="522"/>
      <c r="BJ27" s="522"/>
      <c r="BK27" s="522"/>
      <c r="BL27" s="522"/>
    </row>
    <row r="28" spans="1:64" s="287" customFormat="1" ht="40.5" customHeight="1" x14ac:dyDescent="0.25">
      <c r="A28" s="288"/>
      <c r="B28" s="673"/>
      <c r="C28" s="1019"/>
      <c r="D28" s="1013"/>
      <c r="E28" s="351">
        <v>163</v>
      </c>
      <c r="F28" s="356">
        <v>210203800</v>
      </c>
      <c r="G28" s="28" t="s">
        <v>618</v>
      </c>
      <c r="H28" s="28">
        <v>11</v>
      </c>
      <c r="I28" s="28" t="s">
        <v>2979</v>
      </c>
      <c r="J28" s="28">
        <v>21</v>
      </c>
      <c r="K28" s="28" t="s">
        <v>3173</v>
      </c>
      <c r="L28" s="28">
        <v>2102</v>
      </c>
      <c r="M28" s="28" t="s">
        <v>3174</v>
      </c>
      <c r="N28" s="356">
        <v>2024004540022</v>
      </c>
      <c r="O28" s="28" t="s">
        <v>3180</v>
      </c>
      <c r="P28" s="327" t="s">
        <v>618</v>
      </c>
      <c r="Q28" s="268">
        <v>11</v>
      </c>
      <c r="R28" s="326" t="s">
        <v>2955</v>
      </c>
      <c r="S28" s="326"/>
      <c r="T28" s="184">
        <v>11</v>
      </c>
      <c r="U28" s="294">
        <v>3</v>
      </c>
      <c r="V28" s="295">
        <v>3</v>
      </c>
      <c r="W28" s="295">
        <v>4</v>
      </c>
      <c r="X28" s="295">
        <v>1</v>
      </c>
      <c r="Y28" s="354">
        <v>1210</v>
      </c>
      <c r="Z28" s="444">
        <f t="shared" si="21"/>
        <v>1210</v>
      </c>
      <c r="AA28" s="444">
        <f t="shared" si="21"/>
        <v>1210</v>
      </c>
      <c r="AB28" s="444">
        <f t="shared" si="21"/>
        <v>0</v>
      </c>
      <c r="AC28" s="444">
        <f t="shared" si="21"/>
        <v>0</v>
      </c>
      <c r="AD28" s="444">
        <f t="shared" si="21"/>
        <v>0</v>
      </c>
      <c r="AE28" s="444">
        <f t="shared" si="21"/>
        <v>0</v>
      </c>
      <c r="AF28" s="444">
        <f t="shared" si="21"/>
        <v>0</v>
      </c>
      <c r="AG28" s="521">
        <f t="shared" si="35"/>
        <v>3</v>
      </c>
      <c r="AH28" s="444">
        <f t="shared" si="36"/>
        <v>130</v>
      </c>
      <c r="AI28" s="528">
        <v>130</v>
      </c>
      <c r="AJ28" s="522"/>
      <c r="AK28" s="522"/>
      <c r="AL28" s="522"/>
      <c r="AM28" s="522"/>
      <c r="AN28" s="522"/>
      <c r="AO28" s="521">
        <f t="shared" si="37"/>
        <v>3</v>
      </c>
      <c r="AP28" s="444">
        <f t="shared" si="38"/>
        <v>360</v>
      </c>
      <c r="AQ28" s="528">
        <v>360</v>
      </c>
      <c r="AR28" s="522"/>
      <c r="AS28" s="522"/>
      <c r="AT28" s="522"/>
      <c r="AU28" s="522"/>
      <c r="AV28" s="522"/>
      <c r="AW28" s="521">
        <f t="shared" si="39"/>
        <v>4</v>
      </c>
      <c r="AX28" s="444">
        <f t="shared" si="40"/>
        <v>360</v>
      </c>
      <c r="AY28" s="528">
        <v>360</v>
      </c>
      <c r="AZ28" s="522"/>
      <c r="BA28" s="522"/>
      <c r="BB28" s="522"/>
      <c r="BC28" s="522"/>
      <c r="BD28" s="522"/>
      <c r="BE28" s="521">
        <f t="shared" si="41"/>
        <v>1</v>
      </c>
      <c r="BF28" s="444">
        <f t="shared" si="42"/>
        <v>360</v>
      </c>
      <c r="BG28" s="528">
        <v>360</v>
      </c>
      <c r="BH28" s="522"/>
      <c r="BI28" s="522"/>
      <c r="BJ28" s="522"/>
      <c r="BK28" s="522"/>
      <c r="BL28" s="522"/>
    </row>
    <row r="29" spans="1:64" s="287" customFormat="1" ht="40.5" customHeight="1" x14ac:dyDescent="0.25">
      <c r="A29" s="299"/>
      <c r="B29" s="278"/>
      <c r="C29" s="620"/>
      <c r="D29" s="485"/>
      <c r="E29" s="176"/>
      <c r="F29" s="672"/>
      <c r="G29" s="176"/>
      <c r="H29" s="176"/>
      <c r="I29" s="176"/>
      <c r="J29" s="176"/>
      <c r="K29" s="176"/>
      <c r="L29" s="176"/>
      <c r="M29" s="176"/>
      <c r="N29" s="176"/>
      <c r="O29" s="176"/>
      <c r="P29" s="767"/>
      <c r="Q29" s="767"/>
      <c r="R29" s="176"/>
      <c r="S29" s="176"/>
      <c r="T29" s="176"/>
      <c r="U29" s="300"/>
      <c r="V29" s="301"/>
      <c r="W29" s="301"/>
      <c r="X29" s="301"/>
      <c r="Y29" s="523"/>
      <c r="Z29" s="524"/>
      <c r="AA29" s="524"/>
      <c r="AB29" s="524"/>
      <c r="AC29" s="524"/>
      <c r="AD29" s="524"/>
      <c r="AE29" s="524"/>
      <c r="AF29" s="524"/>
      <c r="AG29" s="525"/>
      <c r="AH29" s="524"/>
      <c r="AI29" s="526"/>
      <c r="AJ29" s="526"/>
      <c r="AK29" s="526"/>
      <c r="AL29" s="526"/>
      <c r="AM29" s="526"/>
      <c r="AN29" s="526"/>
      <c r="AO29" s="525"/>
      <c r="AP29" s="524"/>
      <c r="AQ29" s="526"/>
      <c r="AR29" s="526"/>
      <c r="AS29" s="526"/>
      <c r="AT29" s="526"/>
      <c r="AU29" s="526"/>
      <c r="AV29" s="526"/>
      <c r="AW29" s="525"/>
      <c r="AX29" s="524"/>
      <c r="AY29" s="526"/>
      <c r="AZ29" s="526"/>
      <c r="BA29" s="526"/>
      <c r="BB29" s="526"/>
      <c r="BC29" s="526"/>
      <c r="BD29" s="526"/>
      <c r="BE29" s="525"/>
      <c r="BF29" s="524"/>
      <c r="BG29" s="526"/>
      <c r="BH29" s="526"/>
      <c r="BI29" s="526"/>
      <c r="BJ29" s="526"/>
      <c r="BK29" s="526"/>
      <c r="BL29" s="526"/>
    </row>
    <row r="30" spans="1:64" s="559" customFormat="1" ht="40.5" customHeight="1" x14ac:dyDescent="0.25">
      <c r="A30" s="194" t="s">
        <v>2884</v>
      </c>
      <c r="B30" s="534" t="s">
        <v>625</v>
      </c>
      <c r="C30" s="535"/>
      <c r="D30" s="535"/>
      <c r="E30" s="535"/>
      <c r="F30" s="703"/>
      <c r="G30" s="560"/>
      <c r="H30" s="560"/>
      <c r="I30" s="535"/>
      <c r="J30" s="560"/>
      <c r="K30" s="560"/>
      <c r="L30" s="560"/>
      <c r="M30" s="560"/>
      <c r="N30" s="535"/>
      <c r="O30" s="560"/>
      <c r="P30" s="561"/>
      <c r="Q30" s="561"/>
      <c r="R30" s="195"/>
      <c r="S30" s="195"/>
      <c r="T30" s="195"/>
      <c r="U30" s="680"/>
      <c r="V30" s="680"/>
      <c r="W30" s="680"/>
      <c r="X30" s="680"/>
      <c r="Y30" s="699">
        <f>Y31</f>
        <v>8104.3485810000002</v>
      </c>
      <c r="Z30" s="577">
        <f>+Z31</f>
        <v>8104.3485810000002</v>
      </c>
      <c r="AA30" s="577">
        <f t="shared" ref="AA30:AF30" si="43">+AA31</f>
        <v>8104.3485810000002</v>
      </c>
      <c r="AB30" s="577">
        <f t="shared" si="43"/>
        <v>0</v>
      </c>
      <c r="AC30" s="577">
        <f t="shared" si="43"/>
        <v>0</v>
      </c>
      <c r="AD30" s="577">
        <f t="shared" si="43"/>
        <v>0</v>
      </c>
      <c r="AE30" s="577">
        <f t="shared" si="43"/>
        <v>0</v>
      </c>
      <c r="AF30" s="577">
        <f t="shared" si="43"/>
        <v>0</v>
      </c>
      <c r="AG30" s="578"/>
      <c r="AH30" s="577">
        <f>+AH31</f>
        <v>2016.08714525</v>
      </c>
      <c r="AI30" s="577">
        <f t="shared" ref="AI30:AN30" si="44">+AI31</f>
        <v>2016.08714525</v>
      </c>
      <c r="AJ30" s="577">
        <f t="shared" si="44"/>
        <v>0</v>
      </c>
      <c r="AK30" s="577">
        <f t="shared" si="44"/>
        <v>0</v>
      </c>
      <c r="AL30" s="577">
        <f t="shared" si="44"/>
        <v>0</v>
      </c>
      <c r="AM30" s="577">
        <f t="shared" si="44"/>
        <v>0</v>
      </c>
      <c r="AN30" s="577">
        <f t="shared" si="44"/>
        <v>0</v>
      </c>
      <c r="AO30" s="578"/>
      <c r="AP30" s="577">
        <f>+AP31</f>
        <v>2136.08714525</v>
      </c>
      <c r="AQ30" s="577">
        <f t="shared" ref="AQ30:AV30" si="45">+AQ31</f>
        <v>2136.08714525</v>
      </c>
      <c r="AR30" s="577">
        <f t="shared" si="45"/>
        <v>0</v>
      </c>
      <c r="AS30" s="577">
        <f t="shared" si="45"/>
        <v>0</v>
      </c>
      <c r="AT30" s="577">
        <f t="shared" si="45"/>
        <v>0</v>
      </c>
      <c r="AU30" s="577">
        <f t="shared" si="45"/>
        <v>0</v>
      </c>
      <c r="AV30" s="577">
        <f t="shared" si="45"/>
        <v>0</v>
      </c>
      <c r="AW30" s="578"/>
      <c r="AX30" s="577">
        <f>+AX31</f>
        <v>1976.08714525</v>
      </c>
      <c r="AY30" s="577">
        <f t="shared" ref="AY30:BD30" si="46">+AY31</f>
        <v>1976.08714525</v>
      </c>
      <c r="AZ30" s="577">
        <f t="shared" si="46"/>
        <v>0</v>
      </c>
      <c r="BA30" s="577">
        <f t="shared" si="46"/>
        <v>0</v>
      </c>
      <c r="BB30" s="577">
        <f t="shared" si="46"/>
        <v>0</v>
      </c>
      <c r="BC30" s="577">
        <f t="shared" si="46"/>
        <v>0</v>
      </c>
      <c r="BD30" s="577">
        <f t="shared" si="46"/>
        <v>0</v>
      </c>
      <c r="BE30" s="578"/>
      <c r="BF30" s="577">
        <f>+BF31</f>
        <v>1976.08714525</v>
      </c>
      <c r="BG30" s="577">
        <f t="shared" ref="BG30:BL30" si="47">+BG31</f>
        <v>1976.08714525</v>
      </c>
      <c r="BH30" s="577">
        <f t="shared" si="47"/>
        <v>0</v>
      </c>
      <c r="BI30" s="577">
        <f t="shared" si="47"/>
        <v>0</v>
      </c>
      <c r="BJ30" s="577">
        <f t="shared" si="47"/>
        <v>0</v>
      </c>
      <c r="BK30" s="577">
        <f t="shared" si="47"/>
        <v>0</v>
      </c>
      <c r="BL30" s="577">
        <f t="shared" si="47"/>
        <v>0</v>
      </c>
    </row>
    <row r="31" spans="1:64" s="559" customFormat="1" ht="40.5" customHeight="1" x14ac:dyDescent="0.25">
      <c r="A31" s="681"/>
      <c r="B31" s="201" t="s">
        <v>187</v>
      </c>
      <c r="C31" s="547" t="s">
        <v>626</v>
      </c>
      <c r="D31" s="380"/>
      <c r="E31" s="380"/>
      <c r="F31" s="696"/>
      <c r="G31" s="398"/>
      <c r="H31" s="398"/>
      <c r="I31" s="380"/>
      <c r="J31" s="398"/>
      <c r="K31" s="398"/>
      <c r="L31" s="398"/>
      <c r="M31" s="398"/>
      <c r="N31" s="380"/>
      <c r="O31" s="398"/>
      <c r="P31" s="682"/>
      <c r="Q31" s="682"/>
      <c r="R31" s="579"/>
      <c r="S31" s="554"/>
      <c r="T31" s="52"/>
      <c r="U31" s="686"/>
      <c r="V31" s="686"/>
      <c r="W31" s="686"/>
      <c r="X31" s="686"/>
      <c r="Y31" s="687">
        <f>SUM(Y32:Y33)</f>
        <v>8104.3485810000002</v>
      </c>
      <c r="Z31" s="580">
        <f t="shared" ref="Z31:AF33" si="48">+AH31+AP31+AX31+BF31</f>
        <v>8104.3485810000002</v>
      </c>
      <c r="AA31" s="580">
        <f t="shared" si="48"/>
        <v>8104.3485810000002</v>
      </c>
      <c r="AB31" s="580">
        <f t="shared" si="48"/>
        <v>0</v>
      </c>
      <c r="AC31" s="580">
        <f t="shared" si="48"/>
        <v>0</v>
      </c>
      <c r="AD31" s="580">
        <f t="shared" si="48"/>
        <v>0</v>
      </c>
      <c r="AE31" s="580">
        <f t="shared" si="48"/>
        <v>0</v>
      </c>
      <c r="AF31" s="580">
        <f t="shared" si="48"/>
        <v>0</v>
      </c>
      <c r="AG31" s="581"/>
      <c r="AH31" s="582">
        <f>SUM(AH32:AH33)</f>
        <v>2016.08714525</v>
      </c>
      <c r="AI31" s="582">
        <f t="shared" ref="AI31:AN31" si="49">SUM(AI32:AI33)</f>
        <v>2016.08714525</v>
      </c>
      <c r="AJ31" s="582">
        <f t="shared" si="49"/>
        <v>0</v>
      </c>
      <c r="AK31" s="582">
        <f t="shared" si="49"/>
        <v>0</v>
      </c>
      <c r="AL31" s="582">
        <f t="shared" si="49"/>
        <v>0</v>
      </c>
      <c r="AM31" s="582">
        <f t="shared" si="49"/>
        <v>0</v>
      </c>
      <c r="AN31" s="582">
        <f t="shared" si="49"/>
        <v>0</v>
      </c>
      <c r="AO31" s="581"/>
      <c r="AP31" s="582">
        <f>SUM(AP32:AP33)</f>
        <v>2136.08714525</v>
      </c>
      <c r="AQ31" s="582">
        <f t="shared" ref="AQ31:AV31" si="50">SUM(AQ32:AQ33)</f>
        <v>2136.08714525</v>
      </c>
      <c r="AR31" s="582">
        <f t="shared" si="50"/>
        <v>0</v>
      </c>
      <c r="AS31" s="582">
        <f t="shared" si="50"/>
        <v>0</v>
      </c>
      <c r="AT31" s="582">
        <f t="shared" si="50"/>
        <v>0</v>
      </c>
      <c r="AU31" s="582">
        <f t="shared" si="50"/>
        <v>0</v>
      </c>
      <c r="AV31" s="582">
        <f t="shared" si="50"/>
        <v>0</v>
      </c>
      <c r="AW31" s="581"/>
      <c r="AX31" s="582">
        <f>SUM(AX32:AX33)</f>
        <v>1976.08714525</v>
      </c>
      <c r="AY31" s="582">
        <f t="shared" ref="AY31:BD31" si="51">SUM(AY32:AY33)</f>
        <v>1976.08714525</v>
      </c>
      <c r="AZ31" s="582">
        <f t="shared" si="51"/>
        <v>0</v>
      </c>
      <c r="BA31" s="582">
        <f t="shared" si="51"/>
        <v>0</v>
      </c>
      <c r="BB31" s="582">
        <f t="shared" si="51"/>
        <v>0</v>
      </c>
      <c r="BC31" s="582">
        <f t="shared" si="51"/>
        <v>0</v>
      </c>
      <c r="BD31" s="582">
        <f t="shared" si="51"/>
        <v>0</v>
      </c>
      <c r="BE31" s="581"/>
      <c r="BF31" s="582">
        <f>SUM(BF32:BF33)</f>
        <v>1976.08714525</v>
      </c>
      <c r="BG31" s="582">
        <f t="shared" ref="BG31:BL31" si="52">SUM(BG32:BG33)</f>
        <v>1976.08714525</v>
      </c>
      <c r="BH31" s="582">
        <f t="shared" si="52"/>
        <v>0</v>
      </c>
      <c r="BI31" s="582">
        <f t="shared" si="52"/>
        <v>0</v>
      </c>
      <c r="BJ31" s="582">
        <f t="shared" si="52"/>
        <v>0</v>
      </c>
      <c r="BK31" s="582">
        <f t="shared" si="52"/>
        <v>0</v>
      </c>
      <c r="BL31" s="582">
        <f t="shared" si="52"/>
        <v>0</v>
      </c>
    </row>
    <row r="32" spans="1:64" s="287" customFormat="1" ht="40.5" customHeight="1" x14ac:dyDescent="0.25">
      <c r="A32" s="288"/>
      <c r="B32" s="673"/>
      <c r="C32" s="328" t="s">
        <v>188</v>
      </c>
      <c r="D32" s="322" t="s">
        <v>628</v>
      </c>
      <c r="E32" s="351">
        <v>164</v>
      </c>
      <c r="F32" s="674">
        <v>210302600</v>
      </c>
      <c r="G32" s="502" t="s">
        <v>3181</v>
      </c>
      <c r="H32" s="502">
        <v>12000</v>
      </c>
      <c r="I32" s="28" t="s">
        <v>2979</v>
      </c>
      <c r="J32" s="502">
        <v>21</v>
      </c>
      <c r="K32" s="502" t="s">
        <v>3173</v>
      </c>
      <c r="L32" s="502">
        <v>2103</v>
      </c>
      <c r="M32" s="502" t="s">
        <v>3182</v>
      </c>
      <c r="N32" s="674">
        <v>2021004540152</v>
      </c>
      <c r="O32" s="502" t="s">
        <v>3183</v>
      </c>
      <c r="P32" s="327" t="s">
        <v>629</v>
      </c>
      <c r="Q32" s="268">
        <v>12000</v>
      </c>
      <c r="R32" s="326" t="s">
        <v>2955</v>
      </c>
      <c r="S32" s="326"/>
      <c r="T32" s="184">
        <v>12000</v>
      </c>
      <c r="U32" s="294">
        <f>12000/4</f>
        <v>3000</v>
      </c>
      <c r="V32" s="295">
        <v>3000</v>
      </c>
      <c r="W32" s="295">
        <v>3000</v>
      </c>
      <c r="X32" s="295">
        <v>3000</v>
      </c>
      <c r="Y32" s="354">
        <v>7904.3485810000002</v>
      </c>
      <c r="Z32" s="444">
        <f t="shared" si="48"/>
        <v>7904.3485810000002</v>
      </c>
      <c r="AA32" s="444">
        <f t="shared" si="48"/>
        <v>7904.3485810000002</v>
      </c>
      <c r="AB32" s="444">
        <f t="shared" si="48"/>
        <v>0</v>
      </c>
      <c r="AC32" s="444">
        <f t="shared" si="48"/>
        <v>0</v>
      </c>
      <c r="AD32" s="444">
        <f t="shared" si="48"/>
        <v>0</v>
      </c>
      <c r="AE32" s="444">
        <f t="shared" si="48"/>
        <v>0</v>
      </c>
      <c r="AF32" s="444">
        <f t="shared" si="48"/>
        <v>0</v>
      </c>
      <c r="AG32" s="521">
        <f>+U32</f>
        <v>3000</v>
      </c>
      <c r="AH32" s="444">
        <f t="shared" ref="AH32" si="53">SUM(AI32:AN32)</f>
        <v>1976.08714525</v>
      </c>
      <c r="AI32" s="522">
        <f>7904.348581/4</f>
        <v>1976.08714525</v>
      </c>
      <c r="AJ32" s="522"/>
      <c r="AK32" s="522"/>
      <c r="AL32" s="522"/>
      <c r="AM32" s="522"/>
      <c r="AN32" s="522"/>
      <c r="AO32" s="521">
        <f>+V32</f>
        <v>3000</v>
      </c>
      <c r="AP32" s="444">
        <f t="shared" ref="AP32" si="54">SUM(AQ32:AV32)</f>
        <v>1976.08714525</v>
      </c>
      <c r="AQ32" s="522">
        <f>7904.348581/4</f>
        <v>1976.08714525</v>
      </c>
      <c r="AR32" s="522"/>
      <c r="AS32" s="522"/>
      <c r="AT32" s="522"/>
      <c r="AU32" s="522"/>
      <c r="AV32" s="522"/>
      <c r="AW32" s="521">
        <f t="shared" ref="AW32:AW33" si="55">+W32</f>
        <v>3000</v>
      </c>
      <c r="AX32" s="444">
        <f t="shared" ref="AX32:AX33" si="56">SUM(AY32:BD32)</f>
        <v>1976.08714525</v>
      </c>
      <c r="AY32" s="522">
        <v>1976.08714525</v>
      </c>
      <c r="AZ32" s="522"/>
      <c r="BA32" s="522"/>
      <c r="BB32" s="522"/>
      <c r="BC32" s="522"/>
      <c r="BD32" s="522"/>
      <c r="BE32" s="521">
        <f>+X32</f>
        <v>3000</v>
      </c>
      <c r="BF32" s="444">
        <f t="shared" ref="BF32:BF33" si="57">SUM(BG32:BL32)</f>
        <v>1976.08714525</v>
      </c>
      <c r="BG32" s="522">
        <v>1976.08714525</v>
      </c>
      <c r="BH32" s="522"/>
      <c r="BI32" s="522"/>
      <c r="BJ32" s="522"/>
      <c r="BK32" s="522"/>
      <c r="BL32" s="522"/>
    </row>
    <row r="33" spans="1:64" s="287" customFormat="1" ht="40.5" customHeight="1" x14ac:dyDescent="0.25">
      <c r="A33" s="288"/>
      <c r="B33" s="673"/>
      <c r="C33" s="328" t="s">
        <v>190</v>
      </c>
      <c r="D33" s="322" t="s">
        <v>630</v>
      </c>
      <c r="E33" s="351">
        <v>165</v>
      </c>
      <c r="F33" s="674">
        <v>210302600</v>
      </c>
      <c r="G33" s="502" t="s">
        <v>3181</v>
      </c>
      <c r="H33" s="502">
        <v>12000</v>
      </c>
      <c r="I33" s="28" t="s">
        <v>2979</v>
      </c>
      <c r="J33" s="502">
        <v>21</v>
      </c>
      <c r="K33" s="502" t="s">
        <v>3173</v>
      </c>
      <c r="L33" s="502">
        <v>2103</v>
      </c>
      <c r="M33" s="502" t="s">
        <v>3182</v>
      </c>
      <c r="N33" s="674">
        <v>2021004540152</v>
      </c>
      <c r="O33" s="502" t="s">
        <v>3183</v>
      </c>
      <c r="P33" s="327" t="s">
        <v>631</v>
      </c>
      <c r="Q33" s="268">
        <v>8</v>
      </c>
      <c r="R33" s="326" t="s">
        <v>2955</v>
      </c>
      <c r="S33" s="326"/>
      <c r="T33" s="184">
        <v>8</v>
      </c>
      <c r="U33" s="294"/>
      <c r="V33" s="295"/>
      <c r="W33" s="295"/>
      <c r="X33" s="295"/>
      <c r="Y33" s="354">
        <v>200</v>
      </c>
      <c r="Z33" s="444">
        <f t="shared" si="48"/>
        <v>200</v>
      </c>
      <c r="AA33" s="444">
        <v>200</v>
      </c>
      <c r="AB33" s="444">
        <f t="shared" si="48"/>
        <v>0</v>
      </c>
      <c r="AC33" s="444">
        <f t="shared" si="48"/>
        <v>0</v>
      </c>
      <c r="AD33" s="444">
        <f t="shared" si="48"/>
        <v>0</v>
      </c>
      <c r="AE33" s="444">
        <f t="shared" si="48"/>
        <v>0</v>
      </c>
      <c r="AF33" s="444">
        <f t="shared" si="48"/>
        <v>0</v>
      </c>
      <c r="AG33" s="521">
        <v>1</v>
      </c>
      <c r="AH33" s="444">
        <v>40</v>
      </c>
      <c r="AI33" s="522">
        <v>40</v>
      </c>
      <c r="AJ33" s="522"/>
      <c r="AK33" s="522"/>
      <c r="AL33" s="522"/>
      <c r="AM33" s="522"/>
      <c r="AN33" s="522"/>
      <c r="AO33" s="521">
        <v>7</v>
      </c>
      <c r="AP33" s="444">
        <v>160</v>
      </c>
      <c r="AQ33" s="522">
        <v>160</v>
      </c>
      <c r="AR33" s="522"/>
      <c r="AS33" s="522"/>
      <c r="AT33" s="522"/>
      <c r="AU33" s="522"/>
      <c r="AV33" s="522"/>
      <c r="AW33" s="521">
        <f t="shared" si="55"/>
        <v>0</v>
      </c>
      <c r="AX33" s="444">
        <f t="shared" si="56"/>
        <v>0</v>
      </c>
      <c r="AY33" s="522"/>
      <c r="AZ33" s="522"/>
      <c r="BA33" s="522"/>
      <c r="BB33" s="522"/>
      <c r="BC33" s="522"/>
      <c r="BD33" s="522"/>
      <c r="BE33" s="521">
        <f>+X33</f>
        <v>0</v>
      </c>
      <c r="BF33" s="444">
        <f t="shared" si="57"/>
        <v>0</v>
      </c>
      <c r="BG33" s="522"/>
      <c r="BH33" s="522"/>
      <c r="BI33" s="522"/>
      <c r="BJ33" s="522"/>
      <c r="BK33" s="522"/>
      <c r="BL33" s="522"/>
    </row>
    <row r="34" spans="1:64" s="287" customFormat="1" ht="40.5" customHeight="1" x14ac:dyDescent="0.25">
      <c r="A34" s="299"/>
      <c r="B34" s="278"/>
      <c r="C34" s="620"/>
      <c r="D34" s="485"/>
      <c r="E34" s="176"/>
      <c r="F34" s="672"/>
      <c r="G34" s="176"/>
      <c r="H34" s="176"/>
      <c r="I34" s="176"/>
      <c r="J34" s="176"/>
      <c r="K34" s="176"/>
      <c r="L34" s="176"/>
      <c r="M34" s="176"/>
      <c r="N34" s="176"/>
      <c r="O34" s="176"/>
      <c r="P34" s="767"/>
      <c r="Q34" s="767"/>
      <c r="R34" s="176"/>
      <c r="S34" s="176"/>
      <c r="T34" s="176"/>
      <c r="U34" s="300"/>
      <c r="V34" s="301"/>
      <c r="W34" s="301"/>
      <c r="X34" s="301"/>
      <c r="Y34" s="523"/>
      <c r="Z34" s="524"/>
      <c r="AA34" s="524"/>
      <c r="AB34" s="524"/>
      <c r="AC34" s="524"/>
      <c r="AD34" s="524"/>
      <c r="AE34" s="524"/>
      <c r="AF34" s="524"/>
      <c r="AG34" s="525"/>
      <c r="AH34" s="524"/>
      <c r="AI34" s="526"/>
      <c r="AJ34" s="526"/>
      <c r="AK34" s="526"/>
      <c r="AL34" s="526"/>
      <c r="AM34" s="526"/>
      <c r="AN34" s="526"/>
      <c r="AO34" s="525"/>
      <c r="AP34" s="524"/>
      <c r="AQ34" s="526"/>
      <c r="AR34" s="526"/>
      <c r="AS34" s="526"/>
      <c r="AT34" s="526"/>
      <c r="AU34" s="526"/>
      <c r="AV34" s="526"/>
      <c r="AW34" s="525"/>
      <c r="AX34" s="524"/>
      <c r="AY34" s="526"/>
      <c r="AZ34" s="526"/>
      <c r="BA34" s="526"/>
      <c r="BB34" s="526"/>
      <c r="BC34" s="526"/>
      <c r="BD34" s="526"/>
      <c r="BE34" s="525"/>
      <c r="BF34" s="524"/>
      <c r="BG34" s="526"/>
      <c r="BH34" s="526"/>
      <c r="BI34" s="526"/>
      <c r="BJ34" s="526"/>
      <c r="BK34" s="526"/>
      <c r="BL34" s="526"/>
    </row>
    <row r="35" spans="1:64" s="559" customFormat="1" ht="40.5" customHeight="1" x14ac:dyDescent="0.25">
      <c r="A35" s="194" t="s">
        <v>2885</v>
      </c>
      <c r="B35" s="534" t="s">
        <v>632</v>
      </c>
      <c r="C35" s="535"/>
      <c r="D35" s="535"/>
      <c r="E35" s="535"/>
      <c r="F35" s="703"/>
      <c r="G35" s="560"/>
      <c r="H35" s="560"/>
      <c r="I35" s="535"/>
      <c r="J35" s="560"/>
      <c r="K35" s="560"/>
      <c r="L35" s="560"/>
      <c r="M35" s="560"/>
      <c r="N35" s="535"/>
      <c r="O35" s="560"/>
      <c r="P35" s="561"/>
      <c r="Q35" s="561"/>
      <c r="R35" s="195"/>
      <c r="S35" s="195"/>
      <c r="T35" s="195"/>
      <c r="U35" s="680"/>
      <c r="V35" s="680"/>
      <c r="W35" s="680"/>
      <c r="X35" s="680"/>
      <c r="Y35" s="699">
        <f>Y36</f>
        <v>336</v>
      </c>
      <c r="Z35" s="577">
        <f>+Z36</f>
        <v>336</v>
      </c>
      <c r="AA35" s="577">
        <f t="shared" ref="AA35:AF35" si="58">+AA36</f>
        <v>336</v>
      </c>
      <c r="AB35" s="577">
        <f t="shared" si="58"/>
        <v>0</v>
      </c>
      <c r="AC35" s="577">
        <f t="shared" si="58"/>
        <v>0</v>
      </c>
      <c r="AD35" s="577">
        <f t="shared" si="58"/>
        <v>0</v>
      </c>
      <c r="AE35" s="577">
        <f t="shared" si="58"/>
        <v>0</v>
      </c>
      <c r="AF35" s="577">
        <f t="shared" si="58"/>
        <v>0</v>
      </c>
      <c r="AG35" s="578"/>
      <c r="AH35" s="577">
        <f>+AH36</f>
        <v>50.4</v>
      </c>
      <c r="AI35" s="577">
        <f t="shared" ref="AI35:AN36" si="59">+AI36</f>
        <v>50.4</v>
      </c>
      <c r="AJ35" s="577">
        <f t="shared" si="59"/>
        <v>0</v>
      </c>
      <c r="AK35" s="577">
        <f t="shared" si="59"/>
        <v>0</v>
      </c>
      <c r="AL35" s="577">
        <f t="shared" si="59"/>
        <v>0</v>
      </c>
      <c r="AM35" s="577">
        <f t="shared" si="59"/>
        <v>0</v>
      </c>
      <c r="AN35" s="577">
        <f t="shared" si="59"/>
        <v>0</v>
      </c>
      <c r="AO35" s="578"/>
      <c r="AP35" s="577">
        <f>+AP36</f>
        <v>117.6</v>
      </c>
      <c r="AQ35" s="577">
        <f t="shared" ref="AQ35:AV36" si="60">+AQ36</f>
        <v>117.6</v>
      </c>
      <c r="AR35" s="577">
        <f t="shared" si="60"/>
        <v>0</v>
      </c>
      <c r="AS35" s="577">
        <f t="shared" si="60"/>
        <v>0</v>
      </c>
      <c r="AT35" s="577">
        <f t="shared" si="60"/>
        <v>0</v>
      </c>
      <c r="AU35" s="577">
        <f t="shared" si="60"/>
        <v>0</v>
      </c>
      <c r="AV35" s="577">
        <f t="shared" si="60"/>
        <v>0</v>
      </c>
      <c r="AW35" s="578"/>
      <c r="AX35" s="577">
        <f>+AX36</f>
        <v>84</v>
      </c>
      <c r="AY35" s="577">
        <f t="shared" ref="AY35:BD36" si="61">+AY36</f>
        <v>84</v>
      </c>
      <c r="AZ35" s="577">
        <f t="shared" si="61"/>
        <v>0</v>
      </c>
      <c r="BA35" s="577">
        <f t="shared" si="61"/>
        <v>0</v>
      </c>
      <c r="BB35" s="577">
        <f t="shared" si="61"/>
        <v>0</v>
      </c>
      <c r="BC35" s="577">
        <f t="shared" si="61"/>
        <v>0</v>
      </c>
      <c r="BD35" s="577">
        <f t="shared" si="61"/>
        <v>0</v>
      </c>
      <c r="BE35" s="578"/>
      <c r="BF35" s="577">
        <f>+BF36</f>
        <v>84</v>
      </c>
      <c r="BG35" s="577">
        <f t="shared" ref="BG35:BL36" si="62">+BG36</f>
        <v>84</v>
      </c>
      <c r="BH35" s="577">
        <f t="shared" si="62"/>
        <v>0</v>
      </c>
      <c r="BI35" s="577">
        <f t="shared" si="62"/>
        <v>0</v>
      </c>
      <c r="BJ35" s="577">
        <f t="shared" si="62"/>
        <v>0</v>
      </c>
      <c r="BK35" s="577">
        <f t="shared" si="62"/>
        <v>0</v>
      </c>
      <c r="BL35" s="577">
        <f t="shared" si="62"/>
        <v>0</v>
      </c>
    </row>
    <row r="36" spans="1:64" s="559" customFormat="1" ht="40.5" customHeight="1" x14ac:dyDescent="0.25">
      <c r="A36" s="681"/>
      <c r="B36" s="201" t="s">
        <v>634</v>
      </c>
      <c r="C36" s="547" t="s">
        <v>635</v>
      </c>
      <c r="D36" s="380"/>
      <c r="E36" s="380"/>
      <c r="F36" s="696"/>
      <c r="G36" s="398"/>
      <c r="H36" s="398"/>
      <c r="I36" s="380"/>
      <c r="J36" s="398"/>
      <c r="K36" s="398"/>
      <c r="L36" s="398"/>
      <c r="M36" s="398"/>
      <c r="N36" s="380"/>
      <c r="O36" s="398"/>
      <c r="P36" s="682"/>
      <c r="Q36" s="682"/>
      <c r="R36" s="579"/>
      <c r="S36" s="554"/>
      <c r="T36" s="52"/>
      <c r="U36" s="686"/>
      <c r="V36" s="686"/>
      <c r="W36" s="686"/>
      <c r="X36" s="686"/>
      <c r="Y36" s="687">
        <f>Y37</f>
        <v>336</v>
      </c>
      <c r="Z36" s="580">
        <f t="shared" ref="Z36:AF37" si="63">+AH36+AP36+AX36+BF36</f>
        <v>336</v>
      </c>
      <c r="AA36" s="580">
        <f t="shared" si="63"/>
        <v>336</v>
      </c>
      <c r="AB36" s="580">
        <f t="shared" si="63"/>
        <v>0</v>
      </c>
      <c r="AC36" s="580">
        <f t="shared" si="63"/>
        <v>0</v>
      </c>
      <c r="AD36" s="580">
        <f t="shared" si="63"/>
        <v>0</v>
      </c>
      <c r="AE36" s="580">
        <f t="shared" si="63"/>
        <v>0</v>
      </c>
      <c r="AF36" s="580">
        <f t="shared" si="63"/>
        <v>0</v>
      </c>
      <c r="AG36" s="581"/>
      <c r="AH36" s="582">
        <f>+AH37</f>
        <v>50.4</v>
      </c>
      <c r="AI36" s="582">
        <f t="shared" si="59"/>
        <v>50.4</v>
      </c>
      <c r="AJ36" s="582">
        <f t="shared" si="59"/>
        <v>0</v>
      </c>
      <c r="AK36" s="582">
        <f t="shared" si="59"/>
        <v>0</v>
      </c>
      <c r="AL36" s="582">
        <f t="shared" si="59"/>
        <v>0</v>
      </c>
      <c r="AM36" s="582">
        <f t="shared" si="59"/>
        <v>0</v>
      </c>
      <c r="AN36" s="582">
        <f t="shared" si="59"/>
        <v>0</v>
      </c>
      <c r="AO36" s="581"/>
      <c r="AP36" s="582">
        <f>+AP37</f>
        <v>117.6</v>
      </c>
      <c r="AQ36" s="582">
        <f t="shared" si="60"/>
        <v>117.6</v>
      </c>
      <c r="AR36" s="582">
        <f t="shared" si="60"/>
        <v>0</v>
      </c>
      <c r="AS36" s="582">
        <f t="shared" si="60"/>
        <v>0</v>
      </c>
      <c r="AT36" s="582">
        <f t="shared" si="60"/>
        <v>0</v>
      </c>
      <c r="AU36" s="582">
        <f t="shared" si="60"/>
        <v>0</v>
      </c>
      <c r="AV36" s="582">
        <f t="shared" si="60"/>
        <v>0</v>
      </c>
      <c r="AW36" s="581"/>
      <c r="AX36" s="582">
        <f>+AX37</f>
        <v>84</v>
      </c>
      <c r="AY36" s="582">
        <f t="shared" si="61"/>
        <v>84</v>
      </c>
      <c r="AZ36" s="582">
        <f t="shared" si="61"/>
        <v>0</v>
      </c>
      <c r="BA36" s="582">
        <f t="shared" si="61"/>
        <v>0</v>
      </c>
      <c r="BB36" s="582">
        <f t="shared" si="61"/>
        <v>0</v>
      </c>
      <c r="BC36" s="582">
        <f t="shared" si="61"/>
        <v>0</v>
      </c>
      <c r="BD36" s="582">
        <f t="shared" si="61"/>
        <v>0</v>
      </c>
      <c r="BE36" s="581"/>
      <c r="BF36" s="582">
        <f>+BF37</f>
        <v>84</v>
      </c>
      <c r="BG36" s="582">
        <f t="shared" si="62"/>
        <v>84</v>
      </c>
      <c r="BH36" s="582">
        <f t="shared" si="62"/>
        <v>0</v>
      </c>
      <c r="BI36" s="582">
        <f t="shared" si="62"/>
        <v>0</v>
      </c>
      <c r="BJ36" s="582">
        <f t="shared" si="62"/>
        <v>0</v>
      </c>
      <c r="BK36" s="582">
        <f t="shared" si="62"/>
        <v>0</v>
      </c>
      <c r="BL36" s="582">
        <f t="shared" si="62"/>
        <v>0</v>
      </c>
    </row>
    <row r="37" spans="1:64" s="287" customFormat="1" ht="40.5" customHeight="1" x14ac:dyDescent="0.25">
      <c r="A37" s="288"/>
      <c r="B37" s="673"/>
      <c r="C37" s="328" t="s">
        <v>636</v>
      </c>
      <c r="D37" s="322" t="s">
        <v>633</v>
      </c>
      <c r="E37" s="351">
        <v>166</v>
      </c>
      <c r="F37" s="674">
        <v>210501700</v>
      </c>
      <c r="G37" s="502" t="s">
        <v>3184</v>
      </c>
      <c r="H37" s="502">
        <v>1</v>
      </c>
      <c r="I37" s="28" t="s">
        <v>2979</v>
      </c>
      <c r="J37" s="502">
        <v>21</v>
      </c>
      <c r="K37" s="502" t="s">
        <v>3185</v>
      </c>
      <c r="L37" s="502">
        <v>2105</v>
      </c>
      <c r="M37" s="502" t="s">
        <v>3186</v>
      </c>
      <c r="N37" s="674">
        <v>2024004540050</v>
      </c>
      <c r="O37" s="502" t="s">
        <v>3187</v>
      </c>
      <c r="P37" s="327" t="s">
        <v>598</v>
      </c>
      <c r="Q37" s="268">
        <v>1</v>
      </c>
      <c r="R37" s="326" t="s">
        <v>2955</v>
      </c>
      <c r="S37" s="326"/>
      <c r="T37" s="184">
        <v>1</v>
      </c>
      <c r="U37" s="294">
        <v>0.2</v>
      </c>
      <c r="V37" s="295">
        <v>0.2</v>
      </c>
      <c r="W37" s="295">
        <v>0.4</v>
      </c>
      <c r="X37" s="295">
        <v>0.2</v>
      </c>
      <c r="Y37" s="354">
        <v>336</v>
      </c>
      <c r="Z37" s="444">
        <f t="shared" si="63"/>
        <v>336</v>
      </c>
      <c r="AA37" s="444">
        <f t="shared" si="63"/>
        <v>336</v>
      </c>
      <c r="AB37" s="444">
        <f t="shared" si="63"/>
        <v>0</v>
      </c>
      <c r="AC37" s="444">
        <f t="shared" si="63"/>
        <v>0</v>
      </c>
      <c r="AD37" s="444">
        <f t="shared" si="63"/>
        <v>0</v>
      </c>
      <c r="AE37" s="444">
        <f t="shared" si="63"/>
        <v>0</v>
      </c>
      <c r="AF37" s="444">
        <f t="shared" si="63"/>
        <v>0</v>
      </c>
      <c r="AG37" s="521">
        <f>+U37</f>
        <v>0.2</v>
      </c>
      <c r="AH37" s="444">
        <f t="shared" ref="AH37" si="64">SUM(AI37:AN37)</f>
        <v>50.4</v>
      </c>
      <c r="AI37" s="522">
        <v>50.4</v>
      </c>
      <c r="AJ37" s="522">
        <v>0</v>
      </c>
      <c r="AK37" s="522">
        <v>0</v>
      </c>
      <c r="AL37" s="522">
        <v>0</v>
      </c>
      <c r="AM37" s="522">
        <v>0</v>
      </c>
      <c r="AN37" s="522">
        <v>0</v>
      </c>
      <c r="AO37" s="521">
        <f>+V37</f>
        <v>0.2</v>
      </c>
      <c r="AP37" s="444">
        <f t="shared" ref="AP37" si="65">SUM(AQ37:AV37)</f>
        <v>117.6</v>
      </c>
      <c r="AQ37" s="522">
        <v>117.6</v>
      </c>
      <c r="AR37" s="522">
        <v>0</v>
      </c>
      <c r="AS37" s="522">
        <v>0</v>
      </c>
      <c r="AT37" s="522">
        <v>0</v>
      </c>
      <c r="AU37" s="522">
        <v>0</v>
      </c>
      <c r="AV37" s="522">
        <v>0</v>
      </c>
      <c r="AW37" s="521">
        <f t="shared" ref="AW37" si="66">+W37</f>
        <v>0.4</v>
      </c>
      <c r="AX37" s="444">
        <f t="shared" ref="AX37" si="67">SUM(AY37:BD37)</f>
        <v>84</v>
      </c>
      <c r="AY37" s="522">
        <v>84</v>
      </c>
      <c r="AZ37" s="522">
        <v>0</v>
      </c>
      <c r="BA37" s="522">
        <v>0</v>
      </c>
      <c r="BB37" s="522">
        <v>0</v>
      </c>
      <c r="BC37" s="522">
        <v>0</v>
      </c>
      <c r="BD37" s="522">
        <v>0</v>
      </c>
      <c r="BE37" s="521">
        <f>+X37</f>
        <v>0.2</v>
      </c>
      <c r="BF37" s="444">
        <f t="shared" ref="BF37" si="68">SUM(BG37:BL37)</f>
        <v>84</v>
      </c>
      <c r="BG37" s="522">
        <v>84</v>
      </c>
      <c r="BH37" s="522">
        <v>0</v>
      </c>
      <c r="BI37" s="522">
        <v>0</v>
      </c>
      <c r="BJ37" s="522">
        <v>0</v>
      </c>
      <c r="BK37" s="522">
        <v>0</v>
      </c>
      <c r="BL37" s="522">
        <v>0</v>
      </c>
    </row>
  </sheetData>
  <mergeCells count="78">
    <mergeCell ref="U18:U19"/>
    <mergeCell ref="V18:V19"/>
    <mergeCell ref="W18:W19"/>
    <mergeCell ref="X18:X19"/>
    <mergeCell ref="H22:H25"/>
    <mergeCell ref="U22:U25"/>
    <mergeCell ref="V22:V25"/>
    <mergeCell ref="W22:W25"/>
    <mergeCell ref="X22:X25"/>
    <mergeCell ref="C22:C25"/>
    <mergeCell ref="D22:D25"/>
    <mergeCell ref="E22:E25"/>
    <mergeCell ref="D27:D28"/>
    <mergeCell ref="T18:T19"/>
    <mergeCell ref="T22:T25"/>
    <mergeCell ref="C17:C19"/>
    <mergeCell ref="C27:C28"/>
    <mergeCell ref="Q18:Q19"/>
    <mergeCell ref="Q22:Q25"/>
    <mergeCell ref="H18:H19"/>
    <mergeCell ref="BG4:BJ4"/>
    <mergeCell ref="BK4:BK5"/>
    <mergeCell ref="BL4:BL5"/>
    <mergeCell ref="D17:D19"/>
    <mergeCell ref="E18:E19"/>
    <mergeCell ref="AX4:AX5"/>
    <mergeCell ref="AY4:BB4"/>
    <mergeCell ref="BC4:BC5"/>
    <mergeCell ref="BD4:BD5"/>
    <mergeCell ref="BE4:BE5"/>
    <mergeCell ref="BF4:BF5"/>
    <mergeCell ref="AO4:AO5"/>
    <mergeCell ref="AP4:AP5"/>
    <mergeCell ref="AQ4:AT4"/>
    <mergeCell ref="AU4:AU5"/>
    <mergeCell ref="AV4:AV5"/>
    <mergeCell ref="Z4:Z5"/>
    <mergeCell ref="AA4:AD4"/>
    <mergeCell ref="R4:R5"/>
    <mergeCell ref="AW4:AW5"/>
    <mergeCell ref="AF4:AF5"/>
    <mergeCell ref="AG4:AG5"/>
    <mergeCell ref="AH4:AH5"/>
    <mergeCell ref="AI4:AL4"/>
    <mergeCell ref="AM4:AM5"/>
    <mergeCell ref="AN4:AN5"/>
    <mergeCell ref="AW3:BD3"/>
    <mergeCell ref="J4:J5"/>
    <mergeCell ref="K4:K5"/>
    <mergeCell ref="T3:X3"/>
    <mergeCell ref="Y3:AF3"/>
    <mergeCell ref="AG3:AN3"/>
    <mergeCell ref="AE4:AE5"/>
    <mergeCell ref="M4:M5"/>
    <mergeCell ref="N4:N5"/>
    <mergeCell ref="O4:O5"/>
    <mergeCell ref="T4:T5"/>
    <mergeCell ref="U4:U5"/>
    <mergeCell ref="V4:V5"/>
    <mergeCell ref="W4:W5"/>
    <mergeCell ref="X4:X5"/>
    <mergeCell ref="Y4:Y5"/>
    <mergeCell ref="BE3:BL3"/>
    <mergeCell ref="B3:D3"/>
    <mergeCell ref="E3:E5"/>
    <mergeCell ref="L4:L5"/>
    <mergeCell ref="C4:D4"/>
    <mergeCell ref="F4:F5"/>
    <mergeCell ref="G4:G5"/>
    <mergeCell ref="H4:H5"/>
    <mergeCell ref="I4:I5"/>
    <mergeCell ref="P4:P5"/>
    <mergeCell ref="Q4:Q5"/>
    <mergeCell ref="F3:I3"/>
    <mergeCell ref="AO3:AV3"/>
    <mergeCell ref="N3:O3"/>
    <mergeCell ref="J3:K3"/>
    <mergeCell ref="L3:M3"/>
  </mergeCells>
  <conditionalFormatting sqref="S9:S13">
    <cfRule type="expression" dxfId="391" priority="9">
      <formula>T9=U9+V9+W9+X9</formula>
    </cfRule>
    <cfRule type="expression" dxfId="390" priority="10">
      <formula>T9&lt;&gt;U9+V9+W9+X9</formula>
    </cfRule>
  </conditionalFormatting>
  <conditionalFormatting sqref="S17:S20">
    <cfRule type="expression" dxfId="389" priority="7">
      <formula>T17=U17+V17+W17+X17</formula>
    </cfRule>
    <cfRule type="expression" dxfId="388" priority="8">
      <formula>T17&lt;&gt;U17+V17+W17+X17</formula>
    </cfRule>
  </conditionalFormatting>
  <conditionalFormatting sqref="S22:S28">
    <cfRule type="expression" dxfId="387" priority="5">
      <formula>T22=U22+V22+W22+X22</formula>
    </cfRule>
    <cfRule type="expression" dxfId="386" priority="6">
      <formula>T22&lt;&gt;U22+V22+W22+X22</formula>
    </cfRule>
  </conditionalFormatting>
  <conditionalFormatting sqref="S32:S33">
    <cfRule type="expression" dxfId="385" priority="3">
      <formula>T32=U32+V32+W32+X32</formula>
    </cfRule>
    <cfRule type="expression" dxfId="384" priority="4">
      <formula>T32&lt;&gt;U32+V32+W32+X32</formula>
    </cfRule>
  </conditionalFormatting>
  <conditionalFormatting sqref="S37">
    <cfRule type="expression" dxfId="383" priority="1">
      <formula>T37=U37+V37+W37+X37</formula>
    </cfRule>
    <cfRule type="expression" dxfId="382" priority="2">
      <formula>T37&lt;&gt;U37+V37+W37+X37</formula>
    </cfRule>
  </conditionalFormatting>
  <conditionalFormatting sqref="Y7:Y37">
    <cfRule type="expression" dxfId="381" priority="11">
      <formula>Y7&lt;&gt;Z7</formula>
    </cfRule>
  </conditionalFormatting>
  <conditionalFormatting sqref="Z7:AF7">
    <cfRule type="expression" dxfId="380" priority="63">
      <formula>Z$5=#REF!</formula>
    </cfRule>
  </conditionalFormatting>
  <conditionalFormatting sqref="Z15:AF15">
    <cfRule type="expression" dxfId="379" priority="26">
      <formula>Z$5=#REF!</formula>
    </cfRule>
  </conditionalFormatting>
  <conditionalFormatting sqref="Z30:AF30">
    <cfRule type="expression" dxfId="378" priority="25">
      <formula>Z$5=#REF!</formula>
    </cfRule>
  </conditionalFormatting>
  <conditionalFormatting sqref="Z35:AF35">
    <cfRule type="expression" dxfId="377" priority="12">
      <formula>Z$5=#REF!</formula>
    </cfRule>
  </conditionalFormatting>
  <conditionalFormatting sqref="AH7:AN7">
    <cfRule type="expression" dxfId="376" priority="60">
      <formula>AH$5=#REF!</formula>
    </cfRule>
  </conditionalFormatting>
  <conditionalFormatting sqref="AH15:AN15">
    <cfRule type="expression" dxfId="375" priority="24">
      <formula>AH$5=#REF!</formula>
    </cfRule>
  </conditionalFormatting>
  <conditionalFormatting sqref="AH30:AN30">
    <cfRule type="expression" dxfId="374" priority="20">
      <formula>AH$5=#REF!</formula>
    </cfRule>
  </conditionalFormatting>
  <conditionalFormatting sqref="AH35:AN35">
    <cfRule type="expression" dxfId="373" priority="13">
      <formula>AH$5=#REF!</formula>
    </cfRule>
  </conditionalFormatting>
  <conditionalFormatting sqref="AP7:AV7">
    <cfRule type="expression" dxfId="372" priority="59">
      <formula>AP$5=#REF!</formula>
    </cfRule>
  </conditionalFormatting>
  <conditionalFormatting sqref="AP15:AV15">
    <cfRule type="expression" dxfId="371" priority="23">
      <formula>AP$5=#REF!</formula>
    </cfRule>
  </conditionalFormatting>
  <conditionalFormatting sqref="AP30:AV30">
    <cfRule type="expression" dxfId="370" priority="19">
      <formula>AP$5=#REF!</formula>
    </cfRule>
  </conditionalFormatting>
  <conditionalFormatting sqref="AP35:AV35">
    <cfRule type="expression" dxfId="369" priority="14">
      <formula>AP$5=#REF!</formula>
    </cfRule>
  </conditionalFormatting>
  <conditionalFormatting sqref="AX7:BD7">
    <cfRule type="expression" dxfId="368" priority="58">
      <formula>AX$5=#REF!</formula>
    </cfRule>
  </conditionalFormatting>
  <conditionalFormatting sqref="AX15:BD15">
    <cfRule type="expression" dxfId="367" priority="22">
      <formula>AX$5=#REF!</formula>
    </cfRule>
  </conditionalFormatting>
  <conditionalFormatting sqref="AX30:BD30">
    <cfRule type="expression" dxfId="366" priority="18">
      <formula>AX$5=#REF!</formula>
    </cfRule>
  </conditionalFormatting>
  <conditionalFormatting sqref="AX35:BD35">
    <cfRule type="expression" dxfId="365" priority="15">
      <formula>AX$5=#REF!</formula>
    </cfRule>
  </conditionalFormatting>
  <conditionalFormatting sqref="BF7:BL7">
    <cfRule type="expression" dxfId="364" priority="57">
      <formula>BF$5=#REF!</formula>
    </cfRule>
  </conditionalFormatting>
  <conditionalFormatting sqref="BF15:BL15">
    <cfRule type="expression" dxfId="363" priority="21">
      <formula>BF$5=#REF!</formula>
    </cfRule>
  </conditionalFormatting>
  <conditionalFormatting sqref="BF30:BL30">
    <cfRule type="expression" dxfId="362" priority="17">
      <formula>BF$5=#REF!</formula>
    </cfRule>
  </conditionalFormatting>
  <conditionalFormatting sqref="BF35:BL35">
    <cfRule type="expression" dxfId="361" priority="16">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colBreaks count="4" manualBreakCount="4">
    <brk id="13" max="36" man="1"/>
    <brk id="17" max="36" man="1"/>
    <brk id="32" max="36" man="1"/>
    <brk id="48" max="36" man="1"/>
  </colBreaks>
  <ignoredErrors>
    <ignoredError sqref="U32 Y15:AB37" unlockedFormula="1"/>
  </ignoredErrors>
  <legacyDrawing r:id="rId2"/>
  <extLst>
    <ext xmlns:x14="http://schemas.microsoft.com/office/spreadsheetml/2009/9/main" uri="{CCE6A557-97BC-4b89-ADB6-D9C93CAAB3DF}">
      <x14:dataValidations xmlns:xm="http://schemas.microsoft.com/office/excel/2006/main" disablePrompts="1" count="1">
        <x14:dataValidation type="list" showInputMessage="1" showErrorMessage="1" xr:uid="{E8936397-E67B-4B3A-810C-7654D4400CBF}">
          <x14:formula1>
            <xm:f>ListaS!$A$3:$A$4</xm:f>
          </x14:formula1>
          <xm:sqref>R37:S37 R17:S20 R22:S28 R32:S33 R9:S13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A1137-D4AD-4C32-AEAB-13B7B62EA07F}">
  <sheetPr>
    <tabColor rgb="FFFF0000"/>
  </sheetPr>
  <dimension ref="A1:BL26"/>
  <sheetViews>
    <sheetView view="pageBreakPreview" topLeftCell="A4" zoomScale="60" zoomScaleNormal="55" workbookViewId="0">
      <selection activeCell="D9" sqref="D9"/>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140625" style="391"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2863</v>
      </c>
      <c r="G2" s="392"/>
      <c r="H2" s="186"/>
      <c r="I2" s="256"/>
      <c r="J2" s="256"/>
      <c r="K2" s="256"/>
      <c r="M2" s="258"/>
      <c r="N2" s="390"/>
      <c r="O2" s="186" t="str">
        <f>+F2</f>
        <v>SECRETARÍA DE AGUA POTABLE Y SANEAMIENTO BÁSICO</v>
      </c>
      <c r="Q2" s="167"/>
      <c r="R2" s="257"/>
      <c r="S2" s="257"/>
      <c r="T2" s="257"/>
      <c r="U2" s="257"/>
      <c r="V2" s="257"/>
      <c r="X2" s="166" t="str">
        <f>+F2</f>
        <v>SECRETARÍA DE AGUA POTABLE Y SANEAMIENTO BÁSICO</v>
      </c>
      <c r="Y2" s="257"/>
      <c r="Z2" s="257"/>
      <c r="AA2" s="257"/>
      <c r="AB2" s="257"/>
      <c r="AE2" s="166"/>
      <c r="AF2" s="166"/>
      <c r="AG2" s="257"/>
      <c r="AH2" s="257"/>
      <c r="AI2" s="257"/>
      <c r="AK2" s="257"/>
      <c r="AL2" s="166" t="str">
        <f>+X2</f>
        <v>SECRETARÍA DE AGUA POTABLE Y SANEAMIENTO BÁSICO</v>
      </c>
      <c r="AM2" s="257"/>
      <c r="AN2" s="257"/>
      <c r="AO2" s="257"/>
      <c r="AP2" s="257"/>
      <c r="AQ2" s="257"/>
      <c r="AR2" s="257"/>
      <c r="AT2" s="166"/>
      <c r="AU2" s="166"/>
      <c r="AV2" s="166"/>
      <c r="AW2" s="257"/>
      <c r="AX2" s="257"/>
      <c r="AY2" s="257"/>
      <c r="AZ2" s="166"/>
      <c r="BA2" s="257"/>
      <c r="BB2" s="166" t="str">
        <f>+AL2</f>
        <v>SECRETARÍA DE AGUA POTABLE Y SANEAMIENTO BÁSICO</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2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2886</v>
      </c>
      <c r="B7" s="534" t="s">
        <v>637</v>
      </c>
      <c r="C7" s="535"/>
      <c r="D7" s="535"/>
      <c r="E7" s="535"/>
      <c r="F7" s="535"/>
      <c r="G7" s="560"/>
      <c r="H7" s="536"/>
      <c r="I7" s="536"/>
      <c r="J7" s="561"/>
      <c r="K7" s="561"/>
      <c r="L7" s="535"/>
      <c r="M7" s="535"/>
      <c r="N7" s="703"/>
      <c r="O7" s="562"/>
      <c r="P7" s="562"/>
      <c r="Q7" s="562"/>
      <c r="R7" s="562"/>
      <c r="S7" s="195"/>
      <c r="T7" s="538"/>
      <c r="U7" s="680"/>
      <c r="V7" s="680"/>
      <c r="W7" s="680"/>
      <c r="X7" s="680"/>
      <c r="Y7" s="539">
        <f>+Y8+Y21</f>
        <v>208231</v>
      </c>
      <c r="Z7" s="539">
        <f>+Z8+Z21</f>
        <v>214531</v>
      </c>
      <c r="AA7" s="539">
        <f t="shared" ref="AA7:AF7" si="0">+AA8+AA21</f>
        <v>5191</v>
      </c>
      <c r="AB7" s="539">
        <f t="shared" si="0"/>
        <v>56000</v>
      </c>
      <c r="AC7" s="539">
        <f t="shared" si="0"/>
        <v>20000</v>
      </c>
      <c r="AD7" s="539">
        <f t="shared" si="0"/>
        <v>100000</v>
      </c>
      <c r="AE7" s="539">
        <f t="shared" si="0"/>
        <v>33340</v>
      </c>
      <c r="AF7" s="539">
        <f t="shared" si="0"/>
        <v>0</v>
      </c>
      <c r="AG7" s="540"/>
      <c r="AH7" s="539">
        <f t="shared" ref="AH7:AN7" si="1">+AH8+AH21</f>
        <v>18700</v>
      </c>
      <c r="AI7" s="539">
        <f t="shared" si="1"/>
        <v>1000</v>
      </c>
      <c r="AJ7" s="539">
        <f t="shared" si="1"/>
        <v>7500</v>
      </c>
      <c r="AK7" s="539">
        <f t="shared" si="1"/>
        <v>3000</v>
      </c>
      <c r="AL7" s="539">
        <f t="shared" si="1"/>
        <v>0</v>
      </c>
      <c r="AM7" s="539">
        <f t="shared" si="1"/>
        <v>7200</v>
      </c>
      <c r="AN7" s="539">
        <f t="shared" si="1"/>
        <v>0</v>
      </c>
      <c r="AO7" s="540"/>
      <c r="AP7" s="539">
        <f t="shared" ref="AP7:AV7" si="2">+AP8+AP21</f>
        <v>78040</v>
      </c>
      <c r="AQ7" s="539">
        <f t="shared" si="2"/>
        <v>1000</v>
      </c>
      <c r="AR7" s="539">
        <f t="shared" si="2"/>
        <v>18500</v>
      </c>
      <c r="AS7" s="539">
        <f t="shared" si="2"/>
        <v>7000</v>
      </c>
      <c r="AT7" s="539">
        <f t="shared" si="2"/>
        <v>40000</v>
      </c>
      <c r="AU7" s="539">
        <f t="shared" si="2"/>
        <v>11540</v>
      </c>
      <c r="AV7" s="539">
        <f t="shared" si="2"/>
        <v>0</v>
      </c>
      <c r="AW7" s="540"/>
      <c r="AX7" s="539">
        <f t="shared" ref="AX7:BD7" si="3">+AX8+AX21</f>
        <v>79391</v>
      </c>
      <c r="AY7" s="539">
        <f t="shared" si="3"/>
        <v>2191</v>
      </c>
      <c r="AZ7" s="539">
        <f t="shared" si="3"/>
        <v>18500</v>
      </c>
      <c r="BA7" s="539">
        <f t="shared" si="3"/>
        <v>7000</v>
      </c>
      <c r="BB7" s="539">
        <f t="shared" si="3"/>
        <v>40000</v>
      </c>
      <c r="BC7" s="539">
        <f t="shared" si="3"/>
        <v>11700</v>
      </c>
      <c r="BD7" s="539">
        <f t="shared" si="3"/>
        <v>0</v>
      </c>
      <c r="BE7" s="540"/>
      <c r="BF7" s="539">
        <f t="shared" ref="BF7:BL7" si="4">+BF8+BF21</f>
        <v>38400</v>
      </c>
      <c r="BG7" s="539">
        <f t="shared" si="4"/>
        <v>1000</v>
      </c>
      <c r="BH7" s="539">
        <f t="shared" si="4"/>
        <v>11500</v>
      </c>
      <c r="BI7" s="539">
        <f t="shared" si="4"/>
        <v>3000</v>
      </c>
      <c r="BJ7" s="539">
        <f t="shared" si="4"/>
        <v>20000</v>
      </c>
      <c r="BK7" s="539">
        <f t="shared" si="4"/>
        <v>2900</v>
      </c>
      <c r="BL7" s="539">
        <f t="shared" si="4"/>
        <v>0</v>
      </c>
    </row>
    <row r="8" spans="1:64" s="559" customFormat="1" ht="40.5" customHeight="1" x14ac:dyDescent="0.25">
      <c r="A8" s="557"/>
      <c r="B8" s="201" t="s">
        <v>639</v>
      </c>
      <c r="C8" s="547" t="s">
        <v>638</v>
      </c>
      <c r="D8" s="380"/>
      <c r="E8" s="380"/>
      <c r="F8" s="380"/>
      <c r="G8" s="398"/>
      <c r="H8" s="182"/>
      <c r="I8" s="182"/>
      <c r="J8" s="682"/>
      <c r="K8" s="682"/>
      <c r="L8" s="380"/>
      <c r="M8" s="683"/>
      <c r="N8" s="701"/>
      <c r="O8" s="183"/>
      <c r="P8" s="269"/>
      <c r="Q8" s="269"/>
      <c r="R8" s="269"/>
      <c r="S8" s="704"/>
      <c r="T8" s="172"/>
      <c r="U8" s="686"/>
      <c r="V8" s="686"/>
      <c r="W8" s="686"/>
      <c r="X8" s="686"/>
      <c r="Y8" s="551">
        <v>200231</v>
      </c>
      <c r="Z8" s="551">
        <f t="shared" ref="Z8:AF23" si="5">+AH8+AP8+AX8+BF8</f>
        <v>206531</v>
      </c>
      <c r="AA8" s="551">
        <f t="shared" si="5"/>
        <v>5191</v>
      </c>
      <c r="AB8" s="551">
        <f t="shared" si="5"/>
        <v>50000</v>
      </c>
      <c r="AC8" s="551">
        <f t="shared" si="5"/>
        <v>20000</v>
      </c>
      <c r="AD8" s="551">
        <f t="shared" si="5"/>
        <v>100000</v>
      </c>
      <c r="AE8" s="551">
        <f>+AM8+AU8+BC8+BK8</f>
        <v>31340</v>
      </c>
      <c r="AF8" s="551">
        <f t="shared" si="5"/>
        <v>0</v>
      </c>
      <c r="AG8" s="552"/>
      <c r="AH8" s="553">
        <f>SUM(AH9:AH20)</f>
        <v>17000</v>
      </c>
      <c r="AI8" s="553">
        <f t="shared" ref="AI8:AN8" si="6">SUM(AI9:AI20)</f>
        <v>1000</v>
      </c>
      <c r="AJ8" s="553">
        <f t="shared" si="6"/>
        <v>6000</v>
      </c>
      <c r="AK8" s="553">
        <f t="shared" si="6"/>
        <v>3000</v>
      </c>
      <c r="AL8" s="553">
        <f t="shared" si="6"/>
        <v>0</v>
      </c>
      <c r="AM8" s="553">
        <f t="shared" si="6"/>
        <v>7000</v>
      </c>
      <c r="AN8" s="553">
        <f t="shared" si="6"/>
        <v>0</v>
      </c>
      <c r="AO8" s="552"/>
      <c r="AP8" s="553">
        <f t="shared" ref="AP8:AV8" si="7">SUM(AP9:AP26)</f>
        <v>75940</v>
      </c>
      <c r="AQ8" s="553">
        <f t="shared" si="7"/>
        <v>1000</v>
      </c>
      <c r="AR8" s="553">
        <f t="shared" si="7"/>
        <v>17000</v>
      </c>
      <c r="AS8" s="553">
        <f t="shared" si="7"/>
        <v>7000</v>
      </c>
      <c r="AT8" s="553">
        <f t="shared" si="7"/>
        <v>40000</v>
      </c>
      <c r="AU8" s="553">
        <f t="shared" si="7"/>
        <v>10940</v>
      </c>
      <c r="AV8" s="553">
        <f t="shared" si="7"/>
        <v>0</v>
      </c>
      <c r="AW8" s="552"/>
      <c r="AX8" s="553">
        <f t="shared" ref="AX8:BD8" si="8">SUM(AX9:AX26)</f>
        <v>76891</v>
      </c>
      <c r="AY8" s="553">
        <f t="shared" si="8"/>
        <v>2191</v>
      </c>
      <c r="AZ8" s="553">
        <f t="shared" si="8"/>
        <v>17000</v>
      </c>
      <c r="BA8" s="553">
        <f t="shared" si="8"/>
        <v>7000</v>
      </c>
      <c r="BB8" s="553">
        <f t="shared" si="8"/>
        <v>40000</v>
      </c>
      <c r="BC8" s="553">
        <f t="shared" si="8"/>
        <v>10700</v>
      </c>
      <c r="BD8" s="553">
        <f t="shared" si="8"/>
        <v>0</v>
      </c>
      <c r="BE8" s="552"/>
      <c r="BF8" s="553">
        <f t="shared" ref="BF8:BL8" si="9">SUM(BF9:BF26)</f>
        <v>36700</v>
      </c>
      <c r="BG8" s="553">
        <f t="shared" si="9"/>
        <v>1000</v>
      </c>
      <c r="BH8" s="553">
        <f t="shared" si="9"/>
        <v>10000</v>
      </c>
      <c r="BI8" s="553">
        <f t="shared" si="9"/>
        <v>3000</v>
      </c>
      <c r="BJ8" s="553">
        <f t="shared" si="9"/>
        <v>20000</v>
      </c>
      <c r="BK8" s="553">
        <f t="shared" si="9"/>
        <v>2700</v>
      </c>
      <c r="BL8" s="553">
        <f t="shared" si="9"/>
        <v>0</v>
      </c>
    </row>
    <row r="9" spans="1:64" s="287" customFormat="1" ht="40.5" customHeight="1" x14ac:dyDescent="0.2">
      <c r="A9" s="358"/>
      <c r="B9" s="358"/>
      <c r="C9" s="328" t="s">
        <v>662</v>
      </c>
      <c r="D9" s="322" t="s">
        <v>640</v>
      </c>
      <c r="E9" s="351">
        <v>167</v>
      </c>
      <c r="F9" s="28">
        <v>400301502</v>
      </c>
      <c r="G9" s="329" t="s">
        <v>3116</v>
      </c>
      <c r="H9" s="498">
        <v>2</v>
      </c>
      <c r="I9" s="357" t="s">
        <v>2979</v>
      </c>
      <c r="J9" s="28">
        <v>4003</v>
      </c>
      <c r="K9" s="28">
        <v>40</v>
      </c>
      <c r="L9" s="28">
        <v>4003</v>
      </c>
      <c r="M9" s="336" t="s">
        <v>3117</v>
      </c>
      <c r="N9" s="356">
        <v>2024004540037</v>
      </c>
      <c r="O9" s="28" t="s">
        <v>3118</v>
      </c>
      <c r="P9" s="756" t="s">
        <v>641</v>
      </c>
      <c r="Q9" s="268">
        <v>1</v>
      </c>
      <c r="R9" s="326" t="s">
        <v>2955</v>
      </c>
      <c r="S9" s="326"/>
      <c r="T9" s="184">
        <v>1</v>
      </c>
      <c r="U9" s="294">
        <v>0</v>
      </c>
      <c r="V9" s="295">
        <v>0</v>
      </c>
      <c r="W9" s="295">
        <v>0</v>
      </c>
      <c r="X9" s="295">
        <v>1</v>
      </c>
      <c r="Y9" s="295">
        <v>0</v>
      </c>
      <c r="Z9" s="296">
        <f t="shared" si="5"/>
        <v>0</v>
      </c>
      <c r="AA9" s="296">
        <v>0</v>
      </c>
      <c r="AB9" s="296">
        <f t="shared" si="5"/>
        <v>0</v>
      </c>
      <c r="AC9" s="296">
        <f t="shared" si="5"/>
        <v>0</v>
      </c>
      <c r="AD9" s="296">
        <f t="shared" si="5"/>
        <v>0</v>
      </c>
      <c r="AE9" s="296">
        <f t="shared" si="5"/>
        <v>0</v>
      </c>
      <c r="AF9" s="296">
        <f t="shared" si="5"/>
        <v>0</v>
      </c>
      <c r="AG9" s="297">
        <f>+U9</f>
        <v>0</v>
      </c>
      <c r="AH9" s="296">
        <f t="shared" ref="AH9:AH20" si="10">SUM(AI9:AN9)</f>
        <v>0</v>
      </c>
      <c r="AI9" s="298"/>
      <c r="AJ9" s="298"/>
      <c r="AK9" s="298"/>
      <c r="AL9" s="298"/>
      <c r="AM9" s="298"/>
      <c r="AN9" s="298"/>
      <c r="AO9" s="297">
        <f>+V9</f>
        <v>0</v>
      </c>
      <c r="AP9" s="296">
        <f t="shared" ref="AP9:AP20" si="11">SUM(AQ9:AV9)</f>
        <v>0</v>
      </c>
      <c r="AQ9" s="298"/>
      <c r="AR9" s="298"/>
      <c r="AS9" s="298"/>
      <c r="AT9" s="298"/>
      <c r="AU9" s="298"/>
      <c r="AV9" s="298"/>
      <c r="AW9" s="297">
        <f t="shared" ref="AW9:AW20" si="12">+W9</f>
        <v>0</v>
      </c>
      <c r="AX9" s="296">
        <f t="shared" ref="AX9:AX20" si="13">SUM(AY9:BD9)</f>
        <v>0</v>
      </c>
      <c r="AY9" s="298"/>
      <c r="AZ9" s="298"/>
      <c r="BA9" s="298"/>
      <c r="BB9" s="298"/>
      <c r="BC9" s="298"/>
      <c r="BD9" s="298"/>
      <c r="BE9" s="297">
        <f>+X9</f>
        <v>1</v>
      </c>
      <c r="BF9" s="296">
        <f t="shared" ref="BF9:BF20" si="14">SUM(BG9:BL9)</f>
        <v>0</v>
      </c>
      <c r="BG9" s="298"/>
      <c r="BH9" s="298"/>
      <c r="BI9" s="298"/>
      <c r="BJ9" s="298"/>
      <c r="BK9" s="298"/>
      <c r="BL9" s="298"/>
    </row>
    <row r="10" spans="1:64" s="287" customFormat="1" ht="40.5" customHeight="1" x14ac:dyDescent="0.2">
      <c r="A10" s="358"/>
      <c r="B10" s="358"/>
      <c r="C10" s="328" t="s">
        <v>663</v>
      </c>
      <c r="D10" s="322" t="s">
        <v>642</v>
      </c>
      <c r="E10" s="351">
        <v>168</v>
      </c>
      <c r="F10" s="28">
        <v>400301503</v>
      </c>
      <c r="G10" s="329" t="s">
        <v>3119</v>
      </c>
      <c r="H10" s="498">
        <v>168</v>
      </c>
      <c r="I10" s="357" t="s">
        <v>2979</v>
      </c>
      <c r="J10" s="28">
        <v>4003</v>
      </c>
      <c r="K10" s="28">
        <v>40</v>
      </c>
      <c r="L10" s="28">
        <v>4003</v>
      </c>
      <c r="M10" s="336" t="s">
        <v>3117</v>
      </c>
      <c r="N10" s="356">
        <v>2024004540037</v>
      </c>
      <c r="O10" s="28" t="s">
        <v>3118</v>
      </c>
      <c r="P10" s="756" t="s">
        <v>643</v>
      </c>
      <c r="Q10" s="268">
        <v>1</v>
      </c>
      <c r="R10" s="326" t="s">
        <v>2955</v>
      </c>
      <c r="S10" s="326"/>
      <c r="T10" s="184">
        <v>1</v>
      </c>
      <c r="U10" s="294">
        <v>0</v>
      </c>
      <c r="V10" s="295">
        <v>0</v>
      </c>
      <c r="W10" s="295">
        <v>0</v>
      </c>
      <c r="X10" s="295">
        <v>1</v>
      </c>
      <c r="Y10" s="295">
        <v>0</v>
      </c>
      <c r="Z10" s="296">
        <f t="shared" si="5"/>
        <v>0</v>
      </c>
      <c r="AA10" s="296">
        <f t="shared" si="5"/>
        <v>0</v>
      </c>
      <c r="AB10" s="296">
        <f t="shared" si="5"/>
        <v>0</v>
      </c>
      <c r="AC10" s="296">
        <f t="shared" si="5"/>
        <v>0</v>
      </c>
      <c r="AD10" s="296">
        <f t="shared" si="5"/>
        <v>0</v>
      </c>
      <c r="AE10" s="296">
        <f t="shared" si="5"/>
        <v>0</v>
      </c>
      <c r="AF10" s="296">
        <f t="shared" si="5"/>
        <v>0</v>
      </c>
      <c r="AG10" s="297">
        <f t="shared" ref="AG10:AG19" si="15">+U10</f>
        <v>0</v>
      </c>
      <c r="AH10" s="296">
        <f t="shared" si="10"/>
        <v>0</v>
      </c>
      <c r="AI10" s="298"/>
      <c r="AJ10" s="298"/>
      <c r="AK10" s="298"/>
      <c r="AL10" s="298"/>
      <c r="AM10" s="298"/>
      <c r="AN10" s="298"/>
      <c r="AO10" s="297">
        <f t="shared" ref="AO10:AO20" si="16">+V10</f>
        <v>0</v>
      </c>
      <c r="AP10" s="296">
        <f t="shared" si="11"/>
        <v>0</v>
      </c>
      <c r="AQ10" s="298"/>
      <c r="AR10" s="298"/>
      <c r="AS10" s="298"/>
      <c r="AT10" s="298"/>
      <c r="AU10" s="298"/>
      <c r="AV10" s="298"/>
      <c r="AW10" s="297">
        <f t="shared" si="12"/>
        <v>0</v>
      </c>
      <c r="AX10" s="296">
        <f t="shared" si="13"/>
        <v>0</v>
      </c>
      <c r="AY10" s="298"/>
      <c r="AZ10" s="298"/>
      <c r="BA10" s="298"/>
      <c r="BB10" s="298"/>
      <c r="BC10" s="298"/>
      <c r="BD10" s="298"/>
      <c r="BE10" s="297">
        <f t="shared" ref="BE10:BE19" si="17">+X10</f>
        <v>1</v>
      </c>
      <c r="BF10" s="296">
        <f t="shared" si="14"/>
        <v>0</v>
      </c>
      <c r="BG10" s="298"/>
      <c r="BH10" s="298"/>
      <c r="BI10" s="298"/>
      <c r="BJ10" s="298"/>
      <c r="BK10" s="298"/>
      <c r="BL10" s="298"/>
    </row>
    <row r="11" spans="1:64" s="287" customFormat="1" ht="40.5" customHeight="1" x14ac:dyDescent="0.2">
      <c r="A11" s="358"/>
      <c r="B11" s="358"/>
      <c r="C11" s="328" t="s">
        <v>664</v>
      </c>
      <c r="D11" s="322" t="s">
        <v>644</v>
      </c>
      <c r="E11" s="351">
        <v>169</v>
      </c>
      <c r="F11" s="28">
        <v>400301700</v>
      </c>
      <c r="G11" s="329" t="s">
        <v>3116</v>
      </c>
      <c r="H11" s="498">
        <v>169</v>
      </c>
      <c r="I11" s="357" t="s">
        <v>2979</v>
      </c>
      <c r="J11" s="28">
        <v>4003</v>
      </c>
      <c r="K11" s="28">
        <v>40</v>
      </c>
      <c r="L11" s="28">
        <v>4003</v>
      </c>
      <c r="M11" s="336" t="s">
        <v>3117</v>
      </c>
      <c r="N11" s="356">
        <v>2024004540037</v>
      </c>
      <c r="O11" s="28" t="s">
        <v>3118</v>
      </c>
      <c r="P11" s="756" t="s">
        <v>645</v>
      </c>
      <c r="Q11" s="268">
        <v>5000</v>
      </c>
      <c r="R11" s="326" t="s">
        <v>2955</v>
      </c>
      <c r="S11" s="326"/>
      <c r="T11" s="184">
        <v>5000</v>
      </c>
      <c r="U11" s="294">
        <v>3000</v>
      </c>
      <c r="V11" s="295">
        <v>2000</v>
      </c>
      <c r="W11" s="295"/>
      <c r="X11" s="295"/>
      <c r="Y11" s="295">
        <v>12000</v>
      </c>
      <c r="Z11" s="296">
        <f t="shared" si="5"/>
        <v>12000</v>
      </c>
      <c r="AA11" s="296">
        <f t="shared" si="5"/>
        <v>0</v>
      </c>
      <c r="AB11" s="296">
        <f t="shared" si="5"/>
        <v>0</v>
      </c>
      <c r="AC11" s="296">
        <f t="shared" si="5"/>
        <v>0</v>
      </c>
      <c r="AD11" s="296">
        <f t="shared" si="5"/>
        <v>0</v>
      </c>
      <c r="AE11" s="296">
        <f t="shared" si="5"/>
        <v>12000</v>
      </c>
      <c r="AF11" s="296">
        <f t="shared" si="5"/>
        <v>0</v>
      </c>
      <c r="AG11" s="297">
        <f t="shared" si="15"/>
        <v>3000</v>
      </c>
      <c r="AH11" s="296">
        <f t="shared" si="10"/>
        <v>7000</v>
      </c>
      <c r="AI11" s="298"/>
      <c r="AJ11" s="298"/>
      <c r="AK11" s="298"/>
      <c r="AL11" s="298"/>
      <c r="AM11" s="298">
        <v>7000</v>
      </c>
      <c r="AN11" s="298"/>
      <c r="AO11" s="297">
        <f t="shared" si="16"/>
        <v>2000</v>
      </c>
      <c r="AP11" s="296">
        <f t="shared" si="11"/>
        <v>5000</v>
      </c>
      <c r="AQ11" s="298"/>
      <c r="AR11" s="298"/>
      <c r="AS11" s="298"/>
      <c r="AT11" s="298"/>
      <c r="AU11" s="298">
        <v>5000</v>
      </c>
      <c r="AV11" s="298"/>
      <c r="AW11" s="297">
        <f t="shared" si="12"/>
        <v>0</v>
      </c>
      <c r="AX11" s="296">
        <f t="shared" si="13"/>
        <v>0</v>
      </c>
      <c r="AY11" s="298"/>
      <c r="AZ11" s="298"/>
      <c r="BA11" s="298"/>
      <c r="BB11" s="298"/>
      <c r="BC11" s="298"/>
      <c r="BD11" s="298"/>
      <c r="BE11" s="297">
        <f t="shared" si="17"/>
        <v>0</v>
      </c>
      <c r="BF11" s="296">
        <f t="shared" si="14"/>
        <v>0</v>
      </c>
      <c r="BG11" s="298"/>
      <c r="BH11" s="298"/>
      <c r="BI11" s="298"/>
      <c r="BJ11" s="298"/>
      <c r="BK11" s="298"/>
      <c r="BL11" s="298"/>
    </row>
    <row r="12" spans="1:64" s="287" customFormat="1" ht="40.5" customHeight="1" x14ac:dyDescent="0.2">
      <c r="A12" s="358"/>
      <c r="B12" s="358"/>
      <c r="C12" s="328" t="s">
        <v>665</v>
      </c>
      <c r="D12" s="322" t="s">
        <v>646</v>
      </c>
      <c r="E12" s="351">
        <v>170</v>
      </c>
      <c r="F12" s="28">
        <v>400301700</v>
      </c>
      <c r="G12" s="329" t="s">
        <v>3116</v>
      </c>
      <c r="H12" s="498">
        <v>170</v>
      </c>
      <c r="I12" s="357" t="s">
        <v>2979</v>
      </c>
      <c r="J12" s="28">
        <v>4003</v>
      </c>
      <c r="K12" s="28">
        <v>40</v>
      </c>
      <c r="L12" s="28">
        <v>4003</v>
      </c>
      <c r="M12" s="336" t="s">
        <v>3117</v>
      </c>
      <c r="N12" s="356">
        <v>2024004540037</v>
      </c>
      <c r="O12" s="28" t="s">
        <v>3118</v>
      </c>
      <c r="P12" s="756" t="s">
        <v>647</v>
      </c>
      <c r="Q12" s="268">
        <v>1000</v>
      </c>
      <c r="R12" s="326" t="s">
        <v>2955</v>
      </c>
      <c r="S12" s="326"/>
      <c r="T12" s="184">
        <v>1000</v>
      </c>
      <c r="U12" s="294">
        <v>0</v>
      </c>
      <c r="V12" s="295">
        <v>350</v>
      </c>
      <c r="W12" s="295">
        <v>400</v>
      </c>
      <c r="X12" s="295">
        <v>250</v>
      </c>
      <c r="Y12" s="295">
        <v>1550</v>
      </c>
      <c r="Z12" s="296">
        <f t="shared" si="5"/>
        <v>1550</v>
      </c>
      <c r="AA12" s="296">
        <f t="shared" si="5"/>
        <v>0</v>
      </c>
      <c r="AB12" s="296">
        <f t="shared" si="5"/>
        <v>0</v>
      </c>
      <c r="AC12" s="296">
        <f t="shared" si="5"/>
        <v>0</v>
      </c>
      <c r="AD12" s="296">
        <f t="shared" si="5"/>
        <v>0</v>
      </c>
      <c r="AE12" s="296">
        <f t="shared" si="5"/>
        <v>1550</v>
      </c>
      <c r="AF12" s="296">
        <f t="shared" si="5"/>
        <v>0</v>
      </c>
      <c r="AG12" s="297">
        <f t="shared" si="15"/>
        <v>0</v>
      </c>
      <c r="AH12" s="296">
        <f t="shared" si="10"/>
        <v>0</v>
      </c>
      <c r="AI12" s="298"/>
      <c r="AJ12" s="298"/>
      <c r="AK12" s="298"/>
      <c r="AL12" s="298"/>
      <c r="AM12" s="298"/>
      <c r="AN12" s="298"/>
      <c r="AO12" s="297">
        <f t="shared" si="16"/>
        <v>350</v>
      </c>
      <c r="AP12" s="296">
        <f t="shared" si="11"/>
        <v>500</v>
      </c>
      <c r="AQ12" s="298"/>
      <c r="AR12" s="298"/>
      <c r="AS12" s="298"/>
      <c r="AT12" s="298"/>
      <c r="AU12" s="298">
        <v>500</v>
      </c>
      <c r="AV12" s="298"/>
      <c r="AW12" s="297">
        <f t="shared" si="12"/>
        <v>400</v>
      </c>
      <c r="AX12" s="296">
        <f t="shared" si="13"/>
        <v>600</v>
      </c>
      <c r="AY12" s="298"/>
      <c r="AZ12" s="298"/>
      <c r="BA12" s="298"/>
      <c r="BB12" s="298"/>
      <c r="BC12" s="298">
        <v>600</v>
      </c>
      <c r="BD12" s="298"/>
      <c r="BE12" s="297">
        <f t="shared" si="17"/>
        <v>250</v>
      </c>
      <c r="BF12" s="296">
        <f t="shared" si="14"/>
        <v>450</v>
      </c>
      <c r="BG12" s="298"/>
      <c r="BH12" s="298"/>
      <c r="BI12" s="298"/>
      <c r="BJ12" s="298"/>
      <c r="BK12" s="298">
        <v>450</v>
      </c>
      <c r="BL12" s="298"/>
    </row>
    <row r="13" spans="1:64" s="287" customFormat="1" ht="40.5" customHeight="1" x14ac:dyDescent="0.2">
      <c r="A13" s="358"/>
      <c r="B13" s="358"/>
      <c r="C13" s="328" t="s">
        <v>666</v>
      </c>
      <c r="D13" s="322" t="s">
        <v>648</v>
      </c>
      <c r="E13" s="351">
        <v>171</v>
      </c>
      <c r="F13" s="28">
        <v>400302000</v>
      </c>
      <c r="G13" s="329" t="s">
        <v>3120</v>
      </c>
      <c r="H13" s="498">
        <v>171</v>
      </c>
      <c r="I13" s="357" t="s">
        <v>2979</v>
      </c>
      <c r="J13" s="28">
        <v>4003</v>
      </c>
      <c r="K13" s="28">
        <v>40</v>
      </c>
      <c r="L13" s="28">
        <v>4003</v>
      </c>
      <c r="M13" s="336" t="s">
        <v>3117</v>
      </c>
      <c r="N13" s="356">
        <v>2024004540037</v>
      </c>
      <c r="O13" s="28" t="s">
        <v>3118</v>
      </c>
      <c r="P13" s="756" t="s">
        <v>649</v>
      </c>
      <c r="Q13" s="268">
        <v>1000</v>
      </c>
      <c r="R13" s="326" t="s">
        <v>2955</v>
      </c>
      <c r="S13" s="326"/>
      <c r="T13" s="184">
        <v>1000</v>
      </c>
      <c r="U13" s="294">
        <v>0</v>
      </c>
      <c r="V13" s="295">
        <v>350</v>
      </c>
      <c r="W13" s="295">
        <v>400</v>
      </c>
      <c r="X13" s="295">
        <v>250</v>
      </c>
      <c r="Y13" s="295">
        <v>1550</v>
      </c>
      <c r="Z13" s="296">
        <f t="shared" si="5"/>
        <v>1550</v>
      </c>
      <c r="AA13" s="296">
        <f t="shared" si="5"/>
        <v>0</v>
      </c>
      <c r="AB13" s="296">
        <f t="shared" si="5"/>
        <v>0</v>
      </c>
      <c r="AC13" s="296">
        <f t="shared" si="5"/>
        <v>0</v>
      </c>
      <c r="AD13" s="296">
        <f t="shared" si="5"/>
        <v>0</v>
      </c>
      <c r="AE13" s="296">
        <f t="shared" si="5"/>
        <v>1550</v>
      </c>
      <c r="AF13" s="296">
        <f t="shared" si="5"/>
        <v>0</v>
      </c>
      <c r="AG13" s="297">
        <f t="shared" si="15"/>
        <v>0</v>
      </c>
      <c r="AH13" s="296">
        <f t="shared" si="10"/>
        <v>0</v>
      </c>
      <c r="AI13" s="298"/>
      <c r="AJ13" s="298"/>
      <c r="AK13" s="298"/>
      <c r="AL13" s="298"/>
      <c r="AM13" s="298"/>
      <c r="AN13" s="298"/>
      <c r="AO13" s="297">
        <f t="shared" si="16"/>
        <v>350</v>
      </c>
      <c r="AP13" s="296">
        <f t="shared" si="11"/>
        <v>500</v>
      </c>
      <c r="AQ13" s="298"/>
      <c r="AR13" s="298"/>
      <c r="AS13" s="298"/>
      <c r="AT13" s="298"/>
      <c r="AU13" s="298">
        <v>500</v>
      </c>
      <c r="AV13" s="298"/>
      <c r="AW13" s="297">
        <f t="shared" si="12"/>
        <v>400</v>
      </c>
      <c r="AX13" s="296">
        <f t="shared" si="13"/>
        <v>600</v>
      </c>
      <c r="AY13" s="298"/>
      <c r="AZ13" s="298"/>
      <c r="BA13" s="298"/>
      <c r="BB13" s="298"/>
      <c r="BC13" s="298">
        <v>600</v>
      </c>
      <c r="BD13" s="298"/>
      <c r="BE13" s="297">
        <f t="shared" si="17"/>
        <v>250</v>
      </c>
      <c r="BF13" s="296">
        <f t="shared" si="14"/>
        <v>450</v>
      </c>
      <c r="BG13" s="298"/>
      <c r="BH13" s="298"/>
      <c r="BI13" s="298"/>
      <c r="BJ13" s="298"/>
      <c r="BK13" s="298">
        <v>450</v>
      </c>
      <c r="BL13" s="298"/>
    </row>
    <row r="14" spans="1:64" s="287" customFormat="1" ht="40.5" customHeight="1" x14ac:dyDescent="0.2">
      <c r="A14" s="358"/>
      <c r="B14" s="358"/>
      <c r="C14" s="328" t="s">
        <v>667</v>
      </c>
      <c r="D14" s="322" t="s">
        <v>650</v>
      </c>
      <c r="E14" s="351">
        <v>172</v>
      </c>
      <c r="F14" s="368">
        <v>400304200</v>
      </c>
      <c r="G14" s="28" t="s">
        <v>1429</v>
      </c>
      <c r="H14" s="357">
        <v>172</v>
      </c>
      <c r="I14" s="357" t="s">
        <v>2979</v>
      </c>
      <c r="J14" s="368">
        <v>4003</v>
      </c>
      <c r="K14" s="28">
        <v>40</v>
      </c>
      <c r="L14" s="28">
        <v>4003</v>
      </c>
      <c r="M14" s="336" t="s">
        <v>3117</v>
      </c>
      <c r="N14" s="412" t="s">
        <v>3121</v>
      </c>
      <c r="O14" s="383" t="s">
        <v>3122</v>
      </c>
      <c r="P14" s="327" t="s">
        <v>487</v>
      </c>
      <c r="Q14" s="268">
        <v>4</v>
      </c>
      <c r="R14" s="326" t="s">
        <v>2955</v>
      </c>
      <c r="S14" s="326"/>
      <c r="T14" s="184">
        <v>4</v>
      </c>
      <c r="U14" s="294">
        <v>0</v>
      </c>
      <c r="V14" s="295">
        <v>2</v>
      </c>
      <c r="W14" s="295">
        <v>1</v>
      </c>
      <c r="X14" s="295">
        <v>1</v>
      </c>
      <c r="Y14" s="295">
        <v>1340</v>
      </c>
      <c r="Z14" s="296">
        <f t="shared" si="5"/>
        <v>1340</v>
      </c>
      <c r="AA14" s="296">
        <f t="shared" si="5"/>
        <v>0</v>
      </c>
      <c r="AB14" s="296">
        <f t="shared" si="5"/>
        <v>0</v>
      </c>
      <c r="AC14" s="296">
        <f t="shared" si="5"/>
        <v>0</v>
      </c>
      <c r="AD14" s="296">
        <f t="shared" si="5"/>
        <v>0</v>
      </c>
      <c r="AE14" s="296">
        <f t="shared" si="5"/>
        <v>1340</v>
      </c>
      <c r="AF14" s="296">
        <f t="shared" si="5"/>
        <v>0</v>
      </c>
      <c r="AG14" s="297">
        <f t="shared" si="15"/>
        <v>0</v>
      </c>
      <c r="AH14" s="296">
        <f t="shared" si="10"/>
        <v>0</v>
      </c>
      <c r="AI14" s="298"/>
      <c r="AJ14" s="298"/>
      <c r="AK14" s="298"/>
      <c r="AL14" s="298"/>
      <c r="AM14" s="298"/>
      <c r="AN14" s="298"/>
      <c r="AO14" s="297">
        <f t="shared" si="16"/>
        <v>2</v>
      </c>
      <c r="AP14" s="296">
        <f t="shared" si="11"/>
        <v>540</v>
      </c>
      <c r="AQ14" s="298"/>
      <c r="AR14" s="298"/>
      <c r="AS14" s="298"/>
      <c r="AT14" s="298"/>
      <c r="AU14" s="298">
        <v>540</v>
      </c>
      <c r="AV14" s="298"/>
      <c r="AW14" s="297">
        <f t="shared" si="12"/>
        <v>1</v>
      </c>
      <c r="AX14" s="296">
        <f t="shared" si="13"/>
        <v>400</v>
      </c>
      <c r="AY14" s="298"/>
      <c r="AZ14" s="298"/>
      <c r="BA14" s="298"/>
      <c r="BB14" s="298"/>
      <c r="BC14" s="298">
        <v>400</v>
      </c>
      <c r="BD14" s="298"/>
      <c r="BE14" s="297">
        <f t="shared" si="17"/>
        <v>1</v>
      </c>
      <c r="BF14" s="296">
        <f t="shared" si="14"/>
        <v>400</v>
      </c>
      <c r="BG14" s="298"/>
      <c r="BH14" s="298"/>
      <c r="BI14" s="298"/>
      <c r="BJ14" s="298"/>
      <c r="BK14" s="298">
        <v>400</v>
      </c>
      <c r="BL14" s="298"/>
    </row>
    <row r="15" spans="1:64" s="287" customFormat="1" ht="40.5" customHeight="1" x14ac:dyDescent="0.2">
      <c r="A15" s="358"/>
      <c r="B15" s="358"/>
      <c r="C15" s="328" t="s">
        <v>668</v>
      </c>
      <c r="D15" s="322" t="s">
        <v>651</v>
      </c>
      <c r="E15" s="351">
        <v>173</v>
      </c>
      <c r="F15" s="28">
        <v>400304200</v>
      </c>
      <c r="G15" s="28" t="s">
        <v>1429</v>
      </c>
      <c r="H15" s="357">
        <v>173</v>
      </c>
      <c r="I15" s="357" t="s">
        <v>2979</v>
      </c>
      <c r="J15" s="28">
        <v>4003</v>
      </c>
      <c r="K15" s="28">
        <v>40</v>
      </c>
      <c r="L15" s="28">
        <v>4003</v>
      </c>
      <c r="M15" s="336" t="s">
        <v>3117</v>
      </c>
      <c r="N15" s="413" t="s">
        <v>3121</v>
      </c>
      <c r="O15" s="383" t="s">
        <v>3122</v>
      </c>
      <c r="P15" s="327" t="s">
        <v>652</v>
      </c>
      <c r="Q15" s="268">
        <v>1</v>
      </c>
      <c r="R15" s="326" t="s">
        <v>2955</v>
      </c>
      <c r="S15" s="326"/>
      <c r="T15" s="184">
        <v>1</v>
      </c>
      <c r="U15" s="294">
        <v>0</v>
      </c>
      <c r="V15" s="295">
        <v>0</v>
      </c>
      <c r="W15" s="295">
        <v>1</v>
      </c>
      <c r="X15" s="295">
        <v>0</v>
      </c>
      <c r="Y15" s="295">
        <v>2691</v>
      </c>
      <c r="Z15" s="296">
        <f t="shared" si="5"/>
        <v>2691</v>
      </c>
      <c r="AA15" s="296">
        <f t="shared" si="5"/>
        <v>1191</v>
      </c>
      <c r="AB15" s="296">
        <f t="shared" si="5"/>
        <v>0</v>
      </c>
      <c r="AC15" s="296">
        <f t="shared" si="5"/>
        <v>0</v>
      </c>
      <c r="AD15" s="296">
        <f t="shared" si="5"/>
        <v>0</v>
      </c>
      <c r="AE15" s="296">
        <f t="shared" si="5"/>
        <v>1500</v>
      </c>
      <c r="AF15" s="296">
        <f t="shared" si="5"/>
        <v>0</v>
      </c>
      <c r="AG15" s="297">
        <f t="shared" si="15"/>
        <v>0</v>
      </c>
      <c r="AH15" s="296">
        <f t="shared" si="10"/>
        <v>0</v>
      </c>
      <c r="AI15" s="298"/>
      <c r="AJ15" s="298"/>
      <c r="AK15" s="298"/>
      <c r="AL15" s="298"/>
      <c r="AM15" s="298"/>
      <c r="AN15" s="298"/>
      <c r="AO15" s="297">
        <f t="shared" si="16"/>
        <v>0</v>
      </c>
      <c r="AP15" s="296">
        <f t="shared" si="11"/>
        <v>0</v>
      </c>
      <c r="AQ15" s="298"/>
      <c r="AR15" s="298"/>
      <c r="AS15" s="298"/>
      <c r="AT15" s="298"/>
      <c r="AU15" s="298"/>
      <c r="AV15" s="298"/>
      <c r="AW15" s="297">
        <f t="shared" si="12"/>
        <v>1</v>
      </c>
      <c r="AX15" s="296">
        <f t="shared" si="13"/>
        <v>2691</v>
      </c>
      <c r="AY15" s="298">
        <v>1191</v>
      </c>
      <c r="AZ15" s="298"/>
      <c r="BA15" s="298"/>
      <c r="BB15" s="298"/>
      <c r="BC15" s="298">
        <v>1500</v>
      </c>
      <c r="BD15" s="298"/>
      <c r="BE15" s="297">
        <f t="shared" si="17"/>
        <v>0</v>
      </c>
      <c r="BF15" s="296">
        <f t="shared" si="14"/>
        <v>0</v>
      </c>
      <c r="BG15" s="298"/>
      <c r="BH15" s="298"/>
      <c r="BI15" s="298"/>
      <c r="BJ15" s="298"/>
      <c r="BK15" s="298"/>
      <c r="BL15" s="298"/>
    </row>
    <row r="16" spans="1:64" s="287" customFormat="1" ht="40.5" customHeight="1" x14ac:dyDescent="0.2">
      <c r="A16" s="358"/>
      <c r="B16" s="358"/>
      <c r="C16" s="328" t="s">
        <v>669</v>
      </c>
      <c r="D16" s="322" t="s">
        <v>653</v>
      </c>
      <c r="E16" s="351">
        <v>174</v>
      </c>
      <c r="F16" s="28">
        <v>400301700</v>
      </c>
      <c r="G16" s="329" t="s">
        <v>3116</v>
      </c>
      <c r="H16" s="357">
        <v>174</v>
      </c>
      <c r="I16" s="357" t="s">
        <v>2979</v>
      </c>
      <c r="J16" s="28">
        <v>4003</v>
      </c>
      <c r="K16" s="28">
        <v>40</v>
      </c>
      <c r="L16" s="28">
        <v>4003</v>
      </c>
      <c r="M16" s="336" t="s">
        <v>3117</v>
      </c>
      <c r="N16" s="356">
        <v>2024004540037</v>
      </c>
      <c r="O16" s="28" t="s">
        <v>3118</v>
      </c>
      <c r="P16" s="756" t="s">
        <v>654</v>
      </c>
      <c r="Q16" s="268">
        <v>20</v>
      </c>
      <c r="R16" s="326" t="s">
        <v>2955</v>
      </c>
      <c r="S16" s="326"/>
      <c r="T16" s="184">
        <v>20</v>
      </c>
      <c r="U16" s="294">
        <v>3</v>
      </c>
      <c r="V16" s="295">
        <v>7</v>
      </c>
      <c r="W16" s="295">
        <v>7</v>
      </c>
      <c r="X16" s="295">
        <v>3</v>
      </c>
      <c r="Y16" s="295">
        <v>162100</v>
      </c>
      <c r="Z16" s="296">
        <f t="shared" si="5"/>
        <v>162100</v>
      </c>
      <c r="AA16" s="296">
        <f t="shared" si="5"/>
        <v>0</v>
      </c>
      <c r="AB16" s="296">
        <f t="shared" si="5"/>
        <v>41000</v>
      </c>
      <c r="AC16" s="296">
        <f t="shared" si="5"/>
        <v>20000</v>
      </c>
      <c r="AD16" s="296">
        <f t="shared" si="5"/>
        <v>100000</v>
      </c>
      <c r="AE16" s="296">
        <f t="shared" si="5"/>
        <v>1100</v>
      </c>
      <c r="AF16" s="296">
        <f t="shared" si="5"/>
        <v>0</v>
      </c>
      <c r="AG16" s="297">
        <v>2</v>
      </c>
      <c r="AH16" s="296">
        <f t="shared" si="10"/>
        <v>9000</v>
      </c>
      <c r="AI16" s="298"/>
      <c r="AJ16" s="298">
        <v>6000</v>
      </c>
      <c r="AK16" s="298">
        <v>3000</v>
      </c>
      <c r="AL16" s="298"/>
      <c r="AM16" s="298"/>
      <c r="AN16" s="298"/>
      <c r="AO16" s="297">
        <f t="shared" si="16"/>
        <v>7</v>
      </c>
      <c r="AP16" s="296">
        <f t="shared" si="11"/>
        <v>62100</v>
      </c>
      <c r="AQ16" s="298"/>
      <c r="AR16" s="298">
        <v>14000</v>
      </c>
      <c r="AS16" s="298">
        <v>7000</v>
      </c>
      <c r="AT16" s="298">
        <v>40000</v>
      </c>
      <c r="AU16" s="298">
        <v>1100</v>
      </c>
      <c r="AV16" s="298"/>
      <c r="AW16" s="297">
        <f t="shared" si="12"/>
        <v>7</v>
      </c>
      <c r="AX16" s="296">
        <f t="shared" si="13"/>
        <v>61000</v>
      </c>
      <c r="AY16" s="298"/>
      <c r="AZ16" s="298">
        <v>14000</v>
      </c>
      <c r="BA16" s="298">
        <v>7000</v>
      </c>
      <c r="BB16" s="298">
        <v>40000</v>
      </c>
      <c r="BC16" s="298"/>
      <c r="BD16" s="298"/>
      <c r="BE16" s="297">
        <v>4</v>
      </c>
      <c r="BF16" s="296">
        <f t="shared" si="14"/>
        <v>30000</v>
      </c>
      <c r="BG16" s="298"/>
      <c r="BH16" s="298">
        <v>7000</v>
      </c>
      <c r="BI16" s="298">
        <v>3000</v>
      </c>
      <c r="BJ16" s="298">
        <v>20000</v>
      </c>
      <c r="BK16" s="298"/>
      <c r="BL16" s="298"/>
    </row>
    <row r="17" spans="1:64" s="287" customFormat="1" ht="40.5" customHeight="1" x14ac:dyDescent="0.2">
      <c r="A17" s="358"/>
      <c r="B17" s="358"/>
      <c r="C17" s="328" t="s">
        <v>670</v>
      </c>
      <c r="D17" s="362" t="s">
        <v>655</v>
      </c>
      <c r="E17" s="351">
        <v>175</v>
      </c>
      <c r="F17" s="28">
        <v>400304200</v>
      </c>
      <c r="G17" s="28" t="s">
        <v>1429</v>
      </c>
      <c r="H17" s="357">
        <v>175</v>
      </c>
      <c r="I17" s="357" t="s">
        <v>2979</v>
      </c>
      <c r="J17" s="28">
        <v>4003</v>
      </c>
      <c r="K17" s="28">
        <v>40</v>
      </c>
      <c r="L17" s="28">
        <v>4003</v>
      </c>
      <c r="M17" s="336" t="s">
        <v>3117</v>
      </c>
      <c r="N17" s="414" t="s">
        <v>3121</v>
      </c>
      <c r="O17" s="383" t="s">
        <v>3122</v>
      </c>
      <c r="P17" s="327" t="s">
        <v>656</v>
      </c>
      <c r="Q17" s="268">
        <v>3</v>
      </c>
      <c r="R17" s="326" t="s">
        <v>2955</v>
      </c>
      <c r="S17" s="326"/>
      <c r="T17" s="184">
        <v>3</v>
      </c>
      <c r="U17" s="294">
        <v>0</v>
      </c>
      <c r="V17" s="295">
        <v>1</v>
      </c>
      <c r="W17" s="295">
        <v>1</v>
      </c>
      <c r="X17" s="295">
        <v>1</v>
      </c>
      <c r="Y17" s="295">
        <v>4000</v>
      </c>
      <c r="Z17" s="296">
        <f t="shared" si="5"/>
        <v>4000</v>
      </c>
      <c r="AA17" s="296">
        <f t="shared" si="5"/>
        <v>0</v>
      </c>
      <c r="AB17" s="296">
        <f t="shared" si="5"/>
        <v>0</v>
      </c>
      <c r="AC17" s="296">
        <f t="shared" si="5"/>
        <v>0</v>
      </c>
      <c r="AD17" s="296">
        <f t="shared" si="5"/>
        <v>0</v>
      </c>
      <c r="AE17" s="296">
        <f t="shared" si="5"/>
        <v>4000</v>
      </c>
      <c r="AF17" s="296">
        <f t="shared" si="5"/>
        <v>0</v>
      </c>
      <c r="AG17" s="297">
        <f t="shared" si="15"/>
        <v>0</v>
      </c>
      <c r="AH17" s="296">
        <f t="shared" si="10"/>
        <v>0</v>
      </c>
      <c r="AI17" s="298"/>
      <c r="AJ17" s="298"/>
      <c r="AK17" s="298"/>
      <c r="AL17" s="298"/>
      <c r="AM17" s="298"/>
      <c r="AN17" s="298"/>
      <c r="AO17" s="297">
        <f t="shared" si="16"/>
        <v>1</v>
      </c>
      <c r="AP17" s="296">
        <f t="shared" si="11"/>
        <v>1500</v>
      </c>
      <c r="AQ17" s="298"/>
      <c r="AR17" s="298"/>
      <c r="AS17" s="298"/>
      <c r="AT17" s="298"/>
      <c r="AU17" s="298">
        <v>1500</v>
      </c>
      <c r="AV17" s="298"/>
      <c r="AW17" s="297">
        <f t="shared" si="12"/>
        <v>1</v>
      </c>
      <c r="AX17" s="296">
        <f t="shared" si="13"/>
        <v>1500</v>
      </c>
      <c r="AY17" s="298"/>
      <c r="AZ17" s="298"/>
      <c r="BA17" s="298"/>
      <c r="BB17" s="298"/>
      <c r="BC17" s="298">
        <v>1500</v>
      </c>
      <c r="BD17" s="298"/>
      <c r="BE17" s="297">
        <f t="shared" si="17"/>
        <v>1</v>
      </c>
      <c r="BF17" s="296">
        <f t="shared" si="14"/>
        <v>1000</v>
      </c>
      <c r="BG17" s="298"/>
      <c r="BH17" s="298"/>
      <c r="BI17" s="298"/>
      <c r="BJ17" s="298"/>
      <c r="BK17" s="298">
        <v>1000</v>
      </c>
      <c r="BL17" s="298"/>
    </row>
    <row r="18" spans="1:64" s="287" customFormat="1" ht="40.5" customHeight="1" x14ac:dyDescent="0.2">
      <c r="A18" s="358"/>
      <c r="B18" s="358"/>
      <c r="C18" s="328" t="s">
        <v>671</v>
      </c>
      <c r="D18" s="362" t="s">
        <v>657</v>
      </c>
      <c r="E18" s="351">
        <v>176</v>
      </c>
      <c r="F18" s="28">
        <v>400304200</v>
      </c>
      <c r="G18" s="28" t="s">
        <v>1429</v>
      </c>
      <c r="H18" s="357">
        <v>176</v>
      </c>
      <c r="I18" s="357" t="s">
        <v>2979</v>
      </c>
      <c r="J18" s="28">
        <v>4003</v>
      </c>
      <c r="K18" s="28">
        <v>40</v>
      </c>
      <c r="L18" s="28">
        <v>4003</v>
      </c>
      <c r="M18" s="336" t="s">
        <v>3117</v>
      </c>
      <c r="N18" s="414" t="s">
        <v>3121</v>
      </c>
      <c r="O18" s="383" t="s">
        <v>3122</v>
      </c>
      <c r="P18" s="327" t="s">
        <v>658</v>
      </c>
      <c r="Q18" s="268">
        <v>6</v>
      </c>
      <c r="R18" s="326" t="s">
        <v>2955</v>
      </c>
      <c r="S18" s="326"/>
      <c r="T18" s="184">
        <v>6</v>
      </c>
      <c r="U18" s="294">
        <v>1</v>
      </c>
      <c r="V18" s="295">
        <v>2</v>
      </c>
      <c r="W18" s="295">
        <v>2</v>
      </c>
      <c r="X18" s="295">
        <v>1</v>
      </c>
      <c r="Y18" s="295">
        <v>3200</v>
      </c>
      <c r="Z18" s="296">
        <f t="shared" si="5"/>
        <v>3200</v>
      </c>
      <c r="AA18" s="296">
        <f t="shared" si="5"/>
        <v>2000</v>
      </c>
      <c r="AB18" s="296">
        <f t="shared" si="5"/>
        <v>0</v>
      </c>
      <c r="AC18" s="296">
        <f t="shared" si="5"/>
        <v>0</v>
      </c>
      <c r="AD18" s="296">
        <f t="shared" si="5"/>
        <v>0</v>
      </c>
      <c r="AE18" s="296">
        <f t="shared" si="5"/>
        <v>1200</v>
      </c>
      <c r="AF18" s="296">
        <f t="shared" si="5"/>
        <v>0</v>
      </c>
      <c r="AG18" s="297">
        <v>0</v>
      </c>
      <c r="AH18" s="296">
        <f t="shared" si="10"/>
        <v>500</v>
      </c>
      <c r="AI18" s="298">
        <v>500</v>
      </c>
      <c r="AJ18" s="298"/>
      <c r="AK18" s="298"/>
      <c r="AL18" s="298"/>
      <c r="AM18" s="298"/>
      <c r="AN18" s="298"/>
      <c r="AO18" s="297">
        <f t="shared" si="16"/>
        <v>2</v>
      </c>
      <c r="AP18" s="296">
        <f t="shared" si="11"/>
        <v>1100</v>
      </c>
      <c r="AQ18" s="298">
        <v>500</v>
      </c>
      <c r="AR18" s="298"/>
      <c r="AS18" s="298"/>
      <c r="AT18" s="298"/>
      <c r="AU18" s="298">
        <v>600</v>
      </c>
      <c r="AV18" s="298"/>
      <c r="AW18" s="297">
        <f t="shared" si="12"/>
        <v>2</v>
      </c>
      <c r="AX18" s="296">
        <f t="shared" si="13"/>
        <v>1100</v>
      </c>
      <c r="AY18" s="298">
        <v>500</v>
      </c>
      <c r="AZ18" s="298"/>
      <c r="BA18" s="298"/>
      <c r="BB18" s="298"/>
      <c r="BC18" s="298">
        <v>600</v>
      </c>
      <c r="BD18" s="298"/>
      <c r="BE18" s="297">
        <v>2</v>
      </c>
      <c r="BF18" s="296">
        <f t="shared" si="14"/>
        <v>500</v>
      </c>
      <c r="BG18" s="298">
        <v>500</v>
      </c>
      <c r="BH18" s="298"/>
      <c r="BI18" s="298"/>
      <c r="BJ18" s="298"/>
      <c r="BK18" s="298"/>
      <c r="BL18" s="298"/>
    </row>
    <row r="19" spans="1:64" s="287" customFormat="1" ht="40.5" customHeight="1" x14ac:dyDescent="0.2">
      <c r="A19" s="358"/>
      <c r="B19" s="358"/>
      <c r="C19" s="328" t="s">
        <v>672</v>
      </c>
      <c r="D19" s="362" t="s">
        <v>659</v>
      </c>
      <c r="E19" s="351">
        <v>177</v>
      </c>
      <c r="F19" s="368">
        <v>400304200</v>
      </c>
      <c r="G19" s="28" t="s">
        <v>1429</v>
      </c>
      <c r="H19" s="357">
        <v>177</v>
      </c>
      <c r="I19" s="357" t="s">
        <v>2979</v>
      </c>
      <c r="J19" s="368">
        <v>4003</v>
      </c>
      <c r="K19" s="28">
        <v>40</v>
      </c>
      <c r="L19" s="28">
        <v>4003</v>
      </c>
      <c r="M19" s="336" t="s">
        <v>3117</v>
      </c>
      <c r="N19" s="356">
        <v>2024004540037</v>
      </c>
      <c r="O19" s="28" t="s">
        <v>3118</v>
      </c>
      <c r="P19" s="327" t="s">
        <v>660</v>
      </c>
      <c r="Q19" s="268">
        <v>1</v>
      </c>
      <c r="R19" s="326" t="s">
        <v>2955</v>
      </c>
      <c r="S19" s="326"/>
      <c r="T19" s="184">
        <v>1</v>
      </c>
      <c r="U19" s="294">
        <v>0</v>
      </c>
      <c r="V19" s="295">
        <v>0</v>
      </c>
      <c r="W19" s="295">
        <v>1</v>
      </c>
      <c r="X19" s="295">
        <v>0</v>
      </c>
      <c r="Y19" s="295">
        <v>3500</v>
      </c>
      <c r="Z19" s="296">
        <f t="shared" si="5"/>
        <v>3500</v>
      </c>
      <c r="AA19" s="296">
        <f t="shared" si="5"/>
        <v>0</v>
      </c>
      <c r="AB19" s="296">
        <f t="shared" si="5"/>
        <v>0</v>
      </c>
      <c r="AC19" s="296">
        <f t="shared" si="5"/>
        <v>0</v>
      </c>
      <c r="AD19" s="296">
        <f t="shared" si="5"/>
        <v>0</v>
      </c>
      <c r="AE19" s="296">
        <f t="shared" si="5"/>
        <v>3500</v>
      </c>
      <c r="AF19" s="296">
        <f t="shared" si="5"/>
        <v>0</v>
      </c>
      <c r="AG19" s="297">
        <f t="shared" si="15"/>
        <v>0</v>
      </c>
      <c r="AH19" s="296">
        <f t="shared" si="10"/>
        <v>0</v>
      </c>
      <c r="AI19" s="298"/>
      <c r="AJ19" s="298"/>
      <c r="AK19" s="298"/>
      <c r="AL19" s="298"/>
      <c r="AM19" s="298"/>
      <c r="AN19" s="298"/>
      <c r="AO19" s="297">
        <f t="shared" si="16"/>
        <v>0</v>
      </c>
      <c r="AP19" s="296">
        <f t="shared" si="11"/>
        <v>0</v>
      </c>
      <c r="AQ19" s="298"/>
      <c r="AR19" s="298"/>
      <c r="AS19" s="298"/>
      <c r="AT19" s="298"/>
      <c r="AU19" s="298"/>
      <c r="AV19" s="298"/>
      <c r="AW19" s="297">
        <f t="shared" si="12"/>
        <v>1</v>
      </c>
      <c r="AX19" s="296">
        <f t="shared" si="13"/>
        <v>3500</v>
      </c>
      <c r="AY19" s="298"/>
      <c r="AZ19" s="298"/>
      <c r="BA19" s="298"/>
      <c r="BB19" s="298"/>
      <c r="BC19" s="298">
        <v>3500</v>
      </c>
      <c r="BD19" s="298"/>
      <c r="BE19" s="297">
        <f t="shared" si="17"/>
        <v>0</v>
      </c>
      <c r="BF19" s="296">
        <f t="shared" si="14"/>
        <v>0</v>
      </c>
      <c r="BG19" s="298"/>
      <c r="BH19" s="298"/>
      <c r="BI19" s="298"/>
      <c r="BJ19" s="298"/>
      <c r="BK19" s="298"/>
      <c r="BL19" s="298"/>
    </row>
    <row r="20" spans="1:64" s="287" customFormat="1" ht="40.5" customHeight="1" x14ac:dyDescent="0.2">
      <c r="A20" s="358"/>
      <c r="B20" s="358"/>
      <c r="C20" s="328" t="s">
        <v>673</v>
      </c>
      <c r="D20" s="362" t="s">
        <v>231</v>
      </c>
      <c r="E20" s="351">
        <v>178</v>
      </c>
      <c r="F20" s="368">
        <v>400304200</v>
      </c>
      <c r="G20" s="28" t="s">
        <v>1429</v>
      </c>
      <c r="H20" s="357">
        <v>178</v>
      </c>
      <c r="I20" s="357" t="s">
        <v>2979</v>
      </c>
      <c r="J20" s="28">
        <v>4003</v>
      </c>
      <c r="K20" s="28">
        <v>40</v>
      </c>
      <c r="L20" s="28">
        <v>4003</v>
      </c>
      <c r="M20" s="336" t="s">
        <v>3117</v>
      </c>
      <c r="N20" s="356">
        <v>2024004540037</v>
      </c>
      <c r="O20" s="28" t="s">
        <v>3118</v>
      </c>
      <c r="P20" s="327" t="s">
        <v>661</v>
      </c>
      <c r="Q20" s="268">
        <v>4</v>
      </c>
      <c r="R20" s="326" t="s">
        <v>2955</v>
      </c>
      <c r="S20" s="326"/>
      <c r="T20" s="184">
        <v>4</v>
      </c>
      <c r="U20" s="294">
        <v>1</v>
      </c>
      <c r="V20" s="295">
        <v>1</v>
      </c>
      <c r="W20" s="295">
        <v>1</v>
      </c>
      <c r="X20" s="295">
        <v>1</v>
      </c>
      <c r="Y20" s="295">
        <v>2000</v>
      </c>
      <c r="Z20" s="296">
        <f t="shared" si="5"/>
        <v>2000</v>
      </c>
      <c r="AA20" s="296">
        <f t="shared" si="5"/>
        <v>2000</v>
      </c>
      <c r="AB20" s="296">
        <f t="shared" si="5"/>
        <v>0</v>
      </c>
      <c r="AC20" s="296">
        <f t="shared" si="5"/>
        <v>0</v>
      </c>
      <c r="AD20" s="296">
        <f t="shared" si="5"/>
        <v>0</v>
      </c>
      <c r="AE20" s="296">
        <f t="shared" si="5"/>
        <v>0</v>
      </c>
      <c r="AF20" s="296">
        <f t="shared" si="5"/>
        <v>0</v>
      </c>
      <c r="AG20" s="297">
        <v>0</v>
      </c>
      <c r="AH20" s="296">
        <f t="shared" si="10"/>
        <v>500</v>
      </c>
      <c r="AI20" s="298">
        <v>500</v>
      </c>
      <c r="AJ20" s="298"/>
      <c r="AK20" s="298"/>
      <c r="AL20" s="298"/>
      <c r="AM20" s="298"/>
      <c r="AN20" s="298"/>
      <c r="AO20" s="297">
        <f t="shared" si="16"/>
        <v>1</v>
      </c>
      <c r="AP20" s="296">
        <f t="shared" si="11"/>
        <v>500</v>
      </c>
      <c r="AQ20" s="298">
        <v>500</v>
      </c>
      <c r="AR20" s="298"/>
      <c r="AS20" s="298"/>
      <c r="AT20" s="298"/>
      <c r="AU20" s="298"/>
      <c r="AV20" s="298"/>
      <c r="AW20" s="297">
        <f t="shared" si="12"/>
        <v>1</v>
      </c>
      <c r="AX20" s="296">
        <f t="shared" si="13"/>
        <v>500</v>
      </c>
      <c r="AY20" s="298">
        <v>500</v>
      </c>
      <c r="AZ20" s="298"/>
      <c r="BA20" s="298"/>
      <c r="BB20" s="298"/>
      <c r="BC20" s="298"/>
      <c r="BD20" s="298"/>
      <c r="BE20" s="297">
        <v>2</v>
      </c>
      <c r="BF20" s="296">
        <f t="shared" si="14"/>
        <v>500</v>
      </c>
      <c r="BG20" s="298">
        <v>500</v>
      </c>
      <c r="BH20" s="298"/>
      <c r="BI20" s="298"/>
      <c r="BJ20" s="298"/>
      <c r="BK20" s="298"/>
      <c r="BL20" s="298"/>
    </row>
    <row r="21" spans="1:64" s="559" customFormat="1" ht="40.5" customHeight="1" x14ac:dyDescent="0.25">
      <c r="A21" s="557"/>
      <c r="B21" s="201" t="s">
        <v>675</v>
      </c>
      <c r="C21" s="547" t="s">
        <v>674</v>
      </c>
      <c r="D21" s="380"/>
      <c r="E21" s="380"/>
      <c r="F21" s="380"/>
      <c r="G21" s="398"/>
      <c r="H21" s="182"/>
      <c r="I21" s="182"/>
      <c r="J21" s="682"/>
      <c r="K21" s="682"/>
      <c r="L21" s="380"/>
      <c r="M21" s="683"/>
      <c r="N21" s="701"/>
      <c r="O21" s="183"/>
      <c r="P21" s="269"/>
      <c r="Q21" s="269"/>
      <c r="R21" s="269"/>
      <c r="S21" s="704"/>
      <c r="T21" s="172"/>
      <c r="U21" s="686"/>
      <c r="V21" s="686"/>
      <c r="W21" s="686"/>
      <c r="X21" s="686"/>
      <c r="Y21" s="585">
        <v>8000</v>
      </c>
      <c r="Z21" s="551">
        <f t="shared" si="5"/>
        <v>8000</v>
      </c>
      <c r="AA21" s="551">
        <f t="shared" si="5"/>
        <v>0</v>
      </c>
      <c r="AB21" s="551">
        <f t="shared" si="5"/>
        <v>6000</v>
      </c>
      <c r="AC21" s="551">
        <f t="shared" si="5"/>
        <v>0</v>
      </c>
      <c r="AD21" s="551">
        <f t="shared" si="5"/>
        <v>0</v>
      </c>
      <c r="AE21" s="551">
        <f t="shared" si="5"/>
        <v>2000</v>
      </c>
      <c r="AF21" s="551">
        <f t="shared" si="5"/>
        <v>0</v>
      </c>
      <c r="AG21" s="552"/>
      <c r="AH21" s="553">
        <f>SUM(AH22:AH26)</f>
        <v>1700</v>
      </c>
      <c r="AI21" s="553">
        <f t="shared" ref="AI21:BL21" si="18">SUM(AI22:AI26)</f>
        <v>0</v>
      </c>
      <c r="AJ21" s="553">
        <f t="shared" si="18"/>
        <v>1500</v>
      </c>
      <c r="AK21" s="553">
        <f t="shared" si="18"/>
        <v>0</v>
      </c>
      <c r="AL21" s="553">
        <f t="shared" si="18"/>
        <v>0</v>
      </c>
      <c r="AM21" s="553">
        <f t="shared" si="18"/>
        <v>200</v>
      </c>
      <c r="AN21" s="553">
        <f t="shared" si="18"/>
        <v>0</v>
      </c>
      <c r="AO21" s="552"/>
      <c r="AP21" s="553">
        <f t="shared" si="18"/>
        <v>2100</v>
      </c>
      <c r="AQ21" s="553">
        <f t="shared" si="18"/>
        <v>0</v>
      </c>
      <c r="AR21" s="553">
        <f t="shared" si="18"/>
        <v>1500</v>
      </c>
      <c r="AS21" s="553">
        <f t="shared" si="18"/>
        <v>0</v>
      </c>
      <c r="AT21" s="553">
        <f t="shared" si="18"/>
        <v>0</v>
      </c>
      <c r="AU21" s="553">
        <f t="shared" si="18"/>
        <v>600</v>
      </c>
      <c r="AV21" s="553">
        <f t="shared" si="18"/>
        <v>0</v>
      </c>
      <c r="AW21" s="552"/>
      <c r="AX21" s="553">
        <f t="shared" si="18"/>
        <v>2500</v>
      </c>
      <c r="AY21" s="553">
        <f t="shared" si="18"/>
        <v>0</v>
      </c>
      <c r="AZ21" s="553">
        <f t="shared" si="18"/>
        <v>1500</v>
      </c>
      <c r="BA21" s="553">
        <f t="shared" si="18"/>
        <v>0</v>
      </c>
      <c r="BB21" s="553">
        <f t="shared" si="18"/>
        <v>0</v>
      </c>
      <c r="BC21" s="553">
        <f t="shared" si="18"/>
        <v>1000</v>
      </c>
      <c r="BD21" s="553">
        <f t="shared" si="18"/>
        <v>0</v>
      </c>
      <c r="BE21" s="552"/>
      <c r="BF21" s="553">
        <f t="shared" si="18"/>
        <v>1700</v>
      </c>
      <c r="BG21" s="553">
        <f t="shared" si="18"/>
        <v>0</v>
      </c>
      <c r="BH21" s="553">
        <f t="shared" si="18"/>
        <v>1500</v>
      </c>
      <c r="BI21" s="553">
        <f t="shared" si="18"/>
        <v>0</v>
      </c>
      <c r="BJ21" s="553">
        <f t="shared" si="18"/>
        <v>0</v>
      </c>
      <c r="BK21" s="553">
        <f t="shared" si="18"/>
        <v>200</v>
      </c>
      <c r="BL21" s="553">
        <f t="shared" si="18"/>
        <v>0</v>
      </c>
    </row>
    <row r="22" spans="1:64" s="287" customFormat="1" ht="40.5" customHeight="1" x14ac:dyDescent="0.2">
      <c r="A22" s="358"/>
      <c r="B22" s="358"/>
      <c r="C22" s="328" t="s">
        <v>683</v>
      </c>
      <c r="D22" s="362" t="s">
        <v>676</v>
      </c>
      <c r="E22" s="351">
        <v>179</v>
      </c>
      <c r="F22" s="28">
        <v>400305500</v>
      </c>
      <c r="G22" s="28" t="s">
        <v>493</v>
      </c>
      <c r="H22" s="357">
        <v>179</v>
      </c>
      <c r="I22" s="357" t="s">
        <v>2979</v>
      </c>
      <c r="J22" s="28">
        <v>4003</v>
      </c>
      <c r="K22" s="28">
        <v>40</v>
      </c>
      <c r="L22" s="28">
        <v>4003</v>
      </c>
      <c r="M22" s="336" t="s">
        <v>3117</v>
      </c>
      <c r="N22" s="356">
        <v>2024004540037</v>
      </c>
      <c r="O22" s="28" t="s">
        <v>3118</v>
      </c>
      <c r="P22" s="327" t="s">
        <v>677</v>
      </c>
      <c r="Q22" s="268">
        <v>25</v>
      </c>
      <c r="R22" s="326" t="s">
        <v>2955</v>
      </c>
      <c r="S22" s="326"/>
      <c r="T22" s="184">
        <v>25</v>
      </c>
      <c r="U22" s="294">
        <v>6</v>
      </c>
      <c r="V22" s="295">
        <v>7</v>
      </c>
      <c r="W22" s="295">
        <v>7</v>
      </c>
      <c r="X22" s="295">
        <v>5</v>
      </c>
      <c r="Y22" s="295">
        <v>3400</v>
      </c>
      <c r="Z22" s="296">
        <f t="shared" si="5"/>
        <v>3400</v>
      </c>
      <c r="AA22" s="296">
        <f t="shared" si="5"/>
        <v>0</v>
      </c>
      <c r="AB22" s="296">
        <f t="shared" si="5"/>
        <v>3000</v>
      </c>
      <c r="AC22" s="296">
        <f t="shared" si="5"/>
        <v>0</v>
      </c>
      <c r="AD22" s="296">
        <f t="shared" si="5"/>
        <v>0</v>
      </c>
      <c r="AE22" s="296">
        <f t="shared" si="5"/>
        <v>400</v>
      </c>
      <c r="AF22" s="296">
        <f t="shared" si="5"/>
        <v>0</v>
      </c>
      <c r="AG22" s="297">
        <f t="shared" ref="AG22:AG26" si="19">+U22</f>
        <v>6</v>
      </c>
      <c r="AH22" s="296">
        <f t="shared" ref="AH22:AH26" si="20">SUM(AI22:AN22)</f>
        <v>850</v>
      </c>
      <c r="AI22" s="298"/>
      <c r="AJ22" s="298">
        <v>750</v>
      </c>
      <c r="AK22" s="298"/>
      <c r="AL22" s="298"/>
      <c r="AM22" s="298">
        <v>100</v>
      </c>
      <c r="AN22" s="298"/>
      <c r="AO22" s="297">
        <f t="shared" ref="AO22:AO26" si="21">+V22</f>
        <v>7</v>
      </c>
      <c r="AP22" s="296">
        <f t="shared" ref="AP22:AP26" si="22">SUM(AQ22:AV22)</f>
        <v>850</v>
      </c>
      <c r="AQ22" s="298"/>
      <c r="AR22" s="298">
        <v>750</v>
      </c>
      <c r="AS22" s="298"/>
      <c r="AT22" s="298"/>
      <c r="AU22" s="298">
        <v>100</v>
      </c>
      <c r="AV22" s="298"/>
      <c r="AW22" s="297">
        <f t="shared" ref="AW22:AW26" si="23">+W22</f>
        <v>7</v>
      </c>
      <c r="AX22" s="296">
        <f t="shared" ref="AX22:AX26" si="24">SUM(AY22:BD22)</f>
        <v>850</v>
      </c>
      <c r="AY22" s="298"/>
      <c r="AZ22" s="298">
        <v>750</v>
      </c>
      <c r="BA22" s="298"/>
      <c r="BB22" s="298"/>
      <c r="BC22" s="298">
        <v>100</v>
      </c>
      <c r="BD22" s="298"/>
      <c r="BE22" s="297">
        <f t="shared" ref="BE22:BE26" si="25">+X22</f>
        <v>5</v>
      </c>
      <c r="BF22" s="296">
        <f t="shared" ref="BF22:BF26" si="26">SUM(BG22:BL22)</f>
        <v>850</v>
      </c>
      <c r="BG22" s="298"/>
      <c r="BH22" s="298">
        <v>750</v>
      </c>
      <c r="BI22" s="298"/>
      <c r="BJ22" s="298"/>
      <c r="BK22" s="298">
        <v>100</v>
      </c>
      <c r="BL22" s="298"/>
    </row>
    <row r="23" spans="1:64" s="287" customFormat="1" ht="40.5" customHeight="1" x14ac:dyDescent="0.2">
      <c r="A23" s="358"/>
      <c r="B23" s="358"/>
      <c r="C23" s="328" t="s">
        <v>684</v>
      </c>
      <c r="D23" s="362" t="s">
        <v>678</v>
      </c>
      <c r="E23" s="351">
        <v>180</v>
      </c>
      <c r="F23" s="28">
        <v>400305200</v>
      </c>
      <c r="G23" s="329" t="s">
        <v>493</v>
      </c>
      <c r="H23" s="357">
        <v>180</v>
      </c>
      <c r="I23" s="357" t="s">
        <v>2979</v>
      </c>
      <c r="J23" s="28">
        <v>4003</v>
      </c>
      <c r="K23" s="28">
        <v>40</v>
      </c>
      <c r="L23" s="28">
        <v>4003</v>
      </c>
      <c r="M23" s="336" t="s">
        <v>3117</v>
      </c>
      <c r="N23" s="356">
        <v>2024004540037</v>
      </c>
      <c r="O23" s="28" t="s">
        <v>3118</v>
      </c>
      <c r="P23" s="756" t="s">
        <v>677</v>
      </c>
      <c r="Q23" s="268">
        <v>25</v>
      </c>
      <c r="R23" s="326" t="s">
        <v>2955</v>
      </c>
      <c r="S23" s="326"/>
      <c r="T23" s="184">
        <v>25</v>
      </c>
      <c r="U23" s="294">
        <v>6</v>
      </c>
      <c r="V23" s="295">
        <v>7</v>
      </c>
      <c r="W23" s="295">
        <v>7</v>
      </c>
      <c r="X23" s="295">
        <v>5</v>
      </c>
      <c r="Y23" s="295">
        <v>3400</v>
      </c>
      <c r="Z23" s="296">
        <f t="shared" si="5"/>
        <v>3400</v>
      </c>
      <c r="AA23" s="296">
        <f t="shared" si="5"/>
        <v>0</v>
      </c>
      <c r="AB23" s="296">
        <f t="shared" si="5"/>
        <v>3000</v>
      </c>
      <c r="AC23" s="296">
        <f t="shared" si="5"/>
        <v>0</v>
      </c>
      <c r="AD23" s="296">
        <f t="shared" si="5"/>
        <v>0</v>
      </c>
      <c r="AE23" s="296">
        <f t="shared" si="5"/>
        <v>400</v>
      </c>
      <c r="AF23" s="296">
        <f t="shared" si="5"/>
        <v>0</v>
      </c>
      <c r="AG23" s="297">
        <f t="shared" si="19"/>
        <v>6</v>
      </c>
      <c r="AH23" s="296">
        <f t="shared" si="20"/>
        <v>850</v>
      </c>
      <c r="AI23" s="298"/>
      <c r="AJ23" s="298">
        <v>750</v>
      </c>
      <c r="AK23" s="298"/>
      <c r="AL23" s="298"/>
      <c r="AM23" s="298">
        <v>100</v>
      </c>
      <c r="AN23" s="298"/>
      <c r="AO23" s="297">
        <f t="shared" si="21"/>
        <v>7</v>
      </c>
      <c r="AP23" s="296">
        <f t="shared" si="22"/>
        <v>850</v>
      </c>
      <c r="AQ23" s="298"/>
      <c r="AR23" s="298">
        <v>750</v>
      </c>
      <c r="AS23" s="298"/>
      <c r="AT23" s="298"/>
      <c r="AU23" s="298">
        <v>100</v>
      </c>
      <c r="AV23" s="298"/>
      <c r="AW23" s="297">
        <f t="shared" si="23"/>
        <v>7</v>
      </c>
      <c r="AX23" s="296">
        <f t="shared" si="24"/>
        <v>850</v>
      </c>
      <c r="AY23" s="298"/>
      <c r="AZ23" s="298">
        <v>750</v>
      </c>
      <c r="BA23" s="298"/>
      <c r="BB23" s="298"/>
      <c r="BC23" s="298">
        <v>100</v>
      </c>
      <c r="BD23" s="298"/>
      <c r="BE23" s="297">
        <f t="shared" si="25"/>
        <v>5</v>
      </c>
      <c r="BF23" s="296">
        <f t="shared" si="26"/>
        <v>850</v>
      </c>
      <c r="BG23" s="298"/>
      <c r="BH23" s="298">
        <v>750</v>
      </c>
      <c r="BI23" s="298"/>
      <c r="BJ23" s="298"/>
      <c r="BK23" s="298">
        <v>100</v>
      </c>
      <c r="BL23" s="298"/>
    </row>
    <row r="24" spans="1:64" s="287" customFormat="1" ht="40.5" customHeight="1" x14ac:dyDescent="0.2">
      <c r="A24" s="358"/>
      <c r="B24" s="358"/>
      <c r="C24" s="328" t="s">
        <v>685</v>
      </c>
      <c r="D24" s="362" t="s">
        <v>679</v>
      </c>
      <c r="E24" s="351">
        <v>181</v>
      </c>
      <c r="F24" s="28">
        <v>400300600</v>
      </c>
      <c r="G24" s="28" t="s">
        <v>391</v>
      </c>
      <c r="H24" s="357">
        <v>181</v>
      </c>
      <c r="I24" s="357" t="s">
        <v>2979</v>
      </c>
      <c r="J24" s="28">
        <v>4003</v>
      </c>
      <c r="K24" s="28">
        <v>40</v>
      </c>
      <c r="L24" s="28">
        <v>4003</v>
      </c>
      <c r="M24" s="336" t="s">
        <v>3117</v>
      </c>
      <c r="N24" s="356">
        <v>2024004540037</v>
      </c>
      <c r="O24" s="28" t="s">
        <v>3118</v>
      </c>
      <c r="P24" s="327" t="s">
        <v>680</v>
      </c>
      <c r="Q24" s="268">
        <v>1</v>
      </c>
      <c r="R24" s="326" t="s">
        <v>2955</v>
      </c>
      <c r="S24" s="326"/>
      <c r="T24" s="184">
        <v>1</v>
      </c>
      <c r="U24" s="294">
        <v>0</v>
      </c>
      <c r="V24" s="295">
        <v>1</v>
      </c>
      <c r="W24" s="295">
        <v>0</v>
      </c>
      <c r="X24" s="295">
        <v>0</v>
      </c>
      <c r="Y24" s="295">
        <v>400</v>
      </c>
      <c r="Z24" s="296">
        <f t="shared" ref="Z24:AF26" si="27">+AH24+AP24+AX24+BF24</f>
        <v>400</v>
      </c>
      <c r="AA24" s="296">
        <f t="shared" si="27"/>
        <v>0</v>
      </c>
      <c r="AB24" s="296">
        <f t="shared" si="27"/>
        <v>0</v>
      </c>
      <c r="AC24" s="296">
        <f t="shared" si="27"/>
        <v>0</v>
      </c>
      <c r="AD24" s="296">
        <f t="shared" si="27"/>
        <v>0</v>
      </c>
      <c r="AE24" s="296">
        <f t="shared" si="27"/>
        <v>400</v>
      </c>
      <c r="AF24" s="296">
        <f t="shared" si="27"/>
        <v>0</v>
      </c>
      <c r="AG24" s="297">
        <f t="shared" si="19"/>
        <v>0</v>
      </c>
      <c r="AH24" s="296">
        <f t="shared" si="20"/>
        <v>0</v>
      </c>
      <c r="AI24" s="298"/>
      <c r="AJ24" s="298"/>
      <c r="AK24" s="298"/>
      <c r="AL24" s="298"/>
      <c r="AM24" s="298"/>
      <c r="AN24" s="298"/>
      <c r="AO24" s="297">
        <f t="shared" si="21"/>
        <v>1</v>
      </c>
      <c r="AP24" s="296">
        <f t="shared" si="22"/>
        <v>400</v>
      </c>
      <c r="AQ24" s="298"/>
      <c r="AR24" s="298"/>
      <c r="AS24" s="298"/>
      <c r="AT24" s="298"/>
      <c r="AU24" s="298">
        <v>400</v>
      </c>
      <c r="AV24" s="298"/>
      <c r="AW24" s="297">
        <f t="shared" si="23"/>
        <v>0</v>
      </c>
      <c r="AX24" s="296">
        <f t="shared" si="24"/>
        <v>0</v>
      </c>
      <c r="AY24" s="298"/>
      <c r="AZ24" s="298"/>
      <c r="BA24" s="298"/>
      <c r="BB24" s="298"/>
      <c r="BC24" s="298"/>
      <c r="BD24" s="298"/>
      <c r="BE24" s="297">
        <f t="shared" si="25"/>
        <v>0</v>
      </c>
      <c r="BF24" s="296">
        <f t="shared" si="26"/>
        <v>0</v>
      </c>
      <c r="BG24" s="298"/>
      <c r="BH24" s="298"/>
      <c r="BI24" s="298"/>
      <c r="BJ24" s="298"/>
      <c r="BK24" s="298"/>
      <c r="BL24" s="298"/>
    </row>
    <row r="25" spans="1:64" s="287" customFormat="1" ht="40.5" customHeight="1" x14ac:dyDescent="0.2">
      <c r="A25" s="358"/>
      <c r="B25" s="358"/>
      <c r="C25" s="328" t="s">
        <v>686</v>
      </c>
      <c r="D25" s="362" t="s">
        <v>681</v>
      </c>
      <c r="E25" s="351">
        <v>182</v>
      </c>
      <c r="F25" s="28">
        <v>400300600</v>
      </c>
      <c r="G25" s="28" t="s">
        <v>391</v>
      </c>
      <c r="H25" s="357">
        <v>182</v>
      </c>
      <c r="I25" s="357" t="s">
        <v>2979</v>
      </c>
      <c r="J25" s="28">
        <v>4003</v>
      </c>
      <c r="K25" s="28">
        <v>40</v>
      </c>
      <c r="L25" s="28">
        <v>4003</v>
      </c>
      <c r="M25" s="336" t="s">
        <v>3117</v>
      </c>
      <c r="N25" s="356">
        <v>2024004540037</v>
      </c>
      <c r="O25" s="28" t="s">
        <v>3118</v>
      </c>
      <c r="P25" s="327" t="s">
        <v>240</v>
      </c>
      <c r="Q25" s="268">
        <v>1</v>
      </c>
      <c r="R25" s="326" t="s">
        <v>2955</v>
      </c>
      <c r="S25" s="326"/>
      <c r="T25" s="184">
        <v>1</v>
      </c>
      <c r="U25" s="294">
        <v>0</v>
      </c>
      <c r="V25" s="295">
        <v>0</v>
      </c>
      <c r="W25" s="295">
        <v>1</v>
      </c>
      <c r="X25" s="295">
        <v>0</v>
      </c>
      <c r="Y25" s="295">
        <v>400</v>
      </c>
      <c r="Z25" s="296">
        <f t="shared" si="27"/>
        <v>400</v>
      </c>
      <c r="AA25" s="296">
        <f t="shared" si="27"/>
        <v>0</v>
      </c>
      <c r="AB25" s="296">
        <f t="shared" si="27"/>
        <v>0</v>
      </c>
      <c r="AC25" s="296">
        <f t="shared" si="27"/>
        <v>0</v>
      </c>
      <c r="AD25" s="296">
        <f t="shared" si="27"/>
        <v>0</v>
      </c>
      <c r="AE25" s="296">
        <f t="shared" si="27"/>
        <v>400</v>
      </c>
      <c r="AF25" s="296">
        <f t="shared" si="27"/>
        <v>0</v>
      </c>
      <c r="AG25" s="297">
        <f t="shared" si="19"/>
        <v>0</v>
      </c>
      <c r="AH25" s="296">
        <f t="shared" si="20"/>
        <v>0</v>
      </c>
      <c r="AI25" s="298"/>
      <c r="AJ25" s="298"/>
      <c r="AK25" s="298"/>
      <c r="AL25" s="298"/>
      <c r="AM25" s="298"/>
      <c r="AN25" s="298"/>
      <c r="AO25" s="297">
        <f t="shared" si="21"/>
        <v>0</v>
      </c>
      <c r="AP25" s="296">
        <f t="shared" si="22"/>
        <v>0</v>
      </c>
      <c r="AQ25" s="298"/>
      <c r="AR25" s="298"/>
      <c r="AS25" s="298"/>
      <c r="AT25" s="298"/>
      <c r="AU25" s="298"/>
      <c r="AV25" s="298"/>
      <c r="AW25" s="297">
        <f t="shared" si="23"/>
        <v>1</v>
      </c>
      <c r="AX25" s="296">
        <f t="shared" si="24"/>
        <v>400</v>
      </c>
      <c r="AY25" s="298"/>
      <c r="AZ25" s="298"/>
      <c r="BA25" s="298"/>
      <c r="BB25" s="298"/>
      <c r="BC25" s="298">
        <v>400</v>
      </c>
      <c r="BD25" s="298"/>
      <c r="BE25" s="297">
        <f t="shared" si="25"/>
        <v>0</v>
      </c>
      <c r="BF25" s="296">
        <f t="shared" si="26"/>
        <v>0</v>
      </c>
      <c r="BG25" s="298"/>
      <c r="BH25" s="298"/>
      <c r="BI25" s="298"/>
      <c r="BJ25" s="298"/>
      <c r="BK25" s="298"/>
      <c r="BL25" s="298"/>
    </row>
    <row r="26" spans="1:64" s="287" customFormat="1" ht="40.5" customHeight="1" x14ac:dyDescent="0.2">
      <c r="A26" s="358"/>
      <c r="B26" s="358"/>
      <c r="C26" s="328" t="s">
        <v>687</v>
      </c>
      <c r="D26" s="362" t="s">
        <v>682</v>
      </c>
      <c r="E26" s="351">
        <v>183</v>
      </c>
      <c r="F26" s="28">
        <v>400300600</v>
      </c>
      <c r="G26" s="28" t="s">
        <v>391</v>
      </c>
      <c r="H26" s="357">
        <v>183</v>
      </c>
      <c r="I26" s="357" t="s">
        <v>2979</v>
      </c>
      <c r="J26" s="28">
        <v>4003</v>
      </c>
      <c r="K26" s="28">
        <v>40</v>
      </c>
      <c r="L26" s="28">
        <v>4003</v>
      </c>
      <c r="M26" s="336" t="s">
        <v>3117</v>
      </c>
      <c r="N26" s="356">
        <v>2024004540037</v>
      </c>
      <c r="O26" s="28" t="s">
        <v>3118</v>
      </c>
      <c r="P26" s="327" t="s">
        <v>240</v>
      </c>
      <c r="Q26" s="268">
        <v>1</v>
      </c>
      <c r="R26" s="326" t="s">
        <v>2955</v>
      </c>
      <c r="S26" s="326"/>
      <c r="T26" s="184">
        <v>1</v>
      </c>
      <c r="U26" s="294">
        <v>0</v>
      </c>
      <c r="V26" s="295">
        <v>0</v>
      </c>
      <c r="W26" s="295">
        <v>1</v>
      </c>
      <c r="X26" s="295">
        <v>0</v>
      </c>
      <c r="Y26" s="295">
        <v>400</v>
      </c>
      <c r="Z26" s="296">
        <f t="shared" si="27"/>
        <v>400</v>
      </c>
      <c r="AA26" s="296">
        <f t="shared" si="27"/>
        <v>0</v>
      </c>
      <c r="AB26" s="296">
        <f t="shared" si="27"/>
        <v>0</v>
      </c>
      <c r="AC26" s="296">
        <f t="shared" si="27"/>
        <v>0</v>
      </c>
      <c r="AD26" s="296">
        <f t="shared" si="27"/>
        <v>0</v>
      </c>
      <c r="AE26" s="296">
        <f t="shared" si="27"/>
        <v>400</v>
      </c>
      <c r="AF26" s="296">
        <f t="shared" si="27"/>
        <v>0</v>
      </c>
      <c r="AG26" s="297">
        <f t="shared" si="19"/>
        <v>0</v>
      </c>
      <c r="AH26" s="296">
        <f t="shared" si="20"/>
        <v>0</v>
      </c>
      <c r="AI26" s="298"/>
      <c r="AJ26" s="298"/>
      <c r="AK26" s="298"/>
      <c r="AL26" s="298"/>
      <c r="AM26" s="298"/>
      <c r="AN26" s="298"/>
      <c r="AO26" s="297">
        <f t="shared" si="21"/>
        <v>0</v>
      </c>
      <c r="AP26" s="296">
        <f t="shared" si="22"/>
        <v>0</v>
      </c>
      <c r="AQ26" s="298"/>
      <c r="AR26" s="298"/>
      <c r="AS26" s="298"/>
      <c r="AT26" s="298"/>
      <c r="AU26" s="298"/>
      <c r="AV26" s="298"/>
      <c r="AW26" s="297">
        <f t="shared" si="23"/>
        <v>1</v>
      </c>
      <c r="AX26" s="296">
        <f t="shared" si="24"/>
        <v>400</v>
      </c>
      <c r="AY26" s="298"/>
      <c r="AZ26" s="298"/>
      <c r="BA26" s="298"/>
      <c r="BB26" s="298"/>
      <c r="BC26" s="298">
        <v>400</v>
      </c>
      <c r="BD26" s="298"/>
      <c r="BE26" s="297">
        <f t="shared" si="25"/>
        <v>0</v>
      </c>
      <c r="BF26" s="296">
        <f t="shared" si="26"/>
        <v>0</v>
      </c>
      <c r="BG26" s="298"/>
      <c r="BH26" s="298"/>
      <c r="BI26" s="298"/>
      <c r="BJ26" s="298"/>
      <c r="BK26" s="298"/>
      <c r="BL26" s="298"/>
    </row>
  </sheetData>
  <mergeCells count="56">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BF4:BF5"/>
    <mergeCell ref="BG4:BJ4"/>
    <mergeCell ref="BK4:BK5"/>
    <mergeCell ref="BL4:BL5"/>
    <mergeCell ref="AW4:AW5"/>
    <mergeCell ref="AX4:AX5"/>
    <mergeCell ref="AY4:BB4"/>
    <mergeCell ref="BC4:BC5"/>
    <mergeCell ref="BD4:BD5"/>
    <mergeCell ref="BE4:BE5"/>
  </mergeCells>
  <conditionalFormatting sqref="H27:I27">
    <cfRule type="expression" dxfId="360" priority="16">
      <formula>$T27=#REF!</formula>
    </cfRule>
  </conditionalFormatting>
  <conditionalFormatting sqref="S9:S20">
    <cfRule type="expression" dxfId="359" priority="3">
      <formula>T9=U9+V9+W9+X9</formula>
    </cfRule>
    <cfRule type="expression" dxfId="358" priority="4">
      <formula>T9&lt;&gt;U9+V9+W9+X9</formula>
    </cfRule>
  </conditionalFormatting>
  <conditionalFormatting sqref="S22:S26">
    <cfRule type="expression" dxfId="357" priority="1">
      <formula>T22=U22+V22+W22+X22</formula>
    </cfRule>
    <cfRule type="expression" dxfId="356" priority="2">
      <formula>T22&lt;&gt;U22+V22+W22+X22</formula>
    </cfRule>
  </conditionalFormatting>
  <conditionalFormatting sqref="T27">
    <cfRule type="expression" dxfId="355" priority="17">
      <formula>$T27=#REF!</formula>
    </cfRule>
  </conditionalFormatting>
  <conditionalFormatting sqref="Y9:Y31">
    <cfRule type="expression" dxfId="354" priority="5">
      <formula>Y9&lt;&gt;Z9</formula>
    </cfRule>
  </conditionalFormatting>
  <conditionalFormatting sqref="Y7:AF7">
    <cfRule type="expression" dxfId="353" priority="15">
      <formula>Y$5=#REF!</formula>
    </cfRule>
  </conditionalFormatting>
  <conditionalFormatting sqref="AH7:AN7">
    <cfRule type="expression" dxfId="352" priority="14">
      <formula>AH$5=#REF!</formula>
    </cfRule>
  </conditionalFormatting>
  <conditionalFormatting sqref="AJ13:AJ15 AJ17:AJ20 AJ24 AJ26">
    <cfRule type="expression" dxfId="351" priority="9">
      <formula>AJ13&lt;&gt;AK13</formula>
    </cfRule>
  </conditionalFormatting>
  <conditionalFormatting sqref="AK11:AQ11">
    <cfRule type="expression" dxfId="350" priority="10">
      <formula>AK$5=#REF!</formula>
    </cfRule>
  </conditionalFormatting>
  <conditionalFormatting sqref="AP7:AV7">
    <cfRule type="expression" dxfId="349" priority="13">
      <formula>AP$5=#REF!</formula>
    </cfRule>
  </conditionalFormatting>
  <conditionalFormatting sqref="AS11:AY11">
    <cfRule type="expression" dxfId="348" priority="8">
      <formula>AS$5=#REF!</formula>
    </cfRule>
  </conditionalFormatting>
  <conditionalFormatting sqref="AX7:BD7">
    <cfRule type="expression" dxfId="347" priority="12">
      <formula>AX$5=#REF!</formula>
    </cfRule>
  </conditionalFormatting>
  <conditionalFormatting sqref="BA11:BG11">
    <cfRule type="expression" dxfId="346" priority="7">
      <formula>BA$5=#REF!</formula>
    </cfRule>
  </conditionalFormatting>
  <conditionalFormatting sqref="BF7:BL7">
    <cfRule type="expression" dxfId="345" priority="11">
      <formula>BF$5=#REF!</formula>
    </cfRule>
  </conditionalFormatting>
  <conditionalFormatting sqref="BI11:BL11">
    <cfRule type="expression" dxfId="344" priority="6">
      <formula>BI$5=#REF!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rowBreaks count="1" manualBreakCount="1">
    <brk id="20" max="59" man="1"/>
  </rowBreaks>
  <colBreaks count="4" manualBreakCount="4">
    <brk id="13" max="25" man="1"/>
    <brk id="17" max="25" man="1"/>
    <brk id="32" max="25" man="1"/>
    <brk id="48" max="2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AF0BC-F4CE-4485-844F-461BFA2C61F4}">
  <sheetPr>
    <tabColor rgb="FFFFC000"/>
  </sheetPr>
  <dimension ref="A1:BL64"/>
  <sheetViews>
    <sheetView view="pageBreakPreview" zoomScale="60" zoomScaleNormal="50" workbookViewId="0">
      <pane xSplit="8" ySplit="6" topLeftCell="I9" activePane="bottomRight" state="frozen"/>
      <selection activeCell="J7" sqref="J7"/>
      <selection pane="topRight" activeCell="J7" sqref="J7"/>
      <selection pane="bottomLeft" activeCell="J7" sqref="J7"/>
      <selection pane="bottomRight" activeCell="D15" sqref="D15"/>
    </sheetView>
  </sheetViews>
  <sheetFormatPr baseColWidth="10" defaultColWidth="11.42578125" defaultRowHeight="15.75" x14ac:dyDescent="0.25"/>
  <cols>
    <col min="1" max="2" width="8.7109375" style="189" customWidth="1"/>
    <col min="3" max="3" width="9.7109375" style="403" customWidth="1"/>
    <col min="4" max="4" width="50.7109375" style="311" customWidth="1"/>
    <col min="5" max="5" width="7.28515625" style="372" customWidth="1"/>
    <col min="6" max="6" width="9.7109375" style="311" customWidth="1"/>
    <col min="7" max="7" width="25.7109375" style="311" customWidth="1"/>
    <col min="8" max="9" width="9.7109375" style="8" customWidth="1"/>
    <col min="10" max="10" width="9.7109375" style="311" customWidth="1"/>
    <col min="11" max="11" width="20.7109375" style="311" customWidth="1"/>
    <col min="12" max="12" width="9.7109375" style="311" customWidth="1"/>
    <col min="13" max="13" width="40.7109375" style="271" customWidth="1"/>
    <col min="14" max="14" width="17.140625" style="389" customWidth="1"/>
    <col min="15" max="15" width="160.7109375" style="311" customWidth="1"/>
    <col min="16" max="16" width="25.7109375" style="372" customWidth="1"/>
    <col min="17" max="17" width="9.7109375" style="372" customWidth="1"/>
    <col min="18" max="18" width="13.7109375" style="372" customWidth="1"/>
    <col min="19" max="19" width="1.7109375" style="372" customWidth="1"/>
    <col min="20" max="20" width="15.140625" style="8" customWidth="1"/>
    <col min="21" max="25" width="15.140625" style="7" customWidth="1"/>
    <col min="26" max="32" width="15.140625" style="404" customWidth="1"/>
    <col min="33" max="33" width="13.28515625" style="405" customWidth="1"/>
    <col min="34" max="37" width="13.28515625" style="406" customWidth="1"/>
    <col min="38" max="40" width="13.28515625" style="251" customWidth="1"/>
    <col min="41" max="41" width="13.28515625" style="405" customWidth="1"/>
    <col min="42" max="44" width="13.28515625" style="406" customWidth="1"/>
    <col min="45" max="48" width="13.28515625" style="251" customWidth="1"/>
    <col min="49" max="49" width="13.28515625" style="405" customWidth="1"/>
    <col min="50" max="53" width="13.28515625" style="406" customWidth="1"/>
    <col min="54" max="56" width="13.28515625" style="251" customWidth="1"/>
    <col min="57" max="57" width="13.28515625" style="405" customWidth="1"/>
    <col min="58" max="61" width="13.28515625" style="406" customWidth="1"/>
    <col min="62" max="64" width="13.28515625" style="251" customWidth="1"/>
    <col min="65" max="100" width="12.7109375" style="251" customWidth="1"/>
    <col min="101" max="16384" width="11.42578125" style="251"/>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392" customFormat="1" ht="30" customHeight="1" thickBot="1" x14ac:dyDescent="0.3">
      <c r="A2" s="186"/>
      <c r="B2" s="186"/>
      <c r="F2" s="186" t="s">
        <v>2533</v>
      </c>
      <c r="H2" s="186"/>
      <c r="I2" s="186"/>
      <c r="J2" s="186"/>
      <c r="K2" s="186"/>
      <c r="M2" s="393"/>
      <c r="N2" s="381"/>
      <c r="O2" s="186" t="str">
        <f>+F2</f>
        <v>SECRETARÍA DE EDUCACIÓN</v>
      </c>
      <c r="Q2" s="186"/>
      <c r="R2" s="394"/>
      <c r="S2" s="394"/>
      <c r="T2" s="394"/>
      <c r="U2" s="394"/>
      <c r="V2" s="394"/>
      <c r="X2" s="250" t="str">
        <f>+F2</f>
        <v>SECRETARÍA DE EDUCACIÓN</v>
      </c>
      <c r="Y2" s="394"/>
      <c r="Z2" s="394"/>
      <c r="AA2" s="395"/>
      <c r="AB2" s="395"/>
      <c r="AC2" s="396"/>
      <c r="AE2" s="250"/>
      <c r="AF2" s="250"/>
      <c r="AG2" s="395"/>
      <c r="AH2" s="250"/>
      <c r="AI2" s="394"/>
      <c r="AK2" s="394"/>
      <c r="AL2" s="250" t="str">
        <f>+X2</f>
        <v>SECRETARÍA DE EDUCACIÓN</v>
      </c>
      <c r="AM2" s="394"/>
      <c r="AN2" s="394"/>
      <c r="AO2" s="394"/>
      <c r="AP2" s="394"/>
      <c r="AQ2" s="394"/>
      <c r="AR2" s="395"/>
      <c r="AS2" s="396"/>
      <c r="AT2" s="250"/>
      <c r="AU2" s="250"/>
      <c r="AV2" s="250"/>
      <c r="AW2" s="394"/>
      <c r="AX2" s="394"/>
      <c r="AY2" s="394"/>
      <c r="AZ2" s="250"/>
      <c r="BA2" s="394"/>
      <c r="BB2" s="250" t="str">
        <f>+AL2</f>
        <v>SECRETARÍA DE EDUCACIÓN</v>
      </c>
      <c r="BC2" s="394"/>
      <c r="BD2" s="394"/>
      <c r="BE2" s="394"/>
      <c r="BF2" s="394"/>
      <c r="BG2" s="394"/>
      <c r="BH2" s="394"/>
      <c r="BJ2" s="250"/>
      <c r="BK2" s="250"/>
      <c r="BL2" s="250"/>
    </row>
    <row r="3" spans="1:64" s="2" customFormat="1"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s="2" customFormat="1"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s="2" customFormat="1"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15">
        <v>40</v>
      </c>
      <c r="N6" s="52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223" customFormat="1" ht="40.5" customHeight="1" x14ac:dyDescent="0.25">
      <c r="A7" s="194" t="s">
        <v>688</v>
      </c>
      <c r="B7" s="712" t="s">
        <v>131</v>
      </c>
      <c r="C7" s="560"/>
      <c r="D7" s="560"/>
      <c r="E7" s="560"/>
      <c r="F7" s="560"/>
      <c r="G7" s="560"/>
      <c r="H7" s="536"/>
      <c r="I7" s="536"/>
      <c r="J7" s="560"/>
      <c r="K7" s="560"/>
      <c r="L7" s="560"/>
      <c r="M7" s="705"/>
      <c r="N7" s="706"/>
      <c r="O7" s="693"/>
      <c r="P7" s="693"/>
      <c r="Q7" s="693"/>
      <c r="R7" s="693"/>
      <c r="S7" s="584"/>
      <c r="T7" s="538"/>
      <c r="U7" s="680"/>
      <c r="V7" s="680"/>
      <c r="W7" s="680"/>
      <c r="X7" s="680"/>
      <c r="Y7" s="556">
        <v>4179675.6265740003</v>
      </c>
      <c r="Z7" s="572">
        <f>+Z8+Z12+Z27+Z50+Z57</f>
        <v>4179675.6265740003</v>
      </c>
      <c r="AA7" s="572">
        <f t="shared" ref="AA7:AF7" si="0">+AA8+AA12+AA27+AA50+AA57</f>
        <v>270980.83160099998</v>
      </c>
      <c r="AB7" s="572">
        <f t="shared" si="0"/>
        <v>3268909.794973</v>
      </c>
      <c r="AC7" s="572">
        <f t="shared" si="0"/>
        <v>299785</v>
      </c>
      <c r="AD7" s="572">
        <f t="shared" si="0"/>
        <v>35000</v>
      </c>
      <c r="AE7" s="572">
        <f t="shared" si="0"/>
        <v>259000</v>
      </c>
      <c r="AF7" s="572">
        <f t="shared" si="0"/>
        <v>46000</v>
      </c>
      <c r="AG7" s="573"/>
      <c r="AH7" s="572">
        <f t="shared" ref="AH7:AN7" si="1">+AH8+AH12+AH27+AH50+AH57</f>
        <v>935015.36876440002</v>
      </c>
      <c r="AI7" s="572">
        <f t="shared" si="1"/>
        <v>26026.573791399998</v>
      </c>
      <c r="AJ7" s="572">
        <f t="shared" si="1"/>
        <v>785410.79497299995</v>
      </c>
      <c r="AK7" s="572">
        <f t="shared" si="1"/>
        <v>62649</v>
      </c>
      <c r="AL7" s="572">
        <f t="shared" si="1"/>
        <v>0</v>
      </c>
      <c r="AM7" s="572">
        <f t="shared" si="1"/>
        <v>60929</v>
      </c>
      <c r="AN7" s="572">
        <f t="shared" si="1"/>
        <v>0</v>
      </c>
      <c r="AO7" s="573"/>
      <c r="AP7" s="572">
        <f t="shared" ref="AP7:AV7" si="2">+AP8+AP12+AP27+AP50+AP57</f>
        <v>1110957</v>
      </c>
      <c r="AQ7" s="572">
        <f t="shared" si="2"/>
        <v>84795</v>
      </c>
      <c r="AR7" s="572">
        <f t="shared" si="2"/>
        <v>827121</v>
      </c>
      <c r="AS7" s="572">
        <f t="shared" si="2"/>
        <v>90967</v>
      </c>
      <c r="AT7" s="572">
        <f t="shared" si="2"/>
        <v>35000</v>
      </c>
      <c r="AU7" s="572">
        <f t="shared" si="2"/>
        <v>71074</v>
      </c>
      <c r="AV7" s="572">
        <f t="shared" si="2"/>
        <v>2000</v>
      </c>
      <c r="AW7" s="573"/>
      <c r="AX7" s="572">
        <f t="shared" ref="AX7:BD7" si="3">+AX8+AX12+AX27+AX50+AX57</f>
        <v>1120344</v>
      </c>
      <c r="AY7" s="572">
        <f t="shared" si="3"/>
        <v>85496</v>
      </c>
      <c r="AZ7" s="572">
        <f t="shared" si="3"/>
        <v>828040</v>
      </c>
      <c r="BA7" s="572">
        <f t="shared" si="3"/>
        <v>114369</v>
      </c>
      <c r="BB7" s="572">
        <f t="shared" si="3"/>
        <v>0</v>
      </c>
      <c r="BC7" s="572">
        <f t="shared" si="3"/>
        <v>59439</v>
      </c>
      <c r="BD7" s="572">
        <f t="shared" si="3"/>
        <v>33000</v>
      </c>
      <c r="BE7" s="573"/>
      <c r="BF7" s="572">
        <f t="shared" ref="BF7:BL7" si="4">+BF8+BF12+BF27+BF50+BF57</f>
        <v>1013359.2578096</v>
      </c>
      <c r="BG7" s="572">
        <f t="shared" si="4"/>
        <v>74663.257809599992</v>
      </c>
      <c r="BH7" s="572">
        <f t="shared" si="4"/>
        <v>828338</v>
      </c>
      <c r="BI7" s="572">
        <f t="shared" si="4"/>
        <v>31800</v>
      </c>
      <c r="BJ7" s="572">
        <f t="shared" si="4"/>
        <v>0</v>
      </c>
      <c r="BK7" s="572">
        <f t="shared" si="4"/>
        <v>67558</v>
      </c>
      <c r="BL7" s="572">
        <f t="shared" si="4"/>
        <v>11000</v>
      </c>
    </row>
    <row r="8" spans="1:64" s="223" customFormat="1" ht="40.5" customHeight="1" x14ac:dyDescent="0.25">
      <c r="A8" s="681"/>
      <c r="B8" s="201" t="s">
        <v>90</v>
      </c>
      <c r="C8" s="547" t="s">
        <v>689</v>
      </c>
      <c r="D8" s="398"/>
      <c r="E8" s="398"/>
      <c r="F8" s="398"/>
      <c r="G8" s="398"/>
      <c r="H8" s="182"/>
      <c r="I8" s="182"/>
      <c r="J8" s="398"/>
      <c r="K8" s="398"/>
      <c r="L8" s="398"/>
      <c r="M8" s="707"/>
      <c r="N8" s="697"/>
      <c r="O8" s="183"/>
      <c r="P8" s="183"/>
      <c r="Q8" s="183"/>
      <c r="R8" s="183"/>
      <c r="S8" s="585"/>
      <c r="T8" s="172"/>
      <c r="U8" s="686"/>
      <c r="V8" s="686"/>
      <c r="W8" s="686"/>
      <c r="X8" s="686"/>
      <c r="Y8" s="558">
        <v>10000</v>
      </c>
      <c r="Z8" s="574">
        <f t="shared" ref="Z8:AF23" si="5">+AH8+AP8+AX8+BF8</f>
        <v>10000</v>
      </c>
      <c r="AA8" s="574">
        <f t="shared" si="5"/>
        <v>10000</v>
      </c>
      <c r="AB8" s="574">
        <f t="shared" si="5"/>
        <v>0</v>
      </c>
      <c r="AC8" s="574">
        <f t="shared" si="5"/>
        <v>0</v>
      </c>
      <c r="AD8" s="574">
        <f t="shared" si="5"/>
        <v>0</v>
      </c>
      <c r="AE8" s="574">
        <f t="shared" si="5"/>
        <v>0</v>
      </c>
      <c r="AF8" s="574">
        <f t="shared" si="5"/>
        <v>0</v>
      </c>
      <c r="AG8" s="575"/>
      <c r="AH8" s="576">
        <f>SUM(AH9:AH11)</f>
        <v>0</v>
      </c>
      <c r="AI8" s="576">
        <f t="shared" ref="AI8:AN8" si="6">SUM(AI9:AI11)</f>
        <v>0</v>
      </c>
      <c r="AJ8" s="576">
        <f t="shared" si="6"/>
        <v>0</v>
      </c>
      <c r="AK8" s="576">
        <f t="shared" si="6"/>
        <v>0</v>
      </c>
      <c r="AL8" s="576">
        <f t="shared" si="6"/>
        <v>0</v>
      </c>
      <c r="AM8" s="576">
        <f t="shared" si="6"/>
        <v>0</v>
      </c>
      <c r="AN8" s="576">
        <f t="shared" si="6"/>
        <v>0</v>
      </c>
      <c r="AO8" s="575"/>
      <c r="AP8" s="576">
        <f>SUM(AP9:AP11)</f>
        <v>3000</v>
      </c>
      <c r="AQ8" s="576">
        <f t="shared" ref="AQ8:AV8" si="7">SUM(AQ9:AQ11)</f>
        <v>3000</v>
      </c>
      <c r="AR8" s="576">
        <f t="shared" si="7"/>
        <v>0</v>
      </c>
      <c r="AS8" s="576">
        <f t="shared" si="7"/>
        <v>0</v>
      </c>
      <c r="AT8" s="576">
        <f t="shared" si="7"/>
        <v>0</v>
      </c>
      <c r="AU8" s="576">
        <f t="shared" si="7"/>
        <v>0</v>
      </c>
      <c r="AV8" s="576">
        <f t="shared" si="7"/>
        <v>0</v>
      </c>
      <c r="AW8" s="575"/>
      <c r="AX8" s="576">
        <f>SUM(AX9:AX11)</f>
        <v>3200</v>
      </c>
      <c r="AY8" s="576">
        <f t="shared" ref="AY8:BD8" si="8">SUM(AY9:AY11)</f>
        <v>3200</v>
      </c>
      <c r="AZ8" s="576">
        <f t="shared" si="8"/>
        <v>0</v>
      </c>
      <c r="BA8" s="576">
        <f t="shared" si="8"/>
        <v>0</v>
      </c>
      <c r="BB8" s="576">
        <f t="shared" si="8"/>
        <v>0</v>
      </c>
      <c r="BC8" s="576">
        <f t="shared" si="8"/>
        <v>0</v>
      </c>
      <c r="BD8" s="576">
        <f t="shared" si="8"/>
        <v>0</v>
      </c>
      <c r="BE8" s="575"/>
      <c r="BF8" s="576">
        <f>SUM(BF9:BF11)</f>
        <v>3800</v>
      </c>
      <c r="BG8" s="576">
        <f t="shared" ref="BG8:BL8" si="9">SUM(BG9:BG11)</f>
        <v>3800</v>
      </c>
      <c r="BH8" s="576">
        <f t="shared" si="9"/>
        <v>0</v>
      </c>
      <c r="BI8" s="576">
        <f t="shared" si="9"/>
        <v>0</v>
      </c>
      <c r="BJ8" s="576">
        <f t="shared" si="9"/>
        <v>0</v>
      </c>
      <c r="BK8" s="576">
        <f t="shared" si="9"/>
        <v>0</v>
      </c>
      <c r="BL8" s="576">
        <f t="shared" si="9"/>
        <v>0</v>
      </c>
    </row>
    <row r="9" spans="1:64" s="378" customFormat="1" ht="40.5" customHeight="1" x14ac:dyDescent="0.25">
      <c r="A9" s="288"/>
      <c r="B9" s="288"/>
      <c r="C9" s="328" t="s">
        <v>91</v>
      </c>
      <c r="D9" s="28" t="s">
        <v>690</v>
      </c>
      <c r="E9" s="351">
        <v>184</v>
      </c>
      <c r="F9" s="356">
        <v>220101700</v>
      </c>
      <c r="G9" s="28" t="s">
        <v>1547</v>
      </c>
      <c r="H9" s="496">
        <v>2</v>
      </c>
      <c r="I9" s="371" t="s">
        <v>2979</v>
      </c>
      <c r="J9" s="28">
        <v>22</v>
      </c>
      <c r="K9" s="28" t="s">
        <v>3078</v>
      </c>
      <c r="L9" s="28">
        <v>2201</v>
      </c>
      <c r="M9" s="399" t="s">
        <v>3079</v>
      </c>
      <c r="N9" s="384">
        <v>2024004540042</v>
      </c>
      <c r="O9" s="28" t="s">
        <v>3080</v>
      </c>
      <c r="P9" s="327" t="s">
        <v>691</v>
      </c>
      <c r="Q9" s="766">
        <v>3000</v>
      </c>
      <c r="R9" s="326" t="s">
        <v>2955</v>
      </c>
      <c r="S9" s="326"/>
      <c r="T9" s="184">
        <v>3000</v>
      </c>
      <c r="U9" s="294">
        <v>1200</v>
      </c>
      <c r="V9" s="295">
        <v>1000</v>
      </c>
      <c r="W9" s="295">
        <v>800</v>
      </c>
      <c r="X9" s="295">
        <v>0</v>
      </c>
      <c r="Y9" s="343">
        <v>7150</v>
      </c>
      <c r="Z9" s="400">
        <f t="shared" si="5"/>
        <v>7150</v>
      </c>
      <c r="AA9" s="400">
        <f t="shared" si="5"/>
        <v>7150</v>
      </c>
      <c r="AB9" s="400">
        <f t="shared" si="5"/>
        <v>0</v>
      </c>
      <c r="AC9" s="400">
        <f t="shared" si="5"/>
        <v>0</v>
      </c>
      <c r="AD9" s="400">
        <f t="shared" si="5"/>
        <v>0</v>
      </c>
      <c r="AE9" s="400">
        <f t="shared" si="5"/>
        <v>0</v>
      </c>
      <c r="AF9" s="400">
        <f t="shared" si="5"/>
        <v>0</v>
      </c>
      <c r="AG9" s="297">
        <f>+U9</f>
        <v>1200</v>
      </c>
      <c r="AH9" s="400">
        <f t="shared" ref="AH9:AH11" si="10">SUM(AI9:AN9)</f>
        <v>0</v>
      </c>
      <c r="AI9" s="343">
        <v>0</v>
      </c>
      <c r="AJ9" s="343"/>
      <c r="AK9" s="343"/>
      <c r="AL9" s="343"/>
      <c r="AM9" s="343"/>
      <c r="AN9" s="343"/>
      <c r="AO9" s="297">
        <f>+V9</f>
        <v>1000</v>
      </c>
      <c r="AP9" s="400">
        <f t="shared" ref="AP9:AP11" si="11">SUM(AQ9:AV9)</f>
        <v>2200</v>
      </c>
      <c r="AQ9" s="343">
        <v>2200</v>
      </c>
      <c r="AR9" s="343"/>
      <c r="AS9" s="343"/>
      <c r="AT9" s="343"/>
      <c r="AU9" s="343"/>
      <c r="AV9" s="343"/>
      <c r="AW9" s="297">
        <f t="shared" ref="AW9:AW11" si="12">+W9</f>
        <v>800</v>
      </c>
      <c r="AX9" s="400">
        <f t="shared" ref="AX9:AX11" si="13">SUM(AY9:BD9)</f>
        <v>2250</v>
      </c>
      <c r="AY9" s="343">
        <v>2250</v>
      </c>
      <c r="AZ9" s="343"/>
      <c r="BA9" s="343"/>
      <c r="BB9" s="343"/>
      <c r="BC9" s="343"/>
      <c r="BD9" s="343"/>
      <c r="BE9" s="297">
        <f>+X9</f>
        <v>0</v>
      </c>
      <c r="BF9" s="400">
        <f t="shared" ref="BF9:BF11" si="14">SUM(BG9:BL9)</f>
        <v>2700</v>
      </c>
      <c r="BG9" s="343">
        <v>2700</v>
      </c>
      <c r="BH9" s="343"/>
      <c r="BI9" s="343"/>
      <c r="BJ9" s="343"/>
      <c r="BK9" s="343"/>
      <c r="BL9" s="343"/>
    </row>
    <row r="10" spans="1:64" s="378" customFormat="1" ht="40.5" customHeight="1" x14ac:dyDescent="0.25">
      <c r="A10" s="288"/>
      <c r="B10" s="288"/>
      <c r="C10" s="328" t="s">
        <v>191</v>
      </c>
      <c r="D10" s="28" t="s">
        <v>692</v>
      </c>
      <c r="E10" s="351">
        <v>185</v>
      </c>
      <c r="F10" s="356">
        <v>220103700</v>
      </c>
      <c r="G10" s="28" t="s">
        <v>3081</v>
      </c>
      <c r="H10" s="496">
        <v>216</v>
      </c>
      <c r="I10" s="371" t="s">
        <v>2979</v>
      </c>
      <c r="J10" s="28">
        <v>22</v>
      </c>
      <c r="K10" s="28" t="s">
        <v>3078</v>
      </c>
      <c r="L10" s="28">
        <v>2201</v>
      </c>
      <c r="M10" s="399" t="s">
        <v>3079</v>
      </c>
      <c r="N10" s="384">
        <v>2024004540042</v>
      </c>
      <c r="O10" s="28" t="s">
        <v>3080</v>
      </c>
      <c r="P10" s="327" t="s">
        <v>693</v>
      </c>
      <c r="Q10" s="766">
        <v>216</v>
      </c>
      <c r="R10" s="326" t="s">
        <v>2955</v>
      </c>
      <c r="S10" s="326"/>
      <c r="T10" s="184">
        <v>216</v>
      </c>
      <c r="U10" s="294">
        <v>0</v>
      </c>
      <c r="V10" s="295">
        <v>72</v>
      </c>
      <c r="W10" s="295">
        <v>72</v>
      </c>
      <c r="X10" s="295">
        <v>72</v>
      </c>
      <c r="Y10" s="343">
        <v>1050</v>
      </c>
      <c r="Z10" s="400">
        <f t="shared" si="5"/>
        <v>1050</v>
      </c>
      <c r="AA10" s="400">
        <f t="shared" si="5"/>
        <v>1050</v>
      </c>
      <c r="AB10" s="400">
        <f t="shared" si="5"/>
        <v>0</v>
      </c>
      <c r="AC10" s="400">
        <f t="shared" si="5"/>
        <v>0</v>
      </c>
      <c r="AD10" s="400">
        <f t="shared" si="5"/>
        <v>0</v>
      </c>
      <c r="AE10" s="400">
        <f t="shared" si="5"/>
        <v>0</v>
      </c>
      <c r="AF10" s="400">
        <f t="shared" si="5"/>
        <v>0</v>
      </c>
      <c r="AG10" s="297">
        <f t="shared" ref="AG10:AG11" si="15">+U10</f>
        <v>0</v>
      </c>
      <c r="AH10" s="400">
        <f t="shared" si="10"/>
        <v>0</v>
      </c>
      <c r="AI10" s="343"/>
      <c r="AJ10" s="343"/>
      <c r="AK10" s="343"/>
      <c r="AL10" s="343"/>
      <c r="AM10" s="343"/>
      <c r="AN10" s="343"/>
      <c r="AO10" s="297">
        <f t="shared" ref="AO10:AO11" si="16">+V10</f>
        <v>72</v>
      </c>
      <c r="AP10" s="400">
        <f t="shared" si="11"/>
        <v>300</v>
      </c>
      <c r="AQ10" s="343">
        <v>300</v>
      </c>
      <c r="AR10" s="343"/>
      <c r="AS10" s="343"/>
      <c r="AT10" s="343"/>
      <c r="AU10" s="343"/>
      <c r="AV10" s="343"/>
      <c r="AW10" s="297">
        <f t="shared" si="12"/>
        <v>72</v>
      </c>
      <c r="AX10" s="400">
        <f t="shared" si="13"/>
        <v>350</v>
      </c>
      <c r="AY10" s="343">
        <v>350</v>
      </c>
      <c r="AZ10" s="343"/>
      <c r="BA10" s="343"/>
      <c r="BB10" s="343"/>
      <c r="BC10" s="343"/>
      <c r="BD10" s="343"/>
      <c r="BE10" s="297">
        <f t="shared" ref="BE10:BE11" si="17">+X10</f>
        <v>72</v>
      </c>
      <c r="BF10" s="400">
        <f t="shared" si="14"/>
        <v>400</v>
      </c>
      <c r="BG10" s="343">
        <v>400</v>
      </c>
      <c r="BH10" s="343"/>
      <c r="BI10" s="343"/>
      <c r="BJ10" s="343"/>
      <c r="BK10" s="343"/>
      <c r="BL10" s="343"/>
    </row>
    <row r="11" spans="1:64" s="378" customFormat="1" ht="40.5" customHeight="1" x14ac:dyDescent="0.25">
      <c r="A11" s="288"/>
      <c r="B11" s="288"/>
      <c r="C11" s="328" t="s">
        <v>192</v>
      </c>
      <c r="D11" s="28" t="s">
        <v>694</v>
      </c>
      <c r="E11" s="351">
        <v>186</v>
      </c>
      <c r="F11" s="356">
        <v>220100602</v>
      </c>
      <c r="G11" s="28" t="s">
        <v>695</v>
      </c>
      <c r="H11" s="496">
        <v>216</v>
      </c>
      <c r="I11" s="371" t="s">
        <v>2979</v>
      </c>
      <c r="J11" s="28">
        <v>22</v>
      </c>
      <c r="K11" s="28" t="s">
        <v>3078</v>
      </c>
      <c r="L11" s="28">
        <v>2201</v>
      </c>
      <c r="M11" s="399" t="s">
        <v>3079</v>
      </c>
      <c r="N11" s="384">
        <v>2024004540042</v>
      </c>
      <c r="O11" s="28" t="s">
        <v>3080</v>
      </c>
      <c r="P11" s="327" t="s">
        <v>695</v>
      </c>
      <c r="Q11" s="766">
        <v>216</v>
      </c>
      <c r="R11" s="326" t="s">
        <v>2955</v>
      </c>
      <c r="S11" s="326"/>
      <c r="T11" s="184">
        <v>216</v>
      </c>
      <c r="U11" s="294">
        <v>5</v>
      </c>
      <c r="V11" s="295">
        <v>70</v>
      </c>
      <c r="W11" s="295">
        <v>70</v>
      </c>
      <c r="X11" s="295">
        <v>71</v>
      </c>
      <c r="Y11" s="343">
        <v>1800</v>
      </c>
      <c r="Z11" s="400">
        <f t="shared" si="5"/>
        <v>1800</v>
      </c>
      <c r="AA11" s="400">
        <f t="shared" si="5"/>
        <v>1800</v>
      </c>
      <c r="AB11" s="400">
        <f t="shared" si="5"/>
        <v>0</v>
      </c>
      <c r="AC11" s="400">
        <f t="shared" si="5"/>
        <v>0</v>
      </c>
      <c r="AD11" s="400">
        <f t="shared" si="5"/>
        <v>0</v>
      </c>
      <c r="AE11" s="400">
        <f t="shared" si="5"/>
        <v>0</v>
      </c>
      <c r="AF11" s="400">
        <f t="shared" si="5"/>
        <v>0</v>
      </c>
      <c r="AG11" s="297">
        <f t="shared" si="15"/>
        <v>5</v>
      </c>
      <c r="AH11" s="400">
        <f t="shared" si="10"/>
        <v>0</v>
      </c>
      <c r="AI11" s="343"/>
      <c r="AJ11" s="343"/>
      <c r="AK11" s="343"/>
      <c r="AL11" s="343"/>
      <c r="AM11" s="343"/>
      <c r="AN11" s="343"/>
      <c r="AO11" s="297">
        <f t="shared" si="16"/>
        <v>70</v>
      </c>
      <c r="AP11" s="400">
        <f t="shared" si="11"/>
        <v>500</v>
      </c>
      <c r="AQ11" s="343">
        <v>500</v>
      </c>
      <c r="AR11" s="343"/>
      <c r="AS11" s="343"/>
      <c r="AT11" s="343"/>
      <c r="AU11" s="343"/>
      <c r="AV11" s="343"/>
      <c r="AW11" s="297">
        <f t="shared" si="12"/>
        <v>70</v>
      </c>
      <c r="AX11" s="400">
        <f t="shared" si="13"/>
        <v>600</v>
      </c>
      <c r="AY11" s="343">
        <v>600</v>
      </c>
      <c r="AZ11" s="343"/>
      <c r="BA11" s="343"/>
      <c r="BB11" s="343"/>
      <c r="BC11" s="343"/>
      <c r="BD11" s="343"/>
      <c r="BE11" s="297">
        <f t="shared" si="17"/>
        <v>71</v>
      </c>
      <c r="BF11" s="400">
        <f t="shared" si="14"/>
        <v>700</v>
      </c>
      <c r="BG11" s="343">
        <v>700</v>
      </c>
      <c r="BH11" s="343"/>
      <c r="BI11" s="343"/>
      <c r="BJ11" s="343"/>
      <c r="BK11" s="343"/>
      <c r="BL11" s="343"/>
    </row>
    <row r="12" spans="1:64" s="223" customFormat="1" ht="40.5" customHeight="1" x14ac:dyDescent="0.25">
      <c r="A12" s="681"/>
      <c r="B12" s="201" t="s">
        <v>92</v>
      </c>
      <c r="C12" s="547" t="s">
        <v>696</v>
      </c>
      <c r="D12" s="398"/>
      <c r="E12" s="398"/>
      <c r="F12" s="708"/>
      <c r="G12" s="398"/>
      <c r="H12" s="497"/>
      <c r="I12" s="182"/>
      <c r="J12" s="398"/>
      <c r="K12" s="398"/>
      <c r="L12" s="398"/>
      <c r="M12" s="707"/>
      <c r="N12" s="697"/>
      <c r="O12" s="183"/>
      <c r="P12" s="183"/>
      <c r="Q12" s="183"/>
      <c r="R12" s="183"/>
      <c r="S12" s="585"/>
      <c r="T12" s="52"/>
      <c r="U12" s="686"/>
      <c r="V12" s="686"/>
      <c r="W12" s="686"/>
      <c r="X12" s="686"/>
      <c r="Y12" s="558">
        <v>773179.795973</v>
      </c>
      <c r="Z12" s="574">
        <f t="shared" si="5"/>
        <v>773179.795973</v>
      </c>
      <c r="AA12" s="574">
        <f t="shared" si="5"/>
        <v>98000.212</v>
      </c>
      <c r="AB12" s="574">
        <f t="shared" si="5"/>
        <v>37194.583973000001</v>
      </c>
      <c r="AC12" s="574">
        <f t="shared" si="5"/>
        <v>297985</v>
      </c>
      <c r="AD12" s="574">
        <f t="shared" si="5"/>
        <v>35000</v>
      </c>
      <c r="AE12" s="574">
        <f t="shared" si="5"/>
        <v>259000</v>
      </c>
      <c r="AF12" s="574">
        <f t="shared" si="5"/>
        <v>46000</v>
      </c>
      <c r="AG12" s="575"/>
      <c r="AH12" s="576">
        <f>SUM(AH13:AH26)</f>
        <v>143745.795973</v>
      </c>
      <c r="AI12" s="576">
        <f t="shared" ref="AI12:AN12" si="18">SUM(AI13:AI26)</f>
        <v>8597.2119999999995</v>
      </c>
      <c r="AJ12" s="576">
        <f t="shared" si="18"/>
        <v>11570.583972999999</v>
      </c>
      <c r="AK12" s="576">
        <f t="shared" si="18"/>
        <v>62649</v>
      </c>
      <c r="AL12" s="576">
        <f t="shared" si="18"/>
        <v>0</v>
      </c>
      <c r="AM12" s="576">
        <f t="shared" si="18"/>
        <v>60929</v>
      </c>
      <c r="AN12" s="576">
        <f t="shared" si="18"/>
        <v>0</v>
      </c>
      <c r="AO12" s="575"/>
      <c r="AP12" s="576">
        <f>SUM(AP13:AP26)</f>
        <v>244906</v>
      </c>
      <c r="AQ12" s="576">
        <f t="shared" ref="AQ12:AV12" si="19">SUM(AQ13:AQ26)</f>
        <v>38014</v>
      </c>
      <c r="AR12" s="576">
        <f t="shared" si="19"/>
        <v>7851</v>
      </c>
      <c r="AS12" s="576">
        <f t="shared" si="19"/>
        <v>90967</v>
      </c>
      <c r="AT12" s="576">
        <f t="shared" si="19"/>
        <v>35000</v>
      </c>
      <c r="AU12" s="576">
        <f t="shared" si="19"/>
        <v>71074</v>
      </c>
      <c r="AV12" s="576">
        <f t="shared" si="19"/>
        <v>2000</v>
      </c>
      <c r="AW12" s="575"/>
      <c r="AX12" s="576">
        <f>SUM(AX13:AX26)</f>
        <v>248368</v>
      </c>
      <c r="AY12" s="576">
        <f t="shared" ref="AY12:BD12" si="20">SUM(AY13:AY26)</f>
        <v>32790</v>
      </c>
      <c r="AZ12" s="576">
        <f t="shared" si="20"/>
        <v>8770</v>
      </c>
      <c r="BA12" s="576">
        <f t="shared" si="20"/>
        <v>114369</v>
      </c>
      <c r="BB12" s="576">
        <f t="shared" si="20"/>
        <v>0</v>
      </c>
      <c r="BC12" s="576">
        <f t="shared" si="20"/>
        <v>59439</v>
      </c>
      <c r="BD12" s="576">
        <f t="shared" si="20"/>
        <v>33000</v>
      </c>
      <c r="BE12" s="575"/>
      <c r="BF12" s="576">
        <f>SUM(BF13:BF26)</f>
        <v>136160</v>
      </c>
      <c r="BG12" s="576">
        <f t="shared" ref="BG12:BL12" si="21">SUM(BG13:BG26)</f>
        <v>18599</v>
      </c>
      <c r="BH12" s="576">
        <f t="shared" si="21"/>
        <v>9003</v>
      </c>
      <c r="BI12" s="576">
        <f t="shared" si="21"/>
        <v>30000</v>
      </c>
      <c r="BJ12" s="576">
        <f t="shared" si="21"/>
        <v>0</v>
      </c>
      <c r="BK12" s="576">
        <f t="shared" si="21"/>
        <v>67558</v>
      </c>
      <c r="BL12" s="576">
        <f t="shared" si="21"/>
        <v>11000</v>
      </c>
    </row>
    <row r="13" spans="1:64" s="378" customFormat="1" ht="40.5" customHeight="1" x14ac:dyDescent="0.25">
      <c r="A13" s="288"/>
      <c r="B13" s="288"/>
      <c r="C13" s="328" t="s">
        <v>93</v>
      </c>
      <c r="D13" s="28" t="s">
        <v>698</v>
      </c>
      <c r="E13" s="351">
        <v>187</v>
      </c>
      <c r="F13" s="356">
        <v>220104800</v>
      </c>
      <c r="G13" s="28" t="s">
        <v>3082</v>
      </c>
      <c r="H13" s="496">
        <v>1</v>
      </c>
      <c r="I13" s="371" t="s">
        <v>2979</v>
      </c>
      <c r="J13" s="368">
        <v>22</v>
      </c>
      <c r="K13" s="368" t="s">
        <v>3083</v>
      </c>
      <c r="L13" s="368">
        <v>2201</v>
      </c>
      <c r="M13" s="399" t="s">
        <v>3079</v>
      </c>
      <c r="N13" s="384">
        <v>2024004540062</v>
      </c>
      <c r="O13" s="368" t="s">
        <v>3084</v>
      </c>
      <c r="P13" s="327" t="s">
        <v>699</v>
      </c>
      <c r="Q13" s="766">
        <v>1</v>
      </c>
      <c r="R13" s="326" t="s">
        <v>2955</v>
      </c>
      <c r="S13" s="326"/>
      <c r="T13" s="184">
        <v>1</v>
      </c>
      <c r="U13" s="294"/>
      <c r="V13" s="295"/>
      <c r="W13" s="295"/>
      <c r="X13" s="295">
        <v>1</v>
      </c>
      <c r="Y13" s="343">
        <v>250</v>
      </c>
      <c r="Z13" s="400">
        <f t="shared" si="5"/>
        <v>250</v>
      </c>
      <c r="AA13" s="400">
        <f t="shared" si="5"/>
        <v>250</v>
      </c>
      <c r="AB13" s="400">
        <f t="shared" si="5"/>
        <v>0</v>
      </c>
      <c r="AC13" s="400">
        <f t="shared" si="5"/>
        <v>0</v>
      </c>
      <c r="AD13" s="400">
        <f t="shared" si="5"/>
        <v>0</v>
      </c>
      <c r="AE13" s="400">
        <f t="shared" si="5"/>
        <v>0</v>
      </c>
      <c r="AF13" s="400">
        <f t="shared" si="5"/>
        <v>0</v>
      </c>
      <c r="AG13" s="297">
        <f t="shared" ref="AG13:AG26" si="22">+U13</f>
        <v>0</v>
      </c>
      <c r="AH13" s="400">
        <f t="shared" ref="AH13:AH26" si="23">SUM(AI13:AN13)</f>
        <v>50</v>
      </c>
      <c r="AI13" s="343">
        <v>50</v>
      </c>
      <c r="AJ13" s="343"/>
      <c r="AK13" s="343"/>
      <c r="AL13" s="343"/>
      <c r="AM13" s="343"/>
      <c r="AN13" s="343"/>
      <c r="AO13" s="297">
        <f t="shared" ref="AO13:AO26" si="24">+V13</f>
        <v>0</v>
      </c>
      <c r="AP13" s="400">
        <f t="shared" ref="AP13:AP26" si="25">SUM(AQ13:AV13)</f>
        <v>0</v>
      </c>
      <c r="AQ13" s="343"/>
      <c r="AR13" s="343"/>
      <c r="AS13" s="343"/>
      <c r="AT13" s="343"/>
      <c r="AU13" s="343"/>
      <c r="AV13" s="343"/>
      <c r="AW13" s="297">
        <f t="shared" ref="AW13:AW26" si="26">+W13</f>
        <v>0</v>
      </c>
      <c r="AX13" s="400">
        <f t="shared" ref="AX13:AX26" si="27">SUM(AY13:BD13)</f>
        <v>0</v>
      </c>
      <c r="AY13" s="343"/>
      <c r="AZ13" s="343"/>
      <c r="BA13" s="343"/>
      <c r="BB13" s="343"/>
      <c r="BC13" s="343"/>
      <c r="BD13" s="343"/>
      <c r="BE13" s="297">
        <f t="shared" ref="BE13:BE26" si="28">+X13</f>
        <v>1</v>
      </c>
      <c r="BF13" s="400">
        <f t="shared" ref="BF13:BF26" si="29">SUM(BG13:BL13)</f>
        <v>200</v>
      </c>
      <c r="BG13" s="343">
        <v>200</v>
      </c>
      <c r="BH13" s="343"/>
      <c r="BI13" s="343"/>
      <c r="BJ13" s="343"/>
      <c r="BK13" s="343"/>
      <c r="BL13" s="343"/>
    </row>
    <row r="14" spans="1:64" s="378" customFormat="1" ht="40.5" customHeight="1" x14ac:dyDescent="0.25">
      <c r="A14" s="288"/>
      <c r="B14" s="288"/>
      <c r="C14" s="328" t="s">
        <v>94</v>
      </c>
      <c r="D14" s="28" t="s">
        <v>700</v>
      </c>
      <c r="E14" s="351">
        <v>188</v>
      </c>
      <c r="F14" s="384">
        <v>220105200</v>
      </c>
      <c r="G14" s="378" t="s">
        <v>701</v>
      </c>
      <c r="H14" s="371">
        <v>300</v>
      </c>
      <c r="I14" s="371" t="s">
        <v>2979</v>
      </c>
      <c r="J14" s="368">
        <v>22</v>
      </c>
      <c r="K14" s="368" t="s">
        <v>3083</v>
      </c>
      <c r="L14" s="368">
        <v>2201</v>
      </c>
      <c r="M14" s="399" t="s">
        <v>3079</v>
      </c>
      <c r="N14" s="384">
        <v>2024004540062</v>
      </c>
      <c r="O14" s="368" t="s">
        <v>3084</v>
      </c>
      <c r="P14" s="327" t="s">
        <v>701</v>
      </c>
      <c r="Q14" s="766">
        <v>300</v>
      </c>
      <c r="R14" s="326" t="s">
        <v>2955</v>
      </c>
      <c r="S14" s="326"/>
      <c r="T14" s="365">
        <v>300</v>
      </c>
      <c r="U14" s="294">
        <v>20</v>
      </c>
      <c r="V14" s="295">
        <v>80</v>
      </c>
      <c r="W14" s="295">
        <v>120</v>
      </c>
      <c r="X14" s="295">
        <v>80</v>
      </c>
      <c r="Y14" s="343">
        <v>90043.212</v>
      </c>
      <c r="Z14" s="400">
        <f t="shared" si="5"/>
        <v>90043.212</v>
      </c>
      <c r="AA14" s="400">
        <f t="shared" si="5"/>
        <v>29959.212</v>
      </c>
      <c r="AB14" s="400">
        <f t="shared" si="5"/>
        <v>2084</v>
      </c>
      <c r="AC14" s="400">
        <f t="shared" si="5"/>
        <v>0</v>
      </c>
      <c r="AD14" s="400">
        <f t="shared" si="5"/>
        <v>0</v>
      </c>
      <c r="AE14" s="400">
        <f t="shared" si="5"/>
        <v>40000</v>
      </c>
      <c r="AF14" s="400">
        <f t="shared" si="5"/>
        <v>18000</v>
      </c>
      <c r="AG14" s="297">
        <f t="shared" si="22"/>
        <v>20</v>
      </c>
      <c r="AH14" s="400">
        <f t="shared" si="23"/>
        <v>19600.212</v>
      </c>
      <c r="AI14" s="401">
        <f>1603.212+1484</f>
        <v>3087.212</v>
      </c>
      <c r="AJ14" s="343">
        <v>1513</v>
      </c>
      <c r="AK14" s="343"/>
      <c r="AL14" s="343"/>
      <c r="AM14" s="343">
        <f>500*30</f>
        <v>15000</v>
      </c>
      <c r="AN14" s="343"/>
      <c r="AO14" s="297">
        <f t="shared" si="24"/>
        <v>80</v>
      </c>
      <c r="AP14" s="400">
        <f t="shared" si="25"/>
        <v>22694</v>
      </c>
      <c r="AQ14" s="343">
        <f>5699+1795</f>
        <v>7494</v>
      </c>
      <c r="AR14" s="343">
        <v>200</v>
      </c>
      <c r="AS14" s="343"/>
      <c r="AT14" s="343"/>
      <c r="AU14" s="343">
        <f>500*30</f>
        <v>15000</v>
      </c>
      <c r="AV14" s="343"/>
      <c r="AW14" s="297">
        <f t="shared" si="26"/>
        <v>120</v>
      </c>
      <c r="AX14" s="400">
        <f t="shared" si="27"/>
        <v>21613</v>
      </c>
      <c r="AY14" s="343">
        <f>5699+1795</f>
        <v>7494</v>
      </c>
      <c r="AZ14" s="343">
        <v>119</v>
      </c>
      <c r="BA14" s="343"/>
      <c r="BB14" s="343"/>
      <c r="BC14" s="343">
        <f>500*10</f>
        <v>5000</v>
      </c>
      <c r="BD14" s="343">
        <v>9000</v>
      </c>
      <c r="BE14" s="297">
        <f t="shared" si="28"/>
        <v>80</v>
      </c>
      <c r="BF14" s="400">
        <f t="shared" si="29"/>
        <v>26136</v>
      </c>
      <c r="BG14" s="343">
        <f>5699+1795+4390</f>
        <v>11884</v>
      </c>
      <c r="BH14" s="343">
        <v>252</v>
      </c>
      <c r="BI14" s="343"/>
      <c r="BJ14" s="343"/>
      <c r="BK14" s="343">
        <f>500*10</f>
        <v>5000</v>
      </c>
      <c r="BL14" s="343">
        <v>9000</v>
      </c>
    </row>
    <row r="15" spans="1:64" s="378" customFormat="1" ht="40.5" customHeight="1" x14ac:dyDescent="0.25">
      <c r="A15" s="288"/>
      <c r="B15" s="288"/>
      <c r="C15" s="328" t="s">
        <v>95</v>
      </c>
      <c r="D15" s="28" t="s">
        <v>702</v>
      </c>
      <c r="E15" s="351">
        <v>189</v>
      </c>
      <c r="F15" s="356">
        <v>220106900</v>
      </c>
      <c r="G15" s="28" t="s">
        <v>703</v>
      </c>
      <c r="H15" s="371">
        <v>150</v>
      </c>
      <c r="I15" s="371" t="s">
        <v>2979</v>
      </c>
      <c r="J15" s="368">
        <v>22</v>
      </c>
      <c r="K15" s="368" t="s">
        <v>3083</v>
      </c>
      <c r="L15" s="368">
        <v>2201</v>
      </c>
      <c r="M15" s="399" t="s">
        <v>3079</v>
      </c>
      <c r="N15" s="384">
        <v>2024004540062</v>
      </c>
      <c r="O15" s="368" t="s">
        <v>3084</v>
      </c>
      <c r="P15" s="327" t="s">
        <v>703</v>
      </c>
      <c r="Q15" s="766">
        <v>150</v>
      </c>
      <c r="R15" s="326" t="s">
        <v>2955</v>
      </c>
      <c r="S15" s="326"/>
      <c r="T15" s="184">
        <v>150</v>
      </c>
      <c r="U15" s="294">
        <v>10</v>
      </c>
      <c r="V15" s="295">
        <v>40</v>
      </c>
      <c r="W15" s="295">
        <v>60</v>
      </c>
      <c r="X15" s="295">
        <v>40</v>
      </c>
      <c r="Y15" s="343">
        <v>73360</v>
      </c>
      <c r="Z15" s="400">
        <f t="shared" si="5"/>
        <v>73360</v>
      </c>
      <c r="AA15" s="400">
        <f t="shared" si="5"/>
        <v>23660</v>
      </c>
      <c r="AB15" s="400">
        <f t="shared" si="5"/>
        <v>2181</v>
      </c>
      <c r="AC15" s="400">
        <f t="shared" si="5"/>
        <v>22000</v>
      </c>
      <c r="AD15" s="400">
        <f t="shared" si="5"/>
        <v>0</v>
      </c>
      <c r="AE15" s="400">
        <f t="shared" si="5"/>
        <v>19519</v>
      </c>
      <c r="AF15" s="400">
        <f t="shared" si="5"/>
        <v>6000</v>
      </c>
      <c r="AG15" s="297">
        <f t="shared" si="22"/>
        <v>10</v>
      </c>
      <c r="AH15" s="400">
        <f t="shared" si="23"/>
        <v>14865</v>
      </c>
      <c r="AI15" s="343">
        <f>200+1484</f>
        <v>1684</v>
      </c>
      <c r="AJ15" s="343">
        <v>2181</v>
      </c>
      <c r="AK15" s="343">
        <v>10000</v>
      </c>
      <c r="AL15" s="343"/>
      <c r="AM15" s="343">
        <v>1000</v>
      </c>
      <c r="AN15" s="343"/>
      <c r="AO15" s="297">
        <f t="shared" si="24"/>
        <v>40</v>
      </c>
      <c r="AP15" s="400">
        <f t="shared" si="25"/>
        <v>26000</v>
      </c>
      <c r="AQ15" s="343">
        <v>10000</v>
      </c>
      <c r="AR15" s="343"/>
      <c r="AS15" s="343">
        <v>6000</v>
      </c>
      <c r="AT15" s="343"/>
      <c r="AU15" s="343">
        <v>8000</v>
      </c>
      <c r="AV15" s="343">
        <v>2000</v>
      </c>
      <c r="AW15" s="297">
        <f t="shared" si="26"/>
        <v>60</v>
      </c>
      <c r="AX15" s="400">
        <f t="shared" si="27"/>
        <v>22976</v>
      </c>
      <c r="AY15" s="343">
        <v>11976</v>
      </c>
      <c r="AZ15" s="343"/>
      <c r="BA15" s="343">
        <v>6000</v>
      </c>
      <c r="BB15" s="343"/>
      <c r="BC15" s="343">
        <v>3000</v>
      </c>
      <c r="BD15" s="343">
        <v>2000</v>
      </c>
      <c r="BE15" s="297">
        <f t="shared" si="28"/>
        <v>40</v>
      </c>
      <c r="BF15" s="400">
        <f t="shared" si="29"/>
        <v>9519</v>
      </c>
      <c r="BG15" s="343"/>
      <c r="BH15" s="343"/>
      <c r="BI15" s="343"/>
      <c r="BJ15" s="343"/>
      <c r="BK15" s="343">
        <v>7519</v>
      </c>
      <c r="BL15" s="343">
        <v>2000</v>
      </c>
    </row>
    <row r="16" spans="1:64" s="378" customFormat="1" ht="40.5" customHeight="1" x14ac:dyDescent="0.25">
      <c r="A16" s="288"/>
      <c r="B16" s="288"/>
      <c r="C16" s="328" t="s">
        <v>720</v>
      </c>
      <c r="D16" s="28" t="s">
        <v>704</v>
      </c>
      <c r="E16" s="351">
        <v>190</v>
      </c>
      <c r="F16" s="356">
        <v>220105100</v>
      </c>
      <c r="G16" s="28" t="s">
        <v>705</v>
      </c>
      <c r="H16" s="371">
        <v>3</v>
      </c>
      <c r="I16" s="371" t="s">
        <v>2979</v>
      </c>
      <c r="J16" s="368">
        <v>22</v>
      </c>
      <c r="K16" s="368" t="s">
        <v>3083</v>
      </c>
      <c r="L16" s="368">
        <v>2201</v>
      </c>
      <c r="M16" s="399" t="s">
        <v>3079</v>
      </c>
      <c r="N16" s="384">
        <v>2024004540018</v>
      </c>
      <c r="O16" s="368" t="s">
        <v>3085</v>
      </c>
      <c r="P16" s="327" t="s">
        <v>705</v>
      </c>
      <c r="Q16" s="766">
        <v>3</v>
      </c>
      <c r="R16" s="326" t="s">
        <v>2955</v>
      </c>
      <c r="S16" s="326"/>
      <c r="T16" s="184">
        <v>3</v>
      </c>
      <c r="U16" s="294"/>
      <c r="V16" s="295">
        <v>1</v>
      </c>
      <c r="W16" s="295">
        <v>1</v>
      </c>
      <c r="X16" s="295">
        <v>1</v>
      </c>
      <c r="Y16" s="343">
        <v>169127</v>
      </c>
      <c r="Z16" s="400">
        <f t="shared" si="5"/>
        <v>169127</v>
      </c>
      <c r="AA16" s="400">
        <f t="shared" si="5"/>
        <v>41794</v>
      </c>
      <c r="AB16" s="400">
        <f t="shared" si="5"/>
        <v>0</v>
      </c>
      <c r="AC16" s="400">
        <f t="shared" si="5"/>
        <v>70333</v>
      </c>
      <c r="AD16" s="400">
        <f t="shared" si="5"/>
        <v>35000</v>
      </c>
      <c r="AE16" s="400">
        <f t="shared" si="5"/>
        <v>0</v>
      </c>
      <c r="AF16" s="400">
        <f t="shared" si="5"/>
        <v>22000</v>
      </c>
      <c r="AG16" s="297">
        <f t="shared" si="22"/>
        <v>0</v>
      </c>
      <c r="AH16" s="400">
        <f t="shared" si="23"/>
        <v>2989</v>
      </c>
      <c r="AI16" s="343">
        <v>2989</v>
      </c>
      <c r="AJ16" s="343"/>
      <c r="AK16" s="343"/>
      <c r="AL16" s="343"/>
      <c r="AM16" s="343"/>
      <c r="AN16" s="343"/>
      <c r="AO16" s="297">
        <f t="shared" si="24"/>
        <v>1</v>
      </c>
      <c r="AP16" s="400">
        <f t="shared" si="25"/>
        <v>55000</v>
      </c>
      <c r="AQ16" s="343">
        <v>20000</v>
      </c>
      <c r="AR16" s="343"/>
      <c r="AS16" s="343"/>
      <c r="AT16" s="343">
        <v>35000</v>
      </c>
      <c r="AU16" s="343"/>
      <c r="AV16" s="343"/>
      <c r="AW16" s="297">
        <f t="shared" si="26"/>
        <v>1</v>
      </c>
      <c r="AX16" s="400">
        <f t="shared" si="27"/>
        <v>75138</v>
      </c>
      <c r="AY16" s="343">
        <f>15000-2195</f>
        <v>12805</v>
      </c>
      <c r="AZ16" s="343"/>
      <c r="BA16" s="343">
        <v>40333</v>
      </c>
      <c r="BB16" s="343"/>
      <c r="BC16" s="343"/>
      <c r="BD16" s="343">
        <v>22000</v>
      </c>
      <c r="BE16" s="297">
        <f t="shared" si="28"/>
        <v>1</v>
      </c>
      <c r="BF16" s="400">
        <f t="shared" si="29"/>
        <v>36000</v>
      </c>
      <c r="BG16" s="343">
        <v>6000</v>
      </c>
      <c r="BH16" s="343"/>
      <c r="BI16" s="343">
        <v>30000</v>
      </c>
      <c r="BJ16" s="343"/>
      <c r="BK16" s="343"/>
      <c r="BL16" s="343"/>
    </row>
    <row r="17" spans="1:64" s="378" customFormat="1" ht="40.5" customHeight="1" x14ac:dyDescent="0.25">
      <c r="A17" s="288"/>
      <c r="B17" s="288"/>
      <c r="C17" s="1017" t="s">
        <v>721</v>
      </c>
      <c r="D17" s="1103" t="s">
        <v>706</v>
      </c>
      <c r="E17" s="351">
        <v>191</v>
      </c>
      <c r="F17" s="356">
        <v>220102801</v>
      </c>
      <c r="G17" s="28" t="s">
        <v>707</v>
      </c>
      <c r="H17" s="371">
        <v>117000</v>
      </c>
      <c r="I17" s="371" t="s">
        <v>2979</v>
      </c>
      <c r="J17" s="368">
        <v>22</v>
      </c>
      <c r="K17" s="368" t="s">
        <v>3083</v>
      </c>
      <c r="L17" s="368">
        <v>2201</v>
      </c>
      <c r="M17" s="399" t="s">
        <v>3079</v>
      </c>
      <c r="N17" s="384">
        <v>2023004540038</v>
      </c>
      <c r="O17" s="28" t="s">
        <v>3086</v>
      </c>
      <c r="P17" s="327" t="s">
        <v>707</v>
      </c>
      <c r="Q17" s="766">
        <v>117000</v>
      </c>
      <c r="R17" s="326" t="s">
        <v>2956</v>
      </c>
      <c r="S17" s="765"/>
      <c r="T17" s="184">
        <v>117000</v>
      </c>
      <c r="U17" s="294">
        <v>117000</v>
      </c>
      <c r="V17" s="295">
        <v>117000</v>
      </c>
      <c r="W17" s="295">
        <v>117000</v>
      </c>
      <c r="X17" s="295">
        <v>117000</v>
      </c>
      <c r="Y17" s="343">
        <v>381291</v>
      </c>
      <c r="Z17" s="400">
        <f t="shared" si="5"/>
        <v>381291</v>
      </c>
      <c r="AA17" s="400">
        <f t="shared" si="5"/>
        <v>137</v>
      </c>
      <c r="AB17" s="400">
        <f t="shared" si="5"/>
        <v>0</v>
      </c>
      <c r="AC17" s="400">
        <f t="shared" si="5"/>
        <v>181673</v>
      </c>
      <c r="AD17" s="400">
        <f t="shared" si="5"/>
        <v>0</v>
      </c>
      <c r="AE17" s="400">
        <f t="shared" si="5"/>
        <v>199481</v>
      </c>
      <c r="AF17" s="400">
        <f t="shared" si="5"/>
        <v>0</v>
      </c>
      <c r="AG17" s="297">
        <f t="shared" si="22"/>
        <v>117000</v>
      </c>
      <c r="AH17" s="400">
        <f t="shared" si="23"/>
        <v>85736</v>
      </c>
      <c r="AI17" s="343">
        <v>137</v>
      </c>
      <c r="AJ17" s="343"/>
      <c r="AK17" s="343">
        <v>40670</v>
      </c>
      <c r="AL17" s="343"/>
      <c r="AM17" s="343">
        <v>44929</v>
      </c>
      <c r="AN17" s="343"/>
      <c r="AO17" s="297">
        <f t="shared" si="24"/>
        <v>117000</v>
      </c>
      <c r="AP17" s="400">
        <f t="shared" si="25"/>
        <v>121041</v>
      </c>
      <c r="AQ17" s="343"/>
      <c r="AR17" s="343"/>
      <c r="AS17" s="343">
        <v>72967</v>
      </c>
      <c r="AT17" s="343"/>
      <c r="AU17" s="343">
        <v>48074</v>
      </c>
      <c r="AV17" s="343"/>
      <c r="AW17" s="297">
        <f t="shared" si="26"/>
        <v>117000</v>
      </c>
      <c r="AX17" s="400">
        <f t="shared" si="27"/>
        <v>119475</v>
      </c>
      <c r="AY17" s="343"/>
      <c r="AZ17" s="343"/>
      <c r="BA17" s="343">
        <v>68036</v>
      </c>
      <c r="BB17" s="343"/>
      <c r="BC17" s="343">
        <v>51439</v>
      </c>
      <c r="BD17" s="343"/>
      <c r="BE17" s="297">
        <f t="shared" si="28"/>
        <v>117000</v>
      </c>
      <c r="BF17" s="400">
        <f t="shared" si="29"/>
        <v>55039</v>
      </c>
      <c r="BG17" s="343"/>
      <c r="BH17" s="343"/>
      <c r="BI17" s="343"/>
      <c r="BJ17" s="343"/>
      <c r="BK17" s="343">
        <v>55039</v>
      </c>
      <c r="BL17" s="343"/>
    </row>
    <row r="18" spans="1:64" s="378" customFormat="1" ht="40.5" customHeight="1" x14ac:dyDescent="0.25">
      <c r="A18" s="288"/>
      <c r="B18" s="288"/>
      <c r="C18" s="1018"/>
      <c r="D18" s="1103"/>
      <c r="E18" s="351">
        <v>192</v>
      </c>
      <c r="F18" s="356">
        <v>220102900</v>
      </c>
      <c r="G18" s="32" t="s">
        <v>708</v>
      </c>
      <c r="H18" s="371">
        <v>2500</v>
      </c>
      <c r="I18" s="371" t="s">
        <v>2979</v>
      </c>
      <c r="J18" s="368">
        <v>22</v>
      </c>
      <c r="K18" s="368" t="s">
        <v>3083</v>
      </c>
      <c r="L18" s="368">
        <v>2201</v>
      </c>
      <c r="M18" s="399" t="s">
        <v>3079</v>
      </c>
      <c r="N18" s="384">
        <v>2024004540042</v>
      </c>
      <c r="O18" s="28" t="s">
        <v>3080</v>
      </c>
      <c r="P18" s="332" t="s">
        <v>708</v>
      </c>
      <c r="Q18" s="766">
        <v>2500</v>
      </c>
      <c r="R18" s="326" t="s">
        <v>2956</v>
      </c>
      <c r="S18" s="326"/>
      <c r="T18" s="184">
        <v>2500</v>
      </c>
      <c r="U18" s="294">
        <v>2500</v>
      </c>
      <c r="V18" s="295">
        <v>2500</v>
      </c>
      <c r="W18" s="295">
        <v>2500</v>
      </c>
      <c r="X18" s="295">
        <v>2500</v>
      </c>
      <c r="Y18" s="343">
        <v>10245.951341</v>
      </c>
      <c r="Z18" s="400">
        <f t="shared" si="5"/>
        <v>10245.951341</v>
      </c>
      <c r="AA18" s="400">
        <f t="shared" si="5"/>
        <v>0</v>
      </c>
      <c r="AB18" s="400">
        <f t="shared" si="5"/>
        <v>10245.951341</v>
      </c>
      <c r="AC18" s="400">
        <f t="shared" si="5"/>
        <v>0</v>
      </c>
      <c r="AD18" s="400">
        <f t="shared" si="5"/>
        <v>0</v>
      </c>
      <c r="AE18" s="400">
        <f t="shared" si="5"/>
        <v>0</v>
      </c>
      <c r="AF18" s="400">
        <f t="shared" si="5"/>
        <v>0</v>
      </c>
      <c r="AG18" s="297">
        <f t="shared" si="22"/>
        <v>2500</v>
      </c>
      <c r="AH18" s="400">
        <f t="shared" si="23"/>
        <v>2245.951341</v>
      </c>
      <c r="AI18" s="343"/>
      <c r="AJ18" s="343">
        <v>2245.951341</v>
      </c>
      <c r="AK18" s="343"/>
      <c r="AL18" s="343"/>
      <c r="AM18" s="343"/>
      <c r="AN18" s="343"/>
      <c r="AO18" s="297">
        <f t="shared" si="24"/>
        <v>2500</v>
      </c>
      <c r="AP18" s="400">
        <f t="shared" si="25"/>
        <v>2000</v>
      </c>
      <c r="AQ18" s="343"/>
      <c r="AR18" s="343">
        <v>2000</v>
      </c>
      <c r="AS18" s="343"/>
      <c r="AT18" s="343"/>
      <c r="AU18" s="343"/>
      <c r="AV18" s="343"/>
      <c r="AW18" s="297">
        <f t="shared" si="26"/>
        <v>2500</v>
      </c>
      <c r="AX18" s="400">
        <f t="shared" si="27"/>
        <v>3000</v>
      </c>
      <c r="AY18" s="343"/>
      <c r="AZ18" s="343">
        <v>3000</v>
      </c>
      <c r="BA18" s="343"/>
      <c r="BB18" s="343"/>
      <c r="BC18" s="343"/>
      <c r="BD18" s="343"/>
      <c r="BE18" s="297">
        <f t="shared" si="28"/>
        <v>2500</v>
      </c>
      <c r="BF18" s="400">
        <f t="shared" si="29"/>
        <v>3000</v>
      </c>
      <c r="BG18" s="343"/>
      <c r="BH18" s="343">
        <v>3000</v>
      </c>
      <c r="BI18" s="343"/>
      <c r="BJ18" s="343"/>
      <c r="BK18" s="343"/>
      <c r="BL18" s="343"/>
    </row>
    <row r="19" spans="1:64" s="378" customFormat="1" ht="40.5" customHeight="1" x14ac:dyDescent="0.25">
      <c r="A19" s="288"/>
      <c r="B19" s="288"/>
      <c r="C19" s="1018"/>
      <c r="D19" s="1103"/>
      <c r="E19" s="351">
        <v>193</v>
      </c>
      <c r="F19" s="384">
        <v>220103300</v>
      </c>
      <c r="G19" s="32" t="s">
        <v>3087</v>
      </c>
      <c r="H19" s="386">
        <v>1300</v>
      </c>
      <c r="I19" s="371" t="s">
        <v>2979</v>
      </c>
      <c r="J19" s="368">
        <v>22</v>
      </c>
      <c r="K19" s="368" t="s">
        <v>3083</v>
      </c>
      <c r="L19" s="368">
        <v>2201</v>
      </c>
      <c r="M19" s="399" t="s">
        <v>3079</v>
      </c>
      <c r="N19" s="384">
        <v>2024004540042</v>
      </c>
      <c r="O19" s="28" t="s">
        <v>3080</v>
      </c>
      <c r="P19" s="332" t="s">
        <v>726</v>
      </c>
      <c r="Q19" s="766">
        <v>1300</v>
      </c>
      <c r="R19" s="326" t="s">
        <v>2956</v>
      </c>
      <c r="S19" s="326"/>
      <c r="T19" s="184">
        <v>1300</v>
      </c>
      <c r="U19" s="294">
        <v>1300</v>
      </c>
      <c r="V19" s="295">
        <v>1300</v>
      </c>
      <c r="W19" s="295">
        <v>1300</v>
      </c>
      <c r="X19" s="295">
        <v>1300</v>
      </c>
      <c r="Y19" s="343">
        <v>2150</v>
      </c>
      <c r="Z19" s="400">
        <f t="shared" si="5"/>
        <v>2150</v>
      </c>
      <c r="AA19" s="400">
        <f t="shared" si="5"/>
        <v>2150</v>
      </c>
      <c r="AB19" s="400">
        <f t="shared" si="5"/>
        <v>0</v>
      </c>
      <c r="AC19" s="400">
        <f t="shared" si="5"/>
        <v>0</v>
      </c>
      <c r="AD19" s="400">
        <f t="shared" si="5"/>
        <v>0</v>
      </c>
      <c r="AE19" s="400">
        <f t="shared" si="5"/>
        <v>0</v>
      </c>
      <c r="AF19" s="400">
        <f t="shared" si="5"/>
        <v>0</v>
      </c>
      <c r="AG19" s="297">
        <f t="shared" si="22"/>
        <v>1300</v>
      </c>
      <c r="AH19" s="400">
        <f t="shared" si="23"/>
        <v>650</v>
      </c>
      <c r="AI19" s="343">
        <v>650</v>
      </c>
      <c r="AJ19" s="343"/>
      <c r="AK19" s="343"/>
      <c r="AL19" s="343"/>
      <c r="AM19" s="343"/>
      <c r="AN19" s="343"/>
      <c r="AO19" s="297">
        <f t="shared" si="24"/>
        <v>1300</v>
      </c>
      <c r="AP19" s="400">
        <f t="shared" si="25"/>
        <v>500</v>
      </c>
      <c r="AQ19" s="343">
        <v>500</v>
      </c>
      <c r="AR19" s="343"/>
      <c r="AS19" s="343"/>
      <c r="AT19" s="343"/>
      <c r="AU19" s="343"/>
      <c r="AV19" s="343"/>
      <c r="AW19" s="297">
        <f t="shared" si="26"/>
        <v>1300</v>
      </c>
      <c r="AX19" s="400">
        <f t="shared" si="27"/>
        <v>500</v>
      </c>
      <c r="AY19" s="343">
        <v>500</v>
      </c>
      <c r="AZ19" s="343"/>
      <c r="BA19" s="343"/>
      <c r="BB19" s="343"/>
      <c r="BC19" s="343"/>
      <c r="BD19" s="343"/>
      <c r="BE19" s="297">
        <f t="shared" si="28"/>
        <v>1300</v>
      </c>
      <c r="BF19" s="400">
        <f t="shared" si="29"/>
        <v>500</v>
      </c>
      <c r="BG19" s="343">
        <v>500</v>
      </c>
      <c r="BH19" s="343"/>
      <c r="BI19" s="343"/>
      <c r="BJ19" s="343"/>
      <c r="BK19" s="343"/>
      <c r="BL19" s="343"/>
    </row>
    <row r="20" spans="1:64" s="378" customFormat="1" ht="40.5" customHeight="1" x14ac:dyDescent="0.25">
      <c r="A20" s="288"/>
      <c r="B20" s="288"/>
      <c r="C20" s="1018"/>
      <c r="D20" s="1103"/>
      <c r="E20" s="351">
        <v>194</v>
      </c>
      <c r="F20" s="356">
        <v>220108200</v>
      </c>
      <c r="G20" s="32" t="s">
        <v>709</v>
      </c>
      <c r="H20" s="371">
        <v>2</v>
      </c>
      <c r="I20" s="371" t="s">
        <v>2979</v>
      </c>
      <c r="J20" s="368">
        <v>22</v>
      </c>
      <c r="K20" s="368" t="s">
        <v>3083</v>
      </c>
      <c r="L20" s="368">
        <v>2201</v>
      </c>
      <c r="M20" s="399" t="s">
        <v>3079</v>
      </c>
      <c r="N20" s="384">
        <v>2024004540042</v>
      </c>
      <c r="O20" s="28" t="s">
        <v>3080</v>
      </c>
      <c r="P20" s="332" t="s">
        <v>709</v>
      </c>
      <c r="Q20" s="766">
        <v>2</v>
      </c>
      <c r="R20" s="326" t="s">
        <v>2956</v>
      </c>
      <c r="S20" s="326"/>
      <c r="T20" s="184">
        <v>2</v>
      </c>
      <c r="U20" s="294">
        <v>2</v>
      </c>
      <c r="V20" s="295">
        <v>2</v>
      </c>
      <c r="W20" s="295">
        <v>2</v>
      </c>
      <c r="X20" s="295">
        <v>2</v>
      </c>
      <c r="Y20" s="343">
        <v>707.13330999999994</v>
      </c>
      <c r="Z20" s="400">
        <f t="shared" si="5"/>
        <v>707.13330999999994</v>
      </c>
      <c r="AA20" s="400">
        <f t="shared" si="5"/>
        <v>50</v>
      </c>
      <c r="AB20" s="400">
        <f t="shared" si="5"/>
        <v>657.13330999999994</v>
      </c>
      <c r="AC20" s="400">
        <f t="shared" si="5"/>
        <v>0</v>
      </c>
      <c r="AD20" s="400">
        <f t="shared" si="5"/>
        <v>0</v>
      </c>
      <c r="AE20" s="400">
        <f t="shared" si="5"/>
        <v>0</v>
      </c>
      <c r="AF20" s="400">
        <f t="shared" si="5"/>
        <v>0</v>
      </c>
      <c r="AG20" s="297">
        <f t="shared" si="22"/>
        <v>2</v>
      </c>
      <c r="AH20" s="400">
        <f t="shared" si="23"/>
        <v>57.133310000000002</v>
      </c>
      <c r="AI20" s="343"/>
      <c r="AJ20" s="343">
        <v>57.133310000000002</v>
      </c>
      <c r="AK20" s="343"/>
      <c r="AL20" s="343"/>
      <c r="AM20" s="343"/>
      <c r="AN20" s="343"/>
      <c r="AO20" s="297">
        <f t="shared" si="24"/>
        <v>2</v>
      </c>
      <c r="AP20" s="400">
        <f t="shared" si="25"/>
        <v>220</v>
      </c>
      <c r="AQ20" s="343">
        <v>20</v>
      </c>
      <c r="AR20" s="343">
        <v>200</v>
      </c>
      <c r="AS20" s="343"/>
      <c r="AT20" s="343"/>
      <c r="AU20" s="343"/>
      <c r="AV20" s="343"/>
      <c r="AW20" s="297">
        <f t="shared" si="26"/>
        <v>2</v>
      </c>
      <c r="AX20" s="400">
        <f t="shared" si="27"/>
        <v>215</v>
      </c>
      <c r="AY20" s="343">
        <v>15</v>
      </c>
      <c r="AZ20" s="343">
        <v>200</v>
      </c>
      <c r="BA20" s="343"/>
      <c r="BB20" s="343"/>
      <c r="BC20" s="343"/>
      <c r="BD20" s="343"/>
      <c r="BE20" s="297">
        <f t="shared" si="28"/>
        <v>2</v>
      </c>
      <c r="BF20" s="400">
        <f t="shared" si="29"/>
        <v>215</v>
      </c>
      <c r="BG20" s="343">
        <v>15</v>
      </c>
      <c r="BH20" s="343">
        <v>200</v>
      </c>
      <c r="BI20" s="343"/>
      <c r="BJ20" s="343"/>
      <c r="BK20" s="343"/>
      <c r="BL20" s="343"/>
    </row>
    <row r="21" spans="1:64" s="378" customFormat="1" ht="40.5" customHeight="1" x14ac:dyDescent="0.25">
      <c r="A21" s="288"/>
      <c r="B21" s="288"/>
      <c r="C21" s="1019"/>
      <c r="D21" s="1103"/>
      <c r="E21" s="351">
        <v>195</v>
      </c>
      <c r="F21" s="356">
        <v>220106907</v>
      </c>
      <c r="G21" s="32" t="s">
        <v>710</v>
      </c>
      <c r="H21" s="371">
        <v>100000</v>
      </c>
      <c r="I21" s="371" t="s">
        <v>2979</v>
      </c>
      <c r="J21" s="368">
        <v>22</v>
      </c>
      <c r="K21" s="368" t="s">
        <v>3083</v>
      </c>
      <c r="L21" s="368">
        <v>2201</v>
      </c>
      <c r="M21" s="399" t="s">
        <v>3079</v>
      </c>
      <c r="N21" s="384">
        <v>2024004540042</v>
      </c>
      <c r="O21" s="28" t="s">
        <v>3080</v>
      </c>
      <c r="P21" s="332" t="s">
        <v>710</v>
      </c>
      <c r="Q21" s="766">
        <v>100000</v>
      </c>
      <c r="R21" s="326" t="s">
        <v>2955</v>
      </c>
      <c r="S21" s="326"/>
      <c r="T21" s="184">
        <v>100000</v>
      </c>
      <c r="U21" s="294">
        <v>88982</v>
      </c>
      <c r="V21" s="295">
        <v>12018</v>
      </c>
      <c r="W21" s="295"/>
      <c r="X21" s="295"/>
      <c r="Y21" s="343">
        <v>23979</v>
      </c>
      <c r="Z21" s="400">
        <f t="shared" si="5"/>
        <v>23979</v>
      </c>
      <c r="AA21" s="400">
        <f t="shared" si="5"/>
        <v>0</v>
      </c>
      <c r="AB21" s="400">
        <f t="shared" si="5"/>
        <v>0</v>
      </c>
      <c r="AC21" s="400">
        <f t="shared" si="5"/>
        <v>23979</v>
      </c>
      <c r="AD21" s="400">
        <f t="shared" si="5"/>
        <v>0</v>
      </c>
      <c r="AE21" s="400">
        <f t="shared" si="5"/>
        <v>0</v>
      </c>
      <c r="AF21" s="400">
        <f t="shared" si="5"/>
        <v>0</v>
      </c>
      <c r="AG21" s="297">
        <f t="shared" si="22"/>
        <v>88982</v>
      </c>
      <c r="AH21" s="400">
        <f t="shared" si="23"/>
        <v>11979</v>
      </c>
      <c r="AI21" s="343"/>
      <c r="AJ21" s="343"/>
      <c r="AK21" s="343">
        <v>11979</v>
      </c>
      <c r="AL21" s="343"/>
      <c r="AM21" s="343"/>
      <c r="AN21" s="343"/>
      <c r="AO21" s="297">
        <f t="shared" si="24"/>
        <v>12018</v>
      </c>
      <c r="AP21" s="400">
        <f t="shared" si="25"/>
        <v>12000</v>
      </c>
      <c r="AQ21" s="343"/>
      <c r="AR21" s="343"/>
      <c r="AS21" s="343">
        <v>12000</v>
      </c>
      <c r="AT21" s="343"/>
      <c r="AU21" s="343"/>
      <c r="AV21" s="343"/>
      <c r="AW21" s="297">
        <f t="shared" si="26"/>
        <v>0</v>
      </c>
      <c r="AX21" s="400">
        <f t="shared" si="27"/>
        <v>0</v>
      </c>
      <c r="AY21" s="343"/>
      <c r="AZ21" s="343"/>
      <c r="BA21" s="343"/>
      <c r="BB21" s="343"/>
      <c r="BC21" s="343"/>
      <c r="BD21" s="343"/>
      <c r="BE21" s="297">
        <f t="shared" si="28"/>
        <v>0</v>
      </c>
      <c r="BF21" s="400">
        <f t="shared" si="29"/>
        <v>0</v>
      </c>
      <c r="BG21" s="343"/>
      <c r="BH21" s="343"/>
      <c r="BI21" s="343"/>
      <c r="BJ21" s="343"/>
      <c r="BK21" s="343"/>
      <c r="BL21" s="343"/>
    </row>
    <row r="22" spans="1:64" s="378" customFormat="1" ht="40.5" customHeight="1" x14ac:dyDescent="0.25">
      <c r="A22" s="288"/>
      <c r="B22" s="288"/>
      <c r="C22" s="1017" t="s">
        <v>722</v>
      </c>
      <c r="D22" s="1117" t="s">
        <v>711</v>
      </c>
      <c r="E22" s="351">
        <v>196</v>
      </c>
      <c r="F22" s="356">
        <v>2201031</v>
      </c>
      <c r="G22" s="32" t="s">
        <v>712</v>
      </c>
      <c r="H22" s="371">
        <v>2100</v>
      </c>
      <c r="I22" s="371" t="s">
        <v>2979</v>
      </c>
      <c r="J22" s="28">
        <v>22</v>
      </c>
      <c r="K22" s="28" t="s">
        <v>3083</v>
      </c>
      <c r="L22" s="28">
        <v>2201</v>
      </c>
      <c r="M22" s="28" t="s">
        <v>3079</v>
      </c>
      <c r="N22" s="356">
        <v>2024004540042</v>
      </c>
      <c r="O22" s="28" t="s">
        <v>3080</v>
      </c>
      <c r="P22" s="332" t="s">
        <v>712</v>
      </c>
      <c r="Q22" s="766">
        <v>2100</v>
      </c>
      <c r="R22" s="326" t="s">
        <v>2956</v>
      </c>
      <c r="S22" s="326"/>
      <c r="T22" s="184">
        <v>2100</v>
      </c>
      <c r="U22" s="294">
        <v>2100</v>
      </c>
      <c r="V22" s="295">
        <v>2100</v>
      </c>
      <c r="W22" s="295">
        <v>2100</v>
      </c>
      <c r="X22" s="295">
        <v>2100</v>
      </c>
      <c r="Y22" s="343">
        <v>5532.4339399999999</v>
      </c>
      <c r="Z22" s="400">
        <f t="shared" si="5"/>
        <v>5532.4339399999999</v>
      </c>
      <c r="AA22" s="400">
        <f t="shared" si="5"/>
        <v>0</v>
      </c>
      <c r="AB22" s="400">
        <f t="shared" si="5"/>
        <v>5532.4339399999999</v>
      </c>
      <c r="AC22" s="400">
        <f t="shared" si="5"/>
        <v>0</v>
      </c>
      <c r="AD22" s="400">
        <f t="shared" si="5"/>
        <v>0</v>
      </c>
      <c r="AE22" s="400">
        <f t="shared" si="5"/>
        <v>0</v>
      </c>
      <c r="AF22" s="400">
        <f t="shared" si="5"/>
        <v>0</v>
      </c>
      <c r="AG22" s="297">
        <f t="shared" si="22"/>
        <v>2100</v>
      </c>
      <c r="AH22" s="400">
        <f t="shared" si="23"/>
        <v>1932.4339399999999</v>
      </c>
      <c r="AI22" s="343"/>
      <c r="AJ22" s="343">
        <v>1932.4339399999999</v>
      </c>
      <c r="AK22" s="343"/>
      <c r="AL22" s="343"/>
      <c r="AM22" s="343"/>
      <c r="AN22" s="343"/>
      <c r="AO22" s="297">
        <f t="shared" si="24"/>
        <v>2100</v>
      </c>
      <c r="AP22" s="400">
        <f t="shared" si="25"/>
        <v>1200</v>
      </c>
      <c r="AQ22" s="343"/>
      <c r="AR22" s="343">
        <v>1200</v>
      </c>
      <c r="AS22" s="343"/>
      <c r="AT22" s="343"/>
      <c r="AU22" s="343"/>
      <c r="AV22" s="343"/>
      <c r="AW22" s="297">
        <f t="shared" si="26"/>
        <v>2100</v>
      </c>
      <c r="AX22" s="400">
        <f t="shared" si="27"/>
        <v>1200</v>
      </c>
      <c r="AY22" s="343"/>
      <c r="AZ22" s="343">
        <v>1200</v>
      </c>
      <c r="BA22" s="343"/>
      <c r="BB22" s="343"/>
      <c r="BC22" s="343"/>
      <c r="BD22" s="343"/>
      <c r="BE22" s="297">
        <f t="shared" si="28"/>
        <v>2100</v>
      </c>
      <c r="BF22" s="400">
        <f t="shared" si="29"/>
        <v>1200</v>
      </c>
      <c r="BG22" s="343"/>
      <c r="BH22" s="343">
        <v>1200</v>
      </c>
      <c r="BI22" s="343"/>
      <c r="BJ22" s="343"/>
      <c r="BK22" s="343"/>
      <c r="BL22" s="343"/>
    </row>
    <row r="23" spans="1:64" s="378" customFormat="1" ht="40.5" customHeight="1" x14ac:dyDescent="0.25">
      <c r="A23" s="288"/>
      <c r="B23" s="288"/>
      <c r="C23" s="1019"/>
      <c r="D23" s="1117"/>
      <c r="E23" s="351">
        <v>197</v>
      </c>
      <c r="F23" s="356">
        <v>220108401</v>
      </c>
      <c r="G23" s="32" t="s">
        <v>3089</v>
      </c>
      <c r="H23" s="371">
        <v>1600</v>
      </c>
      <c r="I23" s="371" t="s">
        <v>2979</v>
      </c>
      <c r="J23" s="28">
        <v>22</v>
      </c>
      <c r="K23" s="28" t="s">
        <v>3083</v>
      </c>
      <c r="L23" s="28">
        <v>2201</v>
      </c>
      <c r="M23" s="28" t="s">
        <v>3079</v>
      </c>
      <c r="N23" s="356">
        <v>2024004540042</v>
      </c>
      <c r="O23" s="28" t="s">
        <v>3080</v>
      </c>
      <c r="P23" s="332" t="s">
        <v>713</v>
      </c>
      <c r="Q23" s="766">
        <v>1600</v>
      </c>
      <c r="R23" s="326" t="s">
        <v>2956</v>
      </c>
      <c r="S23" s="326"/>
      <c r="T23" s="184">
        <v>1600</v>
      </c>
      <c r="U23" s="294">
        <v>1600</v>
      </c>
      <c r="V23" s="295">
        <v>1600</v>
      </c>
      <c r="W23" s="295">
        <v>1600</v>
      </c>
      <c r="X23" s="295">
        <v>1600</v>
      </c>
      <c r="Y23" s="343">
        <v>4123.6849999999995</v>
      </c>
      <c r="Z23" s="400">
        <f t="shared" si="5"/>
        <v>4123.6849999999995</v>
      </c>
      <c r="AA23" s="400">
        <f t="shared" si="5"/>
        <v>0</v>
      </c>
      <c r="AB23" s="400">
        <f t="shared" si="5"/>
        <v>4123.6849999999995</v>
      </c>
      <c r="AC23" s="400">
        <f t="shared" si="5"/>
        <v>0</v>
      </c>
      <c r="AD23" s="400">
        <f t="shared" si="5"/>
        <v>0</v>
      </c>
      <c r="AE23" s="400">
        <f t="shared" si="5"/>
        <v>0</v>
      </c>
      <c r="AF23" s="400">
        <f t="shared" si="5"/>
        <v>0</v>
      </c>
      <c r="AG23" s="297">
        <f t="shared" si="22"/>
        <v>1600</v>
      </c>
      <c r="AH23" s="400">
        <f t="shared" si="23"/>
        <v>423.685</v>
      </c>
      <c r="AI23" s="343"/>
      <c r="AJ23" s="343">
        <f>293.685+130</f>
        <v>423.685</v>
      </c>
      <c r="AK23" s="343"/>
      <c r="AL23" s="343"/>
      <c r="AM23" s="343"/>
      <c r="AN23" s="343"/>
      <c r="AO23" s="297">
        <f t="shared" si="24"/>
        <v>1600</v>
      </c>
      <c r="AP23" s="400">
        <f t="shared" si="25"/>
        <v>1200</v>
      </c>
      <c r="AQ23" s="343"/>
      <c r="AR23" s="343">
        <v>1200</v>
      </c>
      <c r="AS23" s="343"/>
      <c r="AT23" s="343"/>
      <c r="AU23" s="343"/>
      <c r="AV23" s="343"/>
      <c r="AW23" s="297">
        <f t="shared" si="26"/>
        <v>1600</v>
      </c>
      <c r="AX23" s="400">
        <f t="shared" si="27"/>
        <v>1200</v>
      </c>
      <c r="AY23" s="343"/>
      <c r="AZ23" s="343">
        <v>1200</v>
      </c>
      <c r="BA23" s="343"/>
      <c r="BB23" s="343"/>
      <c r="BC23" s="343"/>
      <c r="BD23" s="343"/>
      <c r="BE23" s="297">
        <f t="shared" si="28"/>
        <v>1600</v>
      </c>
      <c r="BF23" s="400">
        <f t="shared" si="29"/>
        <v>1300</v>
      </c>
      <c r="BG23" s="343"/>
      <c r="BH23" s="343">
        <v>1300</v>
      </c>
      <c r="BI23" s="343"/>
      <c r="BJ23" s="343"/>
      <c r="BK23" s="343"/>
      <c r="BL23" s="343"/>
    </row>
    <row r="24" spans="1:64" s="378" customFormat="1" ht="40.5" customHeight="1" x14ac:dyDescent="0.25">
      <c r="A24" s="288"/>
      <c r="B24" s="288"/>
      <c r="C24" s="328" t="s">
        <v>723</v>
      </c>
      <c r="D24" s="32" t="s">
        <v>714</v>
      </c>
      <c r="E24" s="351">
        <v>198</v>
      </c>
      <c r="F24" s="356">
        <v>220107103</v>
      </c>
      <c r="G24" s="32" t="s">
        <v>715</v>
      </c>
      <c r="H24" s="371">
        <v>1200</v>
      </c>
      <c r="I24" s="371" t="s">
        <v>2979</v>
      </c>
      <c r="J24" s="28">
        <v>22</v>
      </c>
      <c r="K24" s="28" t="s">
        <v>3083</v>
      </c>
      <c r="L24" s="28">
        <v>2201</v>
      </c>
      <c r="M24" s="28" t="s">
        <v>3079</v>
      </c>
      <c r="N24" s="356">
        <v>2024004540042</v>
      </c>
      <c r="O24" s="28" t="s">
        <v>3080</v>
      </c>
      <c r="P24" s="332" t="s">
        <v>715</v>
      </c>
      <c r="Q24" s="766">
        <v>1200</v>
      </c>
      <c r="R24" s="326" t="s">
        <v>2956</v>
      </c>
      <c r="S24" s="326"/>
      <c r="T24" s="184">
        <v>1200</v>
      </c>
      <c r="U24" s="294">
        <v>1200</v>
      </c>
      <c r="V24" s="295">
        <v>1200</v>
      </c>
      <c r="W24" s="295">
        <v>1200</v>
      </c>
      <c r="X24" s="295">
        <v>1200</v>
      </c>
      <c r="Y24" s="343">
        <v>12167</v>
      </c>
      <c r="Z24" s="400">
        <f t="shared" ref="Z24:AF39" si="30">+AH24+AP24+AX24+BF24</f>
        <v>12167</v>
      </c>
      <c r="AA24" s="400">
        <f t="shared" si="30"/>
        <v>0</v>
      </c>
      <c r="AB24" s="400">
        <f t="shared" si="30"/>
        <v>12167</v>
      </c>
      <c r="AC24" s="400">
        <f t="shared" si="30"/>
        <v>0</v>
      </c>
      <c r="AD24" s="400">
        <f t="shared" si="30"/>
        <v>0</v>
      </c>
      <c r="AE24" s="400">
        <f t="shared" si="30"/>
        <v>0</v>
      </c>
      <c r="AF24" s="400">
        <f t="shared" si="30"/>
        <v>0</v>
      </c>
      <c r="AG24" s="297">
        <f t="shared" si="22"/>
        <v>1200</v>
      </c>
      <c r="AH24" s="400">
        <f t="shared" si="23"/>
        <v>3167</v>
      </c>
      <c r="AI24" s="343"/>
      <c r="AJ24" s="343">
        <f>3167</f>
        <v>3167</v>
      </c>
      <c r="AK24" s="343"/>
      <c r="AL24" s="343"/>
      <c r="AM24" s="343"/>
      <c r="AN24" s="343"/>
      <c r="AO24" s="297">
        <f t="shared" si="24"/>
        <v>1200</v>
      </c>
      <c r="AP24" s="400">
        <f t="shared" si="25"/>
        <v>3000</v>
      </c>
      <c r="AQ24" s="343"/>
      <c r="AR24" s="343">
        <v>3000</v>
      </c>
      <c r="AS24" s="343"/>
      <c r="AT24" s="343"/>
      <c r="AU24" s="343"/>
      <c r="AV24" s="343"/>
      <c r="AW24" s="297">
        <f t="shared" si="26"/>
        <v>1200</v>
      </c>
      <c r="AX24" s="400">
        <f t="shared" si="27"/>
        <v>3000</v>
      </c>
      <c r="AY24" s="343"/>
      <c r="AZ24" s="343">
        <v>3000</v>
      </c>
      <c r="BA24" s="343"/>
      <c r="BB24" s="343"/>
      <c r="BC24" s="343"/>
      <c r="BD24" s="343"/>
      <c r="BE24" s="297">
        <f t="shared" si="28"/>
        <v>1200</v>
      </c>
      <c r="BF24" s="400">
        <f t="shared" si="29"/>
        <v>3000</v>
      </c>
      <c r="BG24" s="343"/>
      <c r="BH24" s="343">
        <v>3000</v>
      </c>
      <c r="BI24" s="343"/>
      <c r="BJ24" s="343"/>
      <c r="BK24" s="343"/>
      <c r="BL24" s="343"/>
    </row>
    <row r="25" spans="1:64" s="378" customFormat="1" ht="40.5" customHeight="1" x14ac:dyDescent="0.25">
      <c r="A25" s="288"/>
      <c r="B25" s="288"/>
      <c r="C25" s="328" t="s">
        <v>724</v>
      </c>
      <c r="D25" s="32" t="s">
        <v>716</v>
      </c>
      <c r="E25" s="351">
        <v>199</v>
      </c>
      <c r="F25" s="356">
        <v>220107700</v>
      </c>
      <c r="G25" s="32" t="s">
        <v>717</v>
      </c>
      <c r="H25" s="371">
        <v>1</v>
      </c>
      <c r="I25" s="371" t="s">
        <v>2979</v>
      </c>
      <c r="J25" s="28">
        <v>22</v>
      </c>
      <c r="K25" s="28" t="s">
        <v>3083</v>
      </c>
      <c r="L25" s="28">
        <v>2201</v>
      </c>
      <c r="M25" s="28" t="s">
        <v>3079</v>
      </c>
      <c r="N25" s="356">
        <v>2024004540042</v>
      </c>
      <c r="O25" s="28" t="s">
        <v>3080</v>
      </c>
      <c r="P25" s="332" t="s">
        <v>717</v>
      </c>
      <c r="Q25" s="766">
        <v>1</v>
      </c>
      <c r="R25" s="326" t="s">
        <v>2955</v>
      </c>
      <c r="S25" s="326"/>
      <c r="T25" s="184">
        <v>1</v>
      </c>
      <c r="U25" s="294">
        <v>0</v>
      </c>
      <c r="V25" s="295">
        <v>0</v>
      </c>
      <c r="W25" s="295">
        <v>0</v>
      </c>
      <c r="X25" s="295">
        <v>1</v>
      </c>
      <c r="Y25" s="343">
        <v>199.380382</v>
      </c>
      <c r="Z25" s="400">
        <f t="shared" si="30"/>
        <v>199.380382</v>
      </c>
      <c r="AA25" s="400">
        <f t="shared" si="30"/>
        <v>0</v>
      </c>
      <c r="AB25" s="400">
        <f t="shared" si="30"/>
        <v>199.380382</v>
      </c>
      <c r="AC25" s="400">
        <f t="shared" si="30"/>
        <v>0</v>
      </c>
      <c r="AD25" s="400">
        <f t="shared" si="30"/>
        <v>0</v>
      </c>
      <c r="AE25" s="400">
        <f t="shared" si="30"/>
        <v>0</v>
      </c>
      <c r="AF25" s="400">
        <f t="shared" si="30"/>
        <v>0</v>
      </c>
      <c r="AG25" s="297">
        <f t="shared" si="22"/>
        <v>0</v>
      </c>
      <c r="AH25" s="400">
        <f t="shared" si="23"/>
        <v>49.380381999999997</v>
      </c>
      <c r="AI25" s="343"/>
      <c r="AJ25" s="343">
        <v>49.380381999999997</v>
      </c>
      <c r="AK25" s="343"/>
      <c r="AL25" s="343"/>
      <c r="AM25" s="343"/>
      <c r="AN25" s="343"/>
      <c r="AO25" s="297">
        <f t="shared" si="24"/>
        <v>0</v>
      </c>
      <c r="AP25" s="400">
        <f t="shared" si="25"/>
        <v>50</v>
      </c>
      <c r="AQ25" s="343"/>
      <c r="AR25" s="343">
        <v>50</v>
      </c>
      <c r="AS25" s="343"/>
      <c r="AT25" s="343"/>
      <c r="AU25" s="343"/>
      <c r="AV25" s="343"/>
      <c r="AW25" s="297">
        <f t="shared" si="26"/>
        <v>0</v>
      </c>
      <c r="AX25" s="400">
        <f t="shared" si="27"/>
        <v>50</v>
      </c>
      <c r="AY25" s="343"/>
      <c r="AZ25" s="343">
        <v>50</v>
      </c>
      <c r="BA25" s="343"/>
      <c r="BB25" s="343"/>
      <c r="BC25" s="343"/>
      <c r="BD25" s="343"/>
      <c r="BE25" s="297">
        <f t="shared" si="28"/>
        <v>1</v>
      </c>
      <c r="BF25" s="400">
        <f t="shared" si="29"/>
        <v>50</v>
      </c>
      <c r="BG25" s="343"/>
      <c r="BH25" s="343">
        <v>50</v>
      </c>
      <c r="BI25" s="343"/>
      <c r="BJ25" s="343"/>
      <c r="BK25" s="343"/>
      <c r="BL25" s="343"/>
    </row>
    <row r="26" spans="1:64" s="378" customFormat="1" ht="40.5" customHeight="1" x14ac:dyDescent="0.25">
      <c r="A26" s="288"/>
      <c r="B26" s="288"/>
      <c r="C26" s="328" t="s">
        <v>725</v>
      </c>
      <c r="D26" s="28" t="s">
        <v>718</v>
      </c>
      <c r="E26" s="387">
        <v>200</v>
      </c>
      <c r="F26" s="356">
        <v>220101702</v>
      </c>
      <c r="G26" s="28" t="s">
        <v>3090</v>
      </c>
      <c r="H26" s="371">
        <v>33500</v>
      </c>
      <c r="I26" s="371" t="s">
        <v>2979</v>
      </c>
      <c r="J26" s="28">
        <v>22</v>
      </c>
      <c r="K26" s="28" t="s">
        <v>3083</v>
      </c>
      <c r="L26" s="28">
        <v>2201</v>
      </c>
      <c r="M26" s="28" t="s">
        <v>3079</v>
      </c>
      <c r="N26" s="356">
        <v>2024004540042</v>
      </c>
      <c r="O26" s="28" t="s">
        <v>3080</v>
      </c>
      <c r="P26" s="327" t="s">
        <v>719</v>
      </c>
      <c r="Q26" s="766">
        <v>33500</v>
      </c>
      <c r="R26" s="326" t="s">
        <v>2956</v>
      </c>
      <c r="S26" s="326"/>
      <c r="T26" s="184">
        <v>33500</v>
      </c>
      <c r="U26" s="294">
        <v>33500</v>
      </c>
      <c r="V26" s="295">
        <v>33500</v>
      </c>
      <c r="W26" s="295">
        <v>33500</v>
      </c>
      <c r="X26" s="295">
        <v>33500</v>
      </c>
      <c r="Y26" s="343">
        <v>4</v>
      </c>
      <c r="Z26" s="400">
        <f t="shared" si="30"/>
        <v>4</v>
      </c>
      <c r="AA26" s="400">
        <f t="shared" si="30"/>
        <v>0</v>
      </c>
      <c r="AB26" s="400">
        <f t="shared" si="30"/>
        <v>4</v>
      </c>
      <c r="AC26" s="400">
        <f t="shared" si="30"/>
        <v>0</v>
      </c>
      <c r="AD26" s="400">
        <f t="shared" si="30"/>
        <v>0</v>
      </c>
      <c r="AE26" s="400">
        <f t="shared" si="30"/>
        <v>0</v>
      </c>
      <c r="AF26" s="400">
        <f t="shared" si="30"/>
        <v>0</v>
      </c>
      <c r="AG26" s="297">
        <f t="shared" si="22"/>
        <v>33500</v>
      </c>
      <c r="AH26" s="400">
        <f t="shared" si="23"/>
        <v>1</v>
      </c>
      <c r="AI26" s="343"/>
      <c r="AJ26" s="343">
        <v>1</v>
      </c>
      <c r="AK26" s="343"/>
      <c r="AL26" s="343"/>
      <c r="AM26" s="343"/>
      <c r="AN26" s="343"/>
      <c r="AO26" s="297">
        <f t="shared" si="24"/>
        <v>33500</v>
      </c>
      <c r="AP26" s="400">
        <f t="shared" si="25"/>
        <v>1</v>
      </c>
      <c r="AQ26" s="343"/>
      <c r="AR26" s="343">
        <v>1</v>
      </c>
      <c r="AS26" s="343"/>
      <c r="AT26" s="343"/>
      <c r="AU26" s="343"/>
      <c r="AV26" s="343"/>
      <c r="AW26" s="297">
        <f t="shared" si="26"/>
        <v>33500</v>
      </c>
      <c r="AX26" s="400">
        <f t="shared" si="27"/>
        <v>1</v>
      </c>
      <c r="AY26" s="343"/>
      <c r="AZ26" s="343">
        <v>1</v>
      </c>
      <c r="BA26" s="343"/>
      <c r="BB26" s="343"/>
      <c r="BC26" s="343"/>
      <c r="BD26" s="343"/>
      <c r="BE26" s="297">
        <f t="shared" si="28"/>
        <v>33500</v>
      </c>
      <c r="BF26" s="400">
        <f t="shared" si="29"/>
        <v>1</v>
      </c>
      <c r="BG26" s="343"/>
      <c r="BH26" s="343">
        <v>1</v>
      </c>
      <c r="BI26" s="343"/>
      <c r="BJ26" s="343"/>
      <c r="BK26" s="343"/>
      <c r="BL26" s="343"/>
    </row>
    <row r="27" spans="1:64" s="223" customFormat="1" ht="40.5" customHeight="1" x14ac:dyDescent="0.25">
      <c r="A27" s="464"/>
      <c r="B27" s="201" t="s">
        <v>96</v>
      </c>
      <c r="C27" s="547" t="s">
        <v>727</v>
      </c>
      <c r="D27" s="398"/>
      <c r="E27" s="398"/>
      <c r="F27" s="708"/>
      <c r="G27" s="398"/>
      <c r="H27" s="182"/>
      <c r="I27" s="182"/>
      <c r="J27" s="398"/>
      <c r="K27" s="398"/>
      <c r="L27" s="398"/>
      <c r="M27" s="707"/>
      <c r="N27" s="697"/>
      <c r="O27" s="183"/>
      <c r="P27" s="183"/>
      <c r="Q27" s="183"/>
      <c r="R27" s="183"/>
      <c r="S27" s="585"/>
      <c r="T27" s="52"/>
      <c r="U27" s="686"/>
      <c r="V27" s="686"/>
      <c r="W27" s="686"/>
      <c r="X27" s="686"/>
      <c r="Y27" s="558">
        <v>52696</v>
      </c>
      <c r="Z27" s="574">
        <f t="shared" si="30"/>
        <v>52696</v>
      </c>
      <c r="AA27" s="574">
        <f t="shared" si="30"/>
        <v>50981</v>
      </c>
      <c r="AB27" s="574">
        <f t="shared" si="30"/>
        <v>1715</v>
      </c>
      <c r="AC27" s="574">
        <f t="shared" si="30"/>
        <v>0</v>
      </c>
      <c r="AD27" s="574">
        <f t="shared" si="30"/>
        <v>0</v>
      </c>
      <c r="AE27" s="574">
        <f t="shared" si="30"/>
        <v>0</v>
      </c>
      <c r="AF27" s="574">
        <f t="shared" si="30"/>
        <v>0</v>
      </c>
      <c r="AG27" s="575"/>
      <c r="AH27" s="576">
        <f>SUM(AH28:AH49)</f>
        <v>0</v>
      </c>
      <c r="AI27" s="576">
        <f t="shared" ref="AI27:AN27" si="31">SUM(AI28:AI49)</f>
        <v>0</v>
      </c>
      <c r="AJ27" s="576">
        <f t="shared" si="31"/>
        <v>0</v>
      </c>
      <c r="AK27" s="576">
        <f t="shared" si="31"/>
        <v>0</v>
      </c>
      <c r="AL27" s="576">
        <f t="shared" si="31"/>
        <v>0</v>
      </c>
      <c r="AM27" s="576">
        <f t="shared" si="31"/>
        <v>0</v>
      </c>
      <c r="AN27" s="576">
        <f t="shared" si="31"/>
        <v>0</v>
      </c>
      <c r="AO27" s="575"/>
      <c r="AP27" s="576">
        <f>SUM(AP28:AP49)</f>
        <v>15931</v>
      </c>
      <c r="AQ27" s="576">
        <f t="shared" ref="AQ27:AV27" si="32">SUM(AQ28:AQ49)</f>
        <v>15381</v>
      </c>
      <c r="AR27" s="576">
        <f t="shared" si="32"/>
        <v>550</v>
      </c>
      <c r="AS27" s="576">
        <f t="shared" si="32"/>
        <v>0</v>
      </c>
      <c r="AT27" s="576">
        <f t="shared" si="32"/>
        <v>0</v>
      </c>
      <c r="AU27" s="576">
        <f t="shared" si="32"/>
        <v>0</v>
      </c>
      <c r="AV27" s="576">
        <f t="shared" si="32"/>
        <v>0</v>
      </c>
      <c r="AW27" s="575"/>
      <c r="AX27" s="576">
        <f>SUM(AX28:AX49)</f>
        <v>15850</v>
      </c>
      <c r="AY27" s="576">
        <f t="shared" ref="AY27:BD27" si="33">SUM(AY28:AY49)</f>
        <v>15300</v>
      </c>
      <c r="AZ27" s="576">
        <f t="shared" si="33"/>
        <v>550</v>
      </c>
      <c r="BA27" s="576">
        <f t="shared" si="33"/>
        <v>0</v>
      </c>
      <c r="BB27" s="576">
        <f t="shared" si="33"/>
        <v>0</v>
      </c>
      <c r="BC27" s="576">
        <f t="shared" si="33"/>
        <v>0</v>
      </c>
      <c r="BD27" s="576">
        <f t="shared" si="33"/>
        <v>0</v>
      </c>
      <c r="BE27" s="575"/>
      <c r="BF27" s="576">
        <f>SUM(BF28:BF49)</f>
        <v>20915</v>
      </c>
      <c r="BG27" s="576">
        <f t="shared" ref="BG27:BL27" si="34">SUM(BG28:BG49)</f>
        <v>20300</v>
      </c>
      <c r="BH27" s="576">
        <f t="shared" si="34"/>
        <v>615</v>
      </c>
      <c r="BI27" s="576">
        <f t="shared" si="34"/>
        <v>0</v>
      </c>
      <c r="BJ27" s="576">
        <f t="shared" si="34"/>
        <v>0</v>
      </c>
      <c r="BK27" s="576">
        <f t="shared" si="34"/>
        <v>0</v>
      </c>
      <c r="BL27" s="576">
        <f t="shared" si="34"/>
        <v>0</v>
      </c>
    </row>
    <row r="28" spans="1:64" s="378" customFormat="1" ht="40.5" customHeight="1" x14ac:dyDescent="0.25">
      <c r="A28" s="293"/>
      <c r="B28" s="293"/>
      <c r="C28" s="328" t="s">
        <v>97</v>
      </c>
      <c r="D28" s="32" t="s">
        <v>3091</v>
      </c>
      <c r="E28" s="351">
        <v>201</v>
      </c>
      <c r="F28" s="384">
        <v>220100602</v>
      </c>
      <c r="G28" s="374" t="s">
        <v>695</v>
      </c>
      <c r="H28" s="371">
        <v>216</v>
      </c>
      <c r="I28" s="371" t="s">
        <v>2979</v>
      </c>
      <c r="J28" s="28">
        <v>22</v>
      </c>
      <c r="K28" s="28" t="s">
        <v>3083</v>
      </c>
      <c r="L28" s="28">
        <v>2201</v>
      </c>
      <c r="M28" s="28" t="s">
        <v>3079</v>
      </c>
      <c r="N28" s="356">
        <v>2024004540042</v>
      </c>
      <c r="O28" s="28" t="s">
        <v>3080</v>
      </c>
      <c r="P28" s="332" t="s">
        <v>695</v>
      </c>
      <c r="Q28" s="766">
        <v>216</v>
      </c>
      <c r="R28" s="326" t="s">
        <v>2955</v>
      </c>
      <c r="S28" s="326"/>
      <c r="T28" s="184">
        <v>216</v>
      </c>
      <c r="U28" s="294">
        <v>50</v>
      </c>
      <c r="V28" s="295">
        <v>58</v>
      </c>
      <c r="W28" s="295">
        <v>54</v>
      </c>
      <c r="X28" s="295">
        <v>54</v>
      </c>
      <c r="Y28" s="343">
        <v>4000</v>
      </c>
      <c r="Z28" s="400">
        <f t="shared" si="30"/>
        <v>4000</v>
      </c>
      <c r="AA28" s="400">
        <f t="shared" si="30"/>
        <v>4000</v>
      </c>
      <c r="AB28" s="400">
        <f t="shared" si="30"/>
        <v>0</v>
      </c>
      <c r="AC28" s="400">
        <f t="shared" si="30"/>
        <v>0</v>
      </c>
      <c r="AD28" s="400">
        <f t="shared" si="30"/>
        <v>0</v>
      </c>
      <c r="AE28" s="400">
        <f t="shared" si="30"/>
        <v>0</v>
      </c>
      <c r="AF28" s="400">
        <f t="shared" si="30"/>
        <v>0</v>
      </c>
      <c r="AG28" s="297">
        <f t="shared" ref="AG28:AG49" si="35">+U28</f>
        <v>50</v>
      </c>
      <c r="AH28" s="400">
        <f t="shared" ref="AH28:AH49" si="36">SUM(AI28:AN28)</f>
        <v>0</v>
      </c>
      <c r="AI28" s="343">
        <v>0</v>
      </c>
      <c r="AJ28" s="343"/>
      <c r="AK28" s="343"/>
      <c r="AL28" s="343"/>
      <c r="AM28" s="343"/>
      <c r="AN28" s="343"/>
      <c r="AO28" s="297">
        <f t="shared" ref="AO28:AO49" si="37">+V28</f>
        <v>58</v>
      </c>
      <c r="AP28" s="400">
        <f t="shared" ref="AP28:AP49" si="38">SUM(AQ28:AV28)</f>
        <v>1000</v>
      </c>
      <c r="AQ28" s="343">
        <v>1000</v>
      </c>
      <c r="AR28" s="343"/>
      <c r="AS28" s="343"/>
      <c r="AT28" s="343"/>
      <c r="AU28" s="343"/>
      <c r="AV28" s="343"/>
      <c r="AW28" s="297">
        <f t="shared" ref="AW28:AW49" si="39">+W28</f>
        <v>54</v>
      </c>
      <c r="AX28" s="400">
        <f t="shared" ref="AX28:AX49" si="40">SUM(AY28:BD28)</f>
        <v>1000</v>
      </c>
      <c r="AY28" s="343">
        <v>1000</v>
      </c>
      <c r="AZ28" s="343"/>
      <c r="BA28" s="343"/>
      <c r="BB28" s="343"/>
      <c r="BC28" s="343"/>
      <c r="BD28" s="343"/>
      <c r="BE28" s="297">
        <f t="shared" ref="BE28:BE49" si="41">+X28</f>
        <v>54</v>
      </c>
      <c r="BF28" s="400">
        <f t="shared" ref="BF28:BF49" si="42">SUM(BG28:BL28)</f>
        <v>2000</v>
      </c>
      <c r="BG28" s="343">
        <v>2000</v>
      </c>
      <c r="BH28" s="343"/>
      <c r="BI28" s="343"/>
      <c r="BJ28" s="343"/>
      <c r="BK28" s="343"/>
      <c r="BL28" s="343"/>
    </row>
    <row r="29" spans="1:64" s="378" customFormat="1" ht="40.5" customHeight="1" x14ac:dyDescent="0.25">
      <c r="A29" s="293"/>
      <c r="B29" s="293"/>
      <c r="C29" s="328" t="s">
        <v>193</v>
      </c>
      <c r="D29" s="28" t="s">
        <v>730</v>
      </c>
      <c r="E29" s="351">
        <v>202</v>
      </c>
      <c r="F29" s="356">
        <v>220100602</v>
      </c>
      <c r="G29" s="374" t="s">
        <v>695</v>
      </c>
      <c r="H29" s="371">
        <v>100</v>
      </c>
      <c r="I29" s="371" t="s">
        <v>2979</v>
      </c>
      <c r="J29" s="28">
        <v>22</v>
      </c>
      <c r="K29" s="28" t="s">
        <v>3083</v>
      </c>
      <c r="L29" s="28">
        <v>2201</v>
      </c>
      <c r="M29" s="28" t="s">
        <v>3079</v>
      </c>
      <c r="N29" s="356">
        <v>2024004540042</v>
      </c>
      <c r="O29" s="28" t="s">
        <v>3080</v>
      </c>
      <c r="P29" s="332" t="s">
        <v>695</v>
      </c>
      <c r="Q29" s="766">
        <v>100</v>
      </c>
      <c r="R29" s="326" t="s">
        <v>2955</v>
      </c>
      <c r="S29" s="326"/>
      <c r="T29" s="184">
        <v>100</v>
      </c>
      <c r="U29" s="294">
        <v>25</v>
      </c>
      <c r="V29" s="295">
        <v>25</v>
      </c>
      <c r="W29" s="295">
        <v>25</v>
      </c>
      <c r="X29" s="295">
        <v>25</v>
      </c>
      <c r="Y29" s="343">
        <v>4000</v>
      </c>
      <c r="Z29" s="400">
        <f t="shared" si="30"/>
        <v>4000</v>
      </c>
      <c r="AA29" s="400">
        <f t="shared" si="30"/>
        <v>4000</v>
      </c>
      <c r="AB29" s="400">
        <f t="shared" si="30"/>
        <v>0</v>
      </c>
      <c r="AC29" s="400">
        <f t="shared" si="30"/>
        <v>0</v>
      </c>
      <c r="AD29" s="400">
        <f t="shared" si="30"/>
        <v>0</v>
      </c>
      <c r="AE29" s="400">
        <f t="shared" si="30"/>
        <v>0</v>
      </c>
      <c r="AF29" s="400">
        <f t="shared" si="30"/>
        <v>0</v>
      </c>
      <c r="AG29" s="297">
        <f t="shared" si="35"/>
        <v>25</v>
      </c>
      <c r="AH29" s="400">
        <f t="shared" si="36"/>
        <v>0</v>
      </c>
      <c r="AI29" s="343"/>
      <c r="AJ29" s="343"/>
      <c r="AK29" s="343"/>
      <c r="AL29" s="343"/>
      <c r="AM29" s="343"/>
      <c r="AN29" s="343"/>
      <c r="AO29" s="297">
        <f t="shared" si="37"/>
        <v>25</v>
      </c>
      <c r="AP29" s="400">
        <f t="shared" si="38"/>
        <v>1000</v>
      </c>
      <c r="AQ29" s="343">
        <v>1000</v>
      </c>
      <c r="AR29" s="343"/>
      <c r="AS29" s="343"/>
      <c r="AT29" s="343"/>
      <c r="AU29" s="343"/>
      <c r="AV29" s="343"/>
      <c r="AW29" s="297">
        <f t="shared" si="39"/>
        <v>25</v>
      </c>
      <c r="AX29" s="400">
        <f t="shared" si="40"/>
        <v>1000</v>
      </c>
      <c r="AY29" s="343">
        <v>1000</v>
      </c>
      <c r="AZ29" s="343"/>
      <c r="BA29" s="343"/>
      <c r="BB29" s="343"/>
      <c r="BC29" s="343"/>
      <c r="BD29" s="343"/>
      <c r="BE29" s="297">
        <f t="shared" si="41"/>
        <v>25</v>
      </c>
      <c r="BF29" s="400">
        <f t="shared" si="42"/>
        <v>2000</v>
      </c>
      <c r="BG29" s="343">
        <v>2000</v>
      </c>
      <c r="BH29" s="343"/>
      <c r="BI29" s="343"/>
      <c r="BJ29" s="343"/>
      <c r="BK29" s="343"/>
      <c r="BL29" s="343"/>
    </row>
    <row r="30" spans="1:64" s="378" customFormat="1" ht="40.5" customHeight="1" x14ac:dyDescent="0.25">
      <c r="A30" s="293"/>
      <c r="B30" s="293"/>
      <c r="C30" s="328" t="s">
        <v>194</v>
      </c>
      <c r="D30" s="28" t="s">
        <v>3092</v>
      </c>
      <c r="E30" s="351">
        <v>203</v>
      </c>
      <c r="F30" s="356">
        <v>220100602</v>
      </c>
      <c r="G30" s="28" t="s">
        <v>695</v>
      </c>
      <c r="H30" s="371">
        <v>216</v>
      </c>
      <c r="I30" s="371" t="s">
        <v>2979</v>
      </c>
      <c r="J30" s="28">
        <v>22</v>
      </c>
      <c r="K30" s="28" t="s">
        <v>3083</v>
      </c>
      <c r="L30" s="28">
        <v>2201</v>
      </c>
      <c r="M30" s="28" t="s">
        <v>3079</v>
      </c>
      <c r="N30" s="356">
        <v>2024004540042</v>
      </c>
      <c r="O30" s="28" t="s">
        <v>3080</v>
      </c>
      <c r="P30" s="327" t="s">
        <v>695</v>
      </c>
      <c r="Q30" s="766">
        <v>216</v>
      </c>
      <c r="R30" s="326" t="s">
        <v>2955</v>
      </c>
      <c r="S30" s="326"/>
      <c r="T30" s="184">
        <v>216</v>
      </c>
      <c r="U30" s="294">
        <v>0</v>
      </c>
      <c r="V30" s="295">
        <v>50</v>
      </c>
      <c r="W30" s="295">
        <v>83</v>
      </c>
      <c r="X30" s="295">
        <v>83</v>
      </c>
      <c r="Y30" s="343">
        <v>3500</v>
      </c>
      <c r="Z30" s="400">
        <f t="shared" si="30"/>
        <v>3500</v>
      </c>
      <c r="AA30" s="400">
        <f t="shared" si="30"/>
        <v>3500</v>
      </c>
      <c r="AB30" s="400">
        <f t="shared" si="30"/>
        <v>0</v>
      </c>
      <c r="AC30" s="400">
        <f t="shared" si="30"/>
        <v>0</v>
      </c>
      <c r="AD30" s="400">
        <f t="shared" si="30"/>
        <v>0</v>
      </c>
      <c r="AE30" s="400">
        <f t="shared" si="30"/>
        <v>0</v>
      </c>
      <c r="AF30" s="400">
        <f t="shared" si="30"/>
        <v>0</v>
      </c>
      <c r="AG30" s="297">
        <f t="shared" si="35"/>
        <v>0</v>
      </c>
      <c r="AH30" s="400">
        <f t="shared" si="36"/>
        <v>0</v>
      </c>
      <c r="AI30" s="343"/>
      <c r="AJ30" s="343"/>
      <c r="AK30" s="343"/>
      <c r="AL30" s="343"/>
      <c r="AM30" s="343"/>
      <c r="AN30" s="343"/>
      <c r="AO30" s="297">
        <f t="shared" si="37"/>
        <v>50</v>
      </c>
      <c r="AP30" s="400">
        <f t="shared" si="38"/>
        <v>1000</v>
      </c>
      <c r="AQ30" s="343">
        <v>1000</v>
      </c>
      <c r="AR30" s="343"/>
      <c r="AS30" s="343"/>
      <c r="AT30" s="343"/>
      <c r="AU30" s="343"/>
      <c r="AV30" s="343"/>
      <c r="AW30" s="297">
        <f t="shared" si="39"/>
        <v>83</v>
      </c>
      <c r="AX30" s="400">
        <f t="shared" si="40"/>
        <v>1000</v>
      </c>
      <c r="AY30" s="343">
        <v>1000</v>
      </c>
      <c r="AZ30" s="343"/>
      <c r="BA30" s="343"/>
      <c r="BB30" s="343"/>
      <c r="BC30" s="343"/>
      <c r="BD30" s="343"/>
      <c r="BE30" s="297">
        <f t="shared" si="41"/>
        <v>83</v>
      </c>
      <c r="BF30" s="400">
        <f t="shared" si="42"/>
        <v>1500</v>
      </c>
      <c r="BG30" s="343">
        <v>1500</v>
      </c>
      <c r="BH30" s="343"/>
      <c r="BI30" s="343"/>
      <c r="BJ30" s="343"/>
      <c r="BK30" s="343"/>
      <c r="BL30" s="343"/>
    </row>
    <row r="31" spans="1:64" s="378" customFormat="1" ht="40.5" customHeight="1" x14ac:dyDescent="0.25">
      <c r="A31" s="293"/>
      <c r="B31" s="293"/>
      <c r="C31" s="328" t="s">
        <v>763</v>
      </c>
      <c r="D31" s="28" t="s">
        <v>732</v>
      </c>
      <c r="E31" s="351">
        <v>204</v>
      </c>
      <c r="F31" s="356">
        <v>220103401</v>
      </c>
      <c r="G31" s="374" t="s">
        <v>733</v>
      </c>
      <c r="H31" s="371">
        <v>125</v>
      </c>
      <c r="I31" s="371" t="s">
        <v>2979</v>
      </c>
      <c r="J31" s="28">
        <v>22</v>
      </c>
      <c r="K31" s="28" t="s">
        <v>3083</v>
      </c>
      <c r="L31" s="28">
        <v>2201</v>
      </c>
      <c r="M31" s="28" t="s">
        <v>3079</v>
      </c>
      <c r="N31" s="356">
        <v>2024004540042</v>
      </c>
      <c r="O31" s="28" t="s">
        <v>3080</v>
      </c>
      <c r="P31" s="332" t="s">
        <v>733</v>
      </c>
      <c r="Q31" s="766">
        <v>125</v>
      </c>
      <c r="R31" s="326" t="s">
        <v>2955</v>
      </c>
      <c r="S31" s="326"/>
      <c r="T31" s="184">
        <v>125</v>
      </c>
      <c r="U31" s="294">
        <v>0</v>
      </c>
      <c r="V31" s="295">
        <v>41</v>
      </c>
      <c r="W31" s="295">
        <v>42</v>
      </c>
      <c r="X31" s="295">
        <v>42</v>
      </c>
      <c r="Y31" s="343">
        <v>3500</v>
      </c>
      <c r="Z31" s="400">
        <f t="shared" si="30"/>
        <v>3500</v>
      </c>
      <c r="AA31" s="400">
        <f t="shared" si="30"/>
        <v>3500</v>
      </c>
      <c r="AB31" s="400">
        <f t="shared" si="30"/>
        <v>0</v>
      </c>
      <c r="AC31" s="400">
        <f t="shared" si="30"/>
        <v>0</v>
      </c>
      <c r="AD31" s="400">
        <f t="shared" si="30"/>
        <v>0</v>
      </c>
      <c r="AE31" s="400">
        <f t="shared" si="30"/>
        <v>0</v>
      </c>
      <c r="AF31" s="400">
        <f t="shared" si="30"/>
        <v>0</v>
      </c>
      <c r="AG31" s="297">
        <f t="shared" si="35"/>
        <v>0</v>
      </c>
      <c r="AH31" s="400">
        <f t="shared" si="36"/>
        <v>0</v>
      </c>
      <c r="AI31" s="343"/>
      <c r="AJ31" s="343"/>
      <c r="AK31" s="343"/>
      <c r="AL31" s="343"/>
      <c r="AM31" s="343"/>
      <c r="AN31" s="343"/>
      <c r="AO31" s="297">
        <f t="shared" si="37"/>
        <v>41</v>
      </c>
      <c r="AP31" s="400">
        <f t="shared" si="38"/>
        <v>1000</v>
      </c>
      <c r="AQ31" s="343">
        <v>1000</v>
      </c>
      <c r="AR31" s="343"/>
      <c r="AS31" s="343"/>
      <c r="AT31" s="343"/>
      <c r="AU31" s="343"/>
      <c r="AV31" s="343"/>
      <c r="AW31" s="297">
        <f t="shared" si="39"/>
        <v>42</v>
      </c>
      <c r="AX31" s="400">
        <f t="shared" si="40"/>
        <v>1000</v>
      </c>
      <c r="AY31" s="343">
        <v>1000</v>
      </c>
      <c r="AZ31" s="343"/>
      <c r="BA31" s="343"/>
      <c r="BB31" s="343"/>
      <c r="BC31" s="343"/>
      <c r="BD31" s="343"/>
      <c r="BE31" s="297">
        <f t="shared" si="41"/>
        <v>42</v>
      </c>
      <c r="BF31" s="400">
        <f t="shared" si="42"/>
        <v>1500</v>
      </c>
      <c r="BG31" s="343">
        <v>1500</v>
      </c>
      <c r="BH31" s="343"/>
      <c r="BI31" s="343"/>
      <c r="BJ31" s="343"/>
      <c r="BK31" s="343"/>
      <c r="BL31" s="343"/>
    </row>
    <row r="32" spans="1:64" s="378" customFormat="1" ht="40.5" customHeight="1" x14ac:dyDescent="0.25">
      <c r="A32" s="293"/>
      <c r="B32" s="293"/>
      <c r="C32" s="328" t="s">
        <v>764</v>
      </c>
      <c r="D32" s="28" t="s">
        <v>734</v>
      </c>
      <c r="E32" s="351">
        <v>205</v>
      </c>
      <c r="F32" s="388">
        <v>220104902</v>
      </c>
      <c r="G32" s="374" t="s">
        <v>735</v>
      </c>
      <c r="H32" s="371">
        <v>4</v>
      </c>
      <c r="I32" s="371" t="s">
        <v>2979</v>
      </c>
      <c r="J32" s="28">
        <v>22</v>
      </c>
      <c r="K32" s="28" t="s">
        <v>3083</v>
      </c>
      <c r="L32" s="28">
        <v>2201</v>
      </c>
      <c r="M32" s="28" t="s">
        <v>3079</v>
      </c>
      <c r="N32" s="356">
        <v>2024004540042</v>
      </c>
      <c r="O32" s="28" t="s">
        <v>3080</v>
      </c>
      <c r="P32" s="332" t="s">
        <v>735</v>
      </c>
      <c r="Q32" s="766">
        <v>4</v>
      </c>
      <c r="R32" s="326" t="s">
        <v>2955</v>
      </c>
      <c r="S32" s="326"/>
      <c r="T32" s="184">
        <v>4</v>
      </c>
      <c r="U32" s="294">
        <v>1</v>
      </c>
      <c r="V32" s="295">
        <v>1</v>
      </c>
      <c r="W32" s="295">
        <v>1</v>
      </c>
      <c r="X32" s="295">
        <v>1</v>
      </c>
      <c r="Y32" s="343">
        <v>1500</v>
      </c>
      <c r="Z32" s="400">
        <f t="shared" si="30"/>
        <v>1500</v>
      </c>
      <c r="AA32" s="400">
        <f t="shared" si="30"/>
        <v>1500</v>
      </c>
      <c r="AB32" s="400">
        <f t="shared" si="30"/>
        <v>0</v>
      </c>
      <c r="AC32" s="400">
        <f t="shared" si="30"/>
        <v>0</v>
      </c>
      <c r="AD32" s="400">
        <f t="shared" si="30"/>
        <v>0</v>
      </c>
      <c r="AE32" s="400">
        <f t="shared" si="30"/>
        <v>0</v>
      </c>
      <c r="AF32" s="400">
        <f t="shared" si="30"/>
        <v>0</v>
      </c>
      <c r="AG32" s="297">
        <f t="shared" si="35"/>
        <v>1</v>
      </c>
      <c r="AH32" s="400">
        <f t="shared" si="36"/>
        <v>0</v>
      </c>
      <c r="AI32" s="343"/>
      <c r="AJ32" s="343"/>
      <c r="AK32" s="343"/>
      <c r="AL32" s="343"/>
      <c r="AM32" s="343"/>
      <c r="AN32" s="343"/>
      <c r="AO32" s="297">
        <f t="shared" si="37"/>
        <v>1</v>
      </c>
      <c r="AP32" s="400">
        <f t="shared" si="38"/>
        <v>500</v>
      </c>
      <c r="AQ32" s="343">
        <v>500</v>
      </c>
      <c r="AR32" s="343"/>
      <c r="AS32" s="343"/>
      <c r="AT32" s="343"/>
      <c r="AU32" s="343"/>
      <c r="AV32" s="343"/>
      <c r="AW32" s="297">
        <f t="shared" si="39"/>
        <v>1</v>
      </c>
      <c r="AX32" s="400">
        <f t="shared" si="40"/>
        <v>500</v>
      </c>
      <c r="AY32" s="343">
        <v>500</v>
      </c>
      <c r="AZ32" s="343"/>
      <c r="BA32" s="343"/>
      <c r="BB32" s="343"/>
      <c r="BC32" s="343"/>
      <c r="BD32" s="343"/>
      <c r="BE32" s="297">
        <f t="shared" si="41"/>
        <v>1</v>
      </c>
      <c r="BF32" s="400">
        <f t="shared" si="42"/>
        <v>500</v>
      </c>
      <c r="BG32" s="343">
        <v>500</v>
      </c>
      <c r="BH32" s="343"/>
      <c r="BI32" s="343"/>
      <c r="BJ32" s="343"/>
      <c r="BK32" s="343"/>
      <c r="BL32" s="343"/>
    </row>
    <row r="33" spans="1:64" s="378" customFormat="1" ht="40.5" customHeight="1" x14ac:dyDescent="0.25">
      <c r="A33" s="293"/>
      <c r="B33" s="293"/>
      <c r="C33" s="328" t="s">
        <v>765</v>
      </c>
      <c r="D33" s="28" t="s">
        <v>736</v>
      </c>
      <c r="E33" s="351">
        <v>206</v>
      </c>
      <c r="F33" s="388">
        <v>220106100</v>
      </c>
      <c r="G33" s="28" t="s">
        <v>737</v>
      </c>
      <c r="H33" s="371">
        <v>100</v>
      </c>
      <c r="I33" s="371" t="s">
        <v>2979</v>
      </c>
      <c r="J33" s="28">
        <v>22</v>
      </c>
      <c r="K33" s="28" t="s">
        <v>3083</v>
      </c>
      <c r="L33" s="28">
        <v>2201</v>
      </c>
      <c r="M33" s="28" t="s">
        <v>3079</v>
      </c>
      <c r="N33" s="356">
        <v>2024004540042</v>
      </c>
      <c r="O33" s="28" t="s">
        <v>3080</v>
      </c>
      <c r="P33" s="327" t="s">
        <v>737</v>
      </c>
      <c r="Q33" s="766">
        <v>100</v>
      </c>
      <c r="R33" s="326" t="s">
        <v>2955</v>
      </c>
      <c r="S33" s="326"/>
      <c r="T33" s="184">
        <v>100</v>
      </c>
      <c r="U33" s="294">
        <v>10</v>
      </c>
      <c r="V33" s="295">
        <v>30</v>
      </c>
      <c r="W33" s="295">
        <v>30</v>
      </c>
      <c r="X33" s="295">
        <v>30</v>
      </c>
      <c r="Y33" s="343">
        <v>3000</v>
      </c>
      <c r="Z33" s="400">
        <f t="shared" si="30"/>
        <v>3000</v>
      </c>
      <c r="AA33" s="400">
        <f t="shared" si="30"/>
        <v>3000</v>
      </c>
      <c r="AB33" s="400">
        <f t="shared" si="30"/>
        <v>0</v>
      </c>
      <c r="AC33" s="400">
        <f t="shared" si="30"/>
        <v>0</v>
      </c>
      <c r="AD33" s="400">
        <f t="shared" si="30"/>
        <v>0</v>
      </c>
      <c r="AE33" s="400">
        <f t="shared" si="30"/>
        <v>0</v>
      </c>
      <c r="AF33" s="400">
        <f t="shared" si="30"/>
        <v>0</v>
      </c>
      <c r="AG33" s="297">
        <f t="shared" si="35"/>
        <v>10</v>
      </c>
      <c r="AH33" s="400">
        <f t="shared" si="36"/>
        <v>0</v>
      </c>
      <c r="AI33" s="343"/>
      <c r="AJ33" s="343"/>
      <c r="AK33" s="343"/>
      <c r="AL33" s="343"/>
      <c r="AM33" s="343"/>
      <c r="AN33" s="343"/>
      <c r="AO33" s="297">
        <f t="shared" si="37"/>
        <v>30</v>
      </c>
      <c r="AP33" s="400">
        <f t="shared" si="38"/>
        <v>1000</v>
      </c>
      <c r="AQ33" s="343">
        <v>1000</v>
      </c>
      <c r="AR33" s="343"/>
      <c r="AS33" s="343"/>
      <c r="AT33" s="343"/>
      <c r="AU33" s="343"/>
      <c r="AV33" s="343"/>
      <c r="AW33" s="297">
        <f t="shared" si="39"/>
        <v>30</v>
      </c>
      <c r="AX33" s="400">
        <f t="shared" si="40"/>
        <v>1000</v>
      </c>
      <c r="AY33" s="343">
        <v>1000</v>
      </c>
      <c r="AZ33" s="343"/>
      <c r="BA33" s="343"/>
      <c r="BB33" s="343"/>
      <c r="BC33" s="343"/>
      <c r="BD33" s="343"/>
      <c r="BE33" s="297">
        <f t="shared" si="41"/>
        <v>30</v>
      </c>
      <c r="BF33" s="400">
        <f t="shared" si="42"/>
        <v>1000</v>
      </c>
      <c r="BG33" s="343">
        <v>1000</v>
      </c>
      <c r="BH33" s="343"/>
      <c r="BI33" s="343"/>
      <c r="BJ33" s="343"/>
      <c r="BK33" s="343"/>
      <c r="BL33" s="343"/>
    </row>
    <row r="34" spans="1:64" s="378" customFormat="1" ht="40.5" customHeight="1" x14ac:dyDescent="0.25">
      <c r="A34" s="293"/>
      <c r="B34" s="293"/>
      <c r="C34" s="328" t="s">
        <v>766</v>
      </c>
      <c r="D34" s="28" t="s">
        <v>738</v>
      </c>
      <c r="E34" s="351">
        <v>207</v>
      </c>
      <c r="F34" s="388">
        <v>220106100</v>
      </c>
      <c r="G34" s="28" t="s">
        <v>737</v>
      </c>
      <c r="H34" s="371">
        <v>8</v>
      </c>
      <c r="I34" s="371" t="s">
        <v>2979</v>
      </c>
      <c r="J34" s="28">
        <v>22</v>
      </c>
      <c r="K34" s="28" t="s">
        <v>3083</v>
      </c>
      <c r="L34" s="28">
        <v>2201</v>
      </c>
      <c r="M34" s="28" t="s">
        <v>3079</v>
      </c>
      <c r="N34" s="356">
        <v>2024004540042</v>
      </c>
      <c r="O34" s="28" t="s">
        <v>3080</v>
      </c>
      <c r="P34" s="327" t="s">
        <v>737</v>
      </c>
      <c r="Q34" s="766">
        <v>8</v>
      </c>
      <c r="R34" s="326" t="s">
        <v>2955</v>
      </c>
      <c r="S34" s="326"/>
      <c r="T34" s="184">
        <v>8</v>
      </c>
      <c r="U34" s="294">
        <v>0</v>
      </c>
      <c r="V34" s="295">
        <v>3</v>
      </c>
      <c r="W34" s="295">
        <v>3</v>
      </c>
      <c r="X34" s="295">
        <v>2</v>
      </c>
      <c r="Y34" s="343">
        <v>5200</v>
      </c>
      <c r="Z34" s="400">
        <f t="shared" si="30"/>
        <v>5200</v>
      </c>
      <c r="AA34" s="400">
        <f t="shared" si="30"/>
        <v>5200</v>
      </c>
      <c r="AB34" s="400">
        <f t="shared" si="30"/>
        <v>0</v>
      </c>
      <c r="AC34" s="400">
        <f t="shared" si="30"/>
        <v>0</v>
      </c>
      <c r="AD34" s="400">
        <f t="shared" si="30"/>
        <v>0</v>
      </c>
      <c r="AE34" s="400">
        <f t="shared" si="30"/>
        <v>0</v>
      </c>
      <c r="AF34" s="400">
        <f t="shared" si="30"/>
        <v>0</v>
      </c>
      <c r="AG34" s="297">
        <f t="shared" si="35"/>
        <v>0</v>
      </c>
      <c r="AH34" s="400">
        <f t="shared" si="36"/>
        <v>0</v>
      </c>
      <c r="AI34" s="343"/>
      <c r="AJ34" s="343"/>
      <c r="AK34" s="343"/>
      <c r="AL34" s="343"/>
      <c r="AM34" s="343"/>
      <c r="AN34" s="343"/>
      <c r="AO34" s="297">
        <f t="shared" si="37"/>
        <v>3</v>
      </c>
      <c r="AP34" s="400">
        <f t="shared" si="38"/>
        <v>1400</v>
      </c>
      <c r="AQ34" s="343">
        <v>1400</v>
      </c>
      <c r="AR34" s="343"/>
      <c r="AS34" s="343"/>
      <c r="AT34" s="343"/>
      <c r="AU34" s="343"/>
      <c r="AV34" s="343"/>
      <c r="AW34" s="297">
        <f t="shared" si="39"/>
        <v>3</v>
      </c>
      <c r="AX34" s="400">
        <f t="shared" si="40"/>
        <v>1400</v>
      </c>
      <c r="AY34" s="343">
        <v>1400</v>
      </c>
      <c r="AZ34" s="343"/>
      <c r="BA34" s="343"/>
      <c r="BB34" s="343"/>
      <c r="BC34" s="343"/>
      <c r="BD34" s="343"/>
      <c r="BE34" s="297">
        <f t="shared" si="41"/>
        <v>2</v>
      </c>
      <c r="BF34" s="400">
        <f t="shared" si="42"/>
        <v>2400</v>
      </c>
      <c r="BG34" s="343">
        <v>2400</v>
      </c>
      <c r="BH34" s="343"/>
      <c r="BI34" s="343"/>
      <c r="BJ34" s="343"/>
      <c r="BK34" s="343"/>
      <c r="BL34" s="343"/>
    </row>
    <row r="35" spans="1:64" s="378" customFormat="1" ht="40.5" customHeight="1" x14ac:dyDescent="0.25">
      <c r="A35" s="293"/>
      <c r="B35" s="293"/>
      <c r="C35" s="328" t="s">
        <v>767</v>
      </c>
      <c r="D35" s="28" t="s">
        <v>739</v>
      </c>
      <c r="E35" s="351">
        <v>208</v>
      </c>
      <c r="F35" s="388">
        <v>220108101</v>
      </c>
      <c r="G35" s="28" t="s">
        <v>740</v>
      </c>
      <c r="H35" s="371">
        <v>216</v>
      </c>
      <c r="I35" s="371" t="s">
        <v>2979</v>
      </c>
      <c r="J35" s="28">
        <v>22</v>
      </c>
      <c r="K35" s="28" t="s">
        <v>3083</v>
      </c>
      <c r="L35" s="28">
        <v>2201</v>
      </c>
      <c r="M35" s="28" t="s">
        <v>3079</v>
      </c>
      <c r="N35" s="356">
        <v>2024004540042</v>
      </c>
      <c r="O35" s="28" t="s">
        <v>3080</v>
      </c>
      <c r="P35" s="327" t="s">
        <v>740</v>
      </c>
      <c r="Q35" s="766">
        <v>216</v>
      </c>
      <c r="R35" s="326" t="s">
        <v>2955</v>
      </c>
      <c r="S35" s="326"/>
      <c r="T35" s="184">
        <v>216</v>
      </c>
      <c r="U35" s="294">
        <v>54</v>
      </c>
      <c r="V35" s="295">
        <v>54</v>
      </c>
      <c r="W35" s="295">
        <v>54</v>
      </c>
      <c r="X35" s="295">
        <v>54</v>
      </c>
      <c r="Y35" s="343">
        <v>600</v>
      </c>
      <c r="Z35" s="400">
        <f t="shared" si="30"/>
        <v>600</v>
      </c>
      <c r="AA35" s="400">
        <f t="shared" si="30"/>
        <v>600</v>
      </c>
      <c r="AB35" s="400">
        <f t="shared" si="30"/>
        <v>0</v>
      </c>
      <c r="AC35" s="400">
        <f t="shared" si="30"/>
        <v>0</v>
      </c>
      <c r="AD35" s="400">
        <f t="shared" si="30"/>
        <v>0</v>
      </c>
      <c r="AE35" s="400">
        <f t="shared" si="30"/>
        <v>0</v>
      </c>
      <c r="AF35" s="400">
        <f t="shared" si="30"/>
        <v>0</v>
      </c>
      <c r="AG35" s="297">
        <f t="shared" si="35"/>
        <v>54</v>
      </c>
      <c r="AH35" s="400">
        <f t="shared" si="36"/>
        <v>0</v>
      </c>
      <c r="AI35" s="343"/>
      <c r="AJ35" s="343"/>
      <c r="AK35" s="343"/>
      <c r="AL35" s="343"/>
      <c r="AM35" s="343"/>
      <c r="AN35" s="343"/>
      <c r="AO35" s="297">
        <f t="shared" si="37"/>
        <v>54</v>
      </c>
      <c r="AP35" s="400">
        <f t="shared" si="38"/>
        <v>200</v>
      </c>
      <c r="AQ35" s="343">
        <v>200</v>
      </c>
      <c r="AR35" s="343"/>
      <c r="AS35" s="343"/>
      <c r="AT35" s="343"/>
      <c r="AU35" s="343"/>
      <c r="AV35" s="343"/>
      <c r="AW35" s="297">
        <f t="shared" si="39"/>
        <v>54</v>
      </c>
      <c r="AX35" s="400">
        <f t="shared" si="40"/>
        <v>200</v>
      </c>
      <c r="AY35" s="343">
        <v>200</v>
      </c>
      <c r="AZ35" s="343"/>
      <c r="BA35" s="343"/>
      <c r="BB35" s="343"/>
      <c r="BC35" s="343"/>
      <c r="BD35" s="343"/>
      <c r="BE35" s="297">
        <f t="shared" si="41"/>
        <v>54</v>
      </c>
      <c r="BF35" s="400">
        <f t="shared" si="42"/>
        <v>200</v>
      </c>
      <c r="BG35" s="343">
        <v>200</v>
      </c>
      <c r="BH35" s="343"/>
      <c r="BI35" s="343"/>
      <c r="BJ35" s="343"/>
      <c r="BK35" s="343"/>
      <c r="BL35" s="343"/>
    </row>
    <row r="36" spans="1:64" s="378" customFormat="1" ht="40.5" customHeight="1" x14ac:dyDescent="0.25">
      <c r="A36" s="293"/>
      <c r="B36" s="293"/>
      <c r="C36" s="328" t="s">
        <v>768</v>
      </c>
      <c r="D36" s="28" t="s">
        <v>741</v>
      </c>
      <c r="E36" s="351">
        <v>209</v>
      </c>
      <c r="F36" s="388">
        <v>220100602</v>
      </c>
      <c r="G36" s="28" t="s">
        <v>695</v>
      </c>
      <c r="H36" s="371">
        <v>216</v>
      </c>
      <c r="I36" s="371" t="s">
        <v>2979</v>
      </c>
      <c r="J36" s="28">
        <v>22</v>
      </c>
      <c r="K36" s="28" t="s">
        <v>3083</v>
      </c>
      <c r="L36" s="28">
        <v>2201</v>
      </c>
      <c r="M36" s="28" t="s">
        <v>3079</v>
      </c>
      <c r="N36" s="356">
        <v>2024004540042</v>
      </c>
      <c r="O36" s="28" t="s">
        <v>3080</v>
      </c>
      <c r="P36" s="327" t="s">
        <v>695</v>
      </c>
      <c r="Q36" s="766">
        <v>216</v>
      </c>
      <c r="R36" s="326" t="s">
        <v>2955</v>
      </c>
      <c r="S36" s="326"/>
      <c r="T36" s="184">
        <v>216</v>
      </c>
      <c r="U36" s="294">
        <v>54</v>
      </c>
      <c r="V36" s="295">
        <v>54</v>
      </c>
      <c r="W36" s="295">
        <v>54</v>
      </c>
      <c r="X36" s="295">
        <v>54</v>
      </c>
      <c r="Y36" s="343">
        <v>600</v>
      </c>
      <c r="Z36" s="400">
        <f t="shared" si="30"/>
        <v>600</v>
      </c>
      <c r="AA36" s="400">
        <f t="shared" si="30"/>
        <v>600</v>
      </c>
      <c r="AB36" s="400">
        <f t="shared" si="30"/>
        <v>0</v>
      </c>
      <c r="AC36" s="400">
        <f t="shared" si="30"/>
        <v>0</v>
      </c>
      <c r="AD36" s="400">
        <f t="shared" si="30"/>
        <v>0</v>
      </c>
      <c r="AE36" s="400">
        <f t="shared" si="30"/>
        <v>0</v>
      </c>
      <c r="AF36" s="400">
        <f t="shared" si="30"/>
        <v>0</v>
      </c>
      <c r="AG36" s="297">
        <f t="shared" si="35"/>
        <v>54</v>
      </c>
      <c r="AH36" s="400">
        <f t="shared" si="36"/>
        <v>0</v>
      </c>
      <c r="AI36" s="343"/>
      <c r="AJ36" s="343"/>
      <c r="AK36" s="343"/>
      <c r="AL36" s="343"/>
      <c r="AM36" s="343"/>
      <c r="AN36" s="343"/>
      <c r="AO36" s="297">
        <f t="shared" si="37"/>
        <v>54</v>
      </c>
      <c r="AP36" s="400">
        <f t="shared" si="38"/>
        <v>200</v>
      </c>
      <c r="AQ36" s="343">
        <v>200</v>
      </c>
      <c r="AR36" s="343"/>
      <c r="AS36" s="343"/>
      <c r="AT36" s="343"/>
      <c r="AU36" s="343"/>
      <c r="AV36" s="343"/>
      <c r="AW36" s="297">
        <f t="shared" si="39"/>
        <v>54</v>
      </c>
      <c r="AX36" s="400">
        <f t="shared" si="40"/>
        <v>200</v>
      </c>
      <c r="AY36" s="343">
        <v>200</v>
      </c>
      <c r="AZ36" s="343"/>
      <c r="BA36" s="343"/>
      <c r="BB36" s="343"/>
      <c r="BC36" s="343"/>
      <c r="BD36" s="343"/>
      <c r="BE36" s="297">
        <f t="shared" si="41"/>
        <v>54</v>
      </c>
      <c r="BF36" s="400">
        <f t="shared" si="42"/>
        <v>200</v>
      </c>
      <c r="BG36" s="343">
        <v>200</v>
      </c>
      <c r="BH36" s="343"/>
      <c r="BI36" s="343"/>
      <c r="BJ36" s="343"/>
      <c r="BK36" s="343"/>
      <c r="BL36" s="343"/>
    </row>
    <row r="37" spans="1:64" s="378" customFormat="1" ht="40.5" customHeight="1" x14ac:dyDescent="0.25">
      <c r="A37" s="293"/>
      <c r="B37" s="293"/>
      <c r="C37" s="328" t="s">
        <v>769</v>
      </c>
      <c r="D37" s="28" t="s">
        <v>742</v>
      </c>
      <c r="E37" s="351">
        <v>210</v>
      </c>
      <c r="F37" s="388">
        <v>220100602</v>
      </c>
      <c r="G37" s="28" t="s">
        <v>695</v>
      </c>
      <c r="H37" s="371">
        <v>216</v>
      </c>
      <c r="I37" s="371" t="s">
        <v>2979</v>
      </c>
      <c r="J37" s="28">
        <v>22</v>
      </c>
      <c r="K37" s="28" t="s">
        <v>3083</v>
      </c>
      <c r="L37" s="28">
        <v>2201</v>
      </c>
      <c r="M37" s="28" t="s">
        <v>3079</v>
      </c>
      <c r="N37" s="356">
        <v>2024004540042</v>
      </c>
      <c r="O37" s="28" t="s">
        <v>3080</v>
      </c>
      <c r="P37" s="327" t="s">
        <v>695</v>
      </c>
      <c r="Q37" s="766">
        <v>216</v>
      </c>
      <c r="R37" s="326" t="s">
        <v>2955</v>
      </c>
      <c r="S37" s="326"/>
      <c r="T37" s="184">
        <v>216</v>
      </c>
      <c r="U37" s="294">
        <v>54</v>
      </c>
      <c r="V37" s="295">
        <v>54</v>
      </c>
      <c r="W37" s="295">
        <v>54</v>
      </c>
      <c r="X37" s="295">
        <v>54</v>
      </c>
      <c r="Y37" s="343">
        <v>900</v>
      </c>
      <c r="Z37" s="400">
        <f t="shared" si="30"/>
        <v>900</v>
      </c>
      <c r="AA37" s="400">
        <f t="shared" si="30"/>
        <v>900</v>
      </c>
      <c r="AB37" s="400">
        <f t="shared" si="30"/>
        <v>0</v>
      </c>
      <c r="AC37" s="400">
        <f t="shared" si="30"/>
        <v>0</v>
      </c>
      <c r="AD37" s="400">
        <f t="shared" si="30"/>
        <v>0</v>
      </c>
      <c r="AE37" s="400">
        <f t="shared" si="30"/>
        <v>0</v>
      </c>
      <c r="AF37" s="400">
        <f t="shared" si="30"/>
        <v>0</v>
      </c>
      <c r="AG37" s="297">
        <f t="shared" si="35"/>
        <v>54</v>
      </c>
      <c r="AH37" s="400">
        <f t="shared" si="36"/>
        <v>0</v>
      </c>
      <c r="AI37" s="343"/>
      <c r="AJ37" s="343"/>
      <c r="AK37" s="343"/>
      <c r="AL37" s="343"/>
      <c r="AM37" s="343"/>
      <c r="AN37" s="343"/>
      <c r="AO37" s="297">
        <f t="shared" si="37"/>
        <v>54</v>
      </c>
      <c r="AP37" s="400">
        <f t="shared" si="38"/>
        <v>300</v>
      </c>
      <c r="AQ37" s="343">
        <v>300</v>
      </c>
      <c r="AR37" s="343"/>
      <c r="AS37" s="343"/>
      <c r="AT37" s="343"/>
      <c r="AU37" s="343"/>
      <c r="AV37" s="343"/>
      <c r="AW37" s="297">
        <f t="shared" si="39"/>
        <v>54</v>
      </c>
      <c r="AX37" s="400">
        <f t="shared" si="40"/>
        <v>300</v>
      </c>
      <c r="AY37" s="343">
        <v>300</v>
      </c>
      <c r="AZ37" s="343"/>
      <c r="BA37" s="343"/>
      <c r="BB37" s="343"/>
      <c r="BC37" s="343"/>
      <c r="BD37" s="343"/>
      <c r="BE37" s="297">
        <f t="shared" si="41"/>
        <v>54</v>
      </c>
      <c r="BF37" s="400">
        <f t="shared" si="42"/>
        <v>300</v>
      </c>
      <c r="BG37" s="343">
        <v>300</v>
      </c>
      <c r="BH37" s="343"/>
      <c r="BI37" s="343"/>
      <c r="BJ37" s="343"/>
      <c r="BK37" s="343"/>
      <c r="BL37" s="343"/>
    </row>
    <row r="38" spans="1:64" s="378" customFormat="1" ht="40.5" customHeight="1" x14ac:dyDescent="0.25">
      <c r="A38" s="293"/>
      <c r="B38" s="293"/>
      <c r="C38" s="328" t="s">
        <v>770</v>
      </c>
      <c r="D38" s="28" t="s">
        <v>743</v>
      </c>
      <c r="E38" s="351">
        <v>211</v>
      </c>
      <c r="F38" s="388">
        <v>220106700</v>
      </c>
      <c r="G38" s="28" t="s">
        <v>744</v>
      </c>
      <c r="H38" s="371">
        <v>150</v>
      </c>
      <c r="I38" s="371" t="s">
        <v>2979</v>
      </c>
      <c r="J38" s="28">
        <v>22</v>
      </c>
      <c r="K38" s="28" t="s">
        <v>3083</v>
      </c>
      <c r="L38" s="28">
        <v>2201</v>
      </c>
      <c r="M38" s="28" t="s">
        <v>3079</v>
      </c>
      <c r="N38" s="356">
        <v>2024004540042</v>
      </c>
      <c r="O38" s="28" t="s">
        <v>3080</v>
      </c>
      <c r="P38" s="327" t="s">
        <v>744</v>
      </c>
      <c r="Q38" s="766">
        <v>150</v>
      </c>
      <c r="R38" s="326" t="s">
        <v>2955</v>
      </c>
      <c r="S38" s="326"/>
      <c r="T38" s="184">
        <v>150</v>
      </c>
      <c r="U38" s="294">
        <v>37</v>
      </c>
      <c r="V38" s="295">
        <v>37</v>
      </c>
      <c r="W38" s="295">
        <v>38</v>
      </c>
      <c r="X38" s="295">
        <v>38</v>
      </c>
      <c r="Y38" s="343">
        <v>800</v>
      </c>
      <c r="Z38" s="400">
        <f t="shared" si="30"/>
        <v>800</v>
      </c>
      <c r="AA38" s="400">
        <f t="shared" si="30"/>
        <v>800</v>
      </c>
      <c r="AB38" s="400">
        <f t="shared" si="30"/>
        <v>0</v>
      </c>
      <c r="AC38" s="400">
        <f t="shared" si="30"/>
        <v>0</v>
      </c>
      <c r="AD38" s="400">
        <f t="shared" si="30"/>
        <v>0</v>
      </c>
      <c r="AE38" s="400">
        <f t="shared" si="30"/>
        <v>0</v>
      </c>
      <c r="AF38" s="400">
        <f t="shared" si="30"/>
        <v>0</v>
      </c>
      <c r="AG38" s="297">
        <f t="shared" si="35"/>
        <v>37</v>
      </c>
      <c r="AH38" s="400">
        <f t="shared" si="36"/>
        <v>0</v>
      </c>
      <c r="AI38" s="343"/>
      <c r="AJ38" s="343"/>
      <c r="AK38" s="343"/>
      <c r="AL38" s="343"/>
      <c r="AM38" s="343"/>
      <c r="AN38" s="343"/>
      <c r="AO38" s="297">
        <f t="shared" si="37"/>
        <v>37</v>
      </c>
      <c r="AP38" s="400">
        <f t="shared" si="38"/>
        <v>300</v>
      </c>
      <c r="AQ38" s="343">
        <v>300</v>
      </c>
      <c r="AR38" s="343"/>
      <c r="AS38" s="343"/>
      <c r="AT38" s="343"/>
      <c r="AU38" s="343"/>
      <c r="AV38" s="343"/>
      <c r="AW38" s="297">
        <f t="shared" si="39"/>
        <v>38</v>
      </c>
      <c r="AX38" s="400">
        <f t="shared" si="40"/>
        <v>250</v>
      </c>
      <c r="AY38" s="343">
        <v>250</v>
      </c>
      <c r="AZ38" s="343"/>
      <c r="BA38" s="343"/>
      <c r="BB38" s="343"/>
      <c r="BC38" s="343"/>
      <c r="BD38" s="343"/>
      <c r="BE38" s="297">
        <f t="shared" si="41"/>
        <v>38</v>
      </c>
      <c r="BF38" s="400">
        <f t="shared" si="42"/>
        <v>250</v>
      </c>
      <c r="BG38" s="343">
        <v>250</v>
      </c>
      <c r="BH38" s="343"/>
      <c r="BI38" s="343"/>
      <c r="BJ38" s="343"/>
      <c r="BK38" s="343"/>
      <c r="BL38" s="343"/>
    </row>
    <row r="39" spans="1:64" s="378" customFormat="1" ht="40.5" customHeight="1" x14ac:dyDescent="0.25">
      <c r="A39" s="293"/>
      <c r="B39" s="293"/>
      <c r="C39" s="328" t="s">
        <v>771</v>
      </c>
      <c r="D39" s="28" t="s">
        <v>745</v>
      </c>
      <c r="E39" s="351">
        <v>212</v>
      </c>
      <c r="F39" s="388">
        <v>220106800</v>
      </c>
      <c r="G39" s="28" t="s">
        <v>746</v>
      </c>
      <c r="H39" s="371">
        <v>216</v>
      </c>
      <c r="I39" s="371" t="s">
        <v>2979</v>
      </c>
      <c r="J39" s="28">
        <v>22</v>
      </c>
      <c r="K39" s="28" t="s">
        <v>3083</v>
      </c>
      <c r="L39" s="28">
        <v>2201</v>
      </c>
      <c r="M39" s="28" t="s">
        <v>3079</v>
      </c>
      <c r="N39" s="356">
        <v>2024004540042</v>
      </c>
      <c r="O39" s="28" t="s">
        <v>3080</v>
      </c>
      <c r="P39" s="327" t="s">
        <v>746</v>
      </c>
      <c r="Q39" s="766">
        <v>216</v>
      </c>
      <c r="R39" s="326" t="s">
        <v>2955</v>
      </c>
      <c r="S39" s="326"/>
      <c r="T39" s="184">
        <v>216</v>
      </c>
      <c r="U39" s="294">
        <v>54</v>
      </c>
      <c r="V39" s="295">
        <v>54</v>
      </c>
      <c r="W39" s="295">
        <v>54</v>
      </c>
      <c r="X39" s="295">
        <v>54</v>
      </c>
      <c r="Y39" s="343">
        <v>1500</v>
      </c>
      <c r="Z39" s="400">
        <f t="shared" si="30"/>
        <v>1500</v>
      </c>
      <c r="AA39" s="400">
        <f t="shared" si="30"/>
        <v>1500</v>
      </c>
      <c r="AB39" s="400">
        <f t="shared" si="30"/>
        <v>0</v>
      </c>
      <c r="AC39" s="400">
        <f t="shared" si="30"/>
        <v>0</v>
      </c>
      <c r="AD39" s="400">
        <f t="shared" si="30"/>
        <v>0</v>
      </c>
      <c r="AE39" s="400">
        <f t="shared" si="30"/>
        <v>0</v>
      </c>
      <c r="AF39" s="400">
        <f t="shared" si="30"/>
        <v>0</v>
      </c>
      <c r="AG39" s="297">
        <f t="shared" si="35"/>
        <v>54</v>
      </c>
      <c r="AH39" s="400">
        <f t="shared" si="36"/>
        <v>0</v>
      </c>
      <c r="AI39" s="343"/>
      <c r="AJ39" s="343"/>
      <c r="AK39" s="343"/>
      <c r="AL39" s="343"/>
      <c r="AM39" s="343"/>
      <c r="AN39" s="343"/>
      <c r="AO39" s="297">
        <f t="shared" si="37"/>
        <v>54</v>
      </c>
      <c r="AP39" s="400">
        <f t="shared" si="38"/>
        <v>500</v>
      </c>
      <c r="AQ39" s="343">
        <v>500</v>
      </c>
      <c r="AR39" s="343"/>
      <c r="AS39" s="343"/>
      <c r="AT39" s="343"/>
      <c r="AU39" s="343"/>
      <c r="AV39" s="343"/>
      <c r="AW39" s="297">
        <f t="shared" si="39"/>
        <v>54</v>
      </c>
      <c r="AX39" s="400">
        <f t="shared" si="40"/>
        <v>500</v>
      </c>
      <c r="AY39" s="343">
        <v>500</v>
      </c>
      <c r="AZ39" s="343"/>
      <c r="BA39" s="343"/>
      <c r="BB39" s="343"/>
      <c r="BC39" s="343"/>
      <c r="BD39" s="343"/>
      <c r="BE39" s="297">
        <f t="shared" si="41"/>
        <v>54</v>
      </c>
      <c r="BF39" s="400">
        <f t="shared" si="42"/>
        <v>500</v>
      </c>
      <c r="BG39" s="343">
        <v>500</v>
      </c>
      <c r="BH39" s="343"/>
      <c r="BI39" s="343"/>
      <c r="BJ39" s="343"/>
      <c r="BK39" s="343"/>
      <c r="BL39" s="343"/>
    </row>
    <row r="40" spans="1:64" s="378" customFormat="1" ht="40.5" customHeight="1" x14ac:dyDescent="0.25">
      <c r="A40" s="293"/>
      <c r="B40" s="293"/>
      <c r="C40" s="328" t="s">
        <v>772</v>
      </c>
      <c r="D40" s="28" t="s">
        <v>747</v>
      </c>
      <c r="E40" s="351">
        <v>213</v>
      </c>
      <c r="F40" s="388">
        <v>220104700</v>
      </c>
      <c r="G40" s="28" t="s">
        <v>748</v>
      </c>
      <c r="H40" s="371">
        <v>3</v>
      </c>
      <c r="I40" s="371" t="s">
        <v>2979</v>
      </c>
      <c r="J40" s="28">
        <v>22</v>
      </c>
      <c r="K40" s="28" t="s">
        <v>3083</v>
      </c>
      <c r="L40" s="28">
        <v>2201</v>
      </c>
      <c r="M40" s="28" t="s">
        <v>3079</v>
      </c>
      <c r="N40" s="356">
        <v>2024004540042</v>
      </c>
      <c r="O40" s="28" t="s">
        <v>3080</v>
      </c>
      <c r="P40" s="327" t="s">
        <v>748</v>
      </c>
      <c r="Q40" s="766">
        <v>3</v>
      </c>
      <c r="R40" s="326" t="s">
        <v>2955</v>
      </c>
      <c r="S40" s="326"/>
      <c r="T40" s="184">
        <v>3</v>
      </c>
      <c r="U40" s="294">
        <v>0</v>
      </c>
      <c r="V40" s="295">
        <v>1</v>
      </c>
      <c r="W40" s="295">
        <v>1</v>
      </c>
      <c r="X40" s="295">
        <v>1</v>
      </c>
      <c r="Y40" s="343">
        <v>4500</v>
      </c>
      <c r="Z40" s="400">
        <f t="shared" ref="Z40:AF62" si="43">+AH40+AP40+AX40+BF40</f>
        <v>4500</v>
      </c>
      <c r="AA40" s="400">
        <f t="shared" si="43"/>
        <v>4500</v>
      </c>
      <c r="AB40" s="400">
        <f t="shared" si="43"/>
        <v>0</v>
      </c>
      <c r="AC40" s="400">
        <f t="shared" si="43"/>
        <v>0</v>
      </c>
      <c r="AD40" s="400">
        <f t="shared" si="43"/>
        <v>0</v>
      </c>
      <c r="AE40" s="400">
        <f t="shared" si="43"/>
        <v>0</v>
      </c>
      <c r="AF40" s="400">
        <f t="shared" si="43"/>
        <v>0</v>
      </c>
      <c r="AG40" s="297">
        <f t="shared" si="35"/>
        <v>0</v>
      </c>
      <c r="AH40" s="400">
        <f t="shared" si="36"/>
        <v>0</v>
      </c>
      <c r="AI40" s="343"/>
      <c r="AJ40" s="343"/>
      <c r="AK40" s="343"/>
      <c r="AL40" s="343"/>
      <c r="AM40" s="343"/>
      <c r="AN40" s="343"/>
      <c r="AO40" s="297">
        <f t="shared" si="37"/>
        <v>1</v>
      </c>
      <c r="AP40" s="400">
        <f t="shared" si="38"/>
        <v>1500</v>
      </c>
      <c r="AQ40" s="343">
        <v>1500</v>
      </c>
      <c r="AR40" s="343"/>
      <c r="AS40" s="343"/>
      <c r="AT40" s="343"/>
      <c r="AU40" s="343"/>
      <c r="AV40" s="343"/>
      <c r="AW40" s="297">
        <f t="shared" si="39"/>
        <v>1</v>
      </c>
      <c r="AX40" s="400">
        <f t="shared" si="40"/>
        <v>1500</v>
      </c>
      <c r="AY40" s="343">
        <v>1500</v>
      </c>
      <c r="AZ40" s="343"/>
      <c r="BA40" s="343"/>
      <c r="BB40" s="343"/>
      <c r="BC40" s="343"/>
      <c r="BD40" s="343"/>
      <c r="BE40" s="297">
        <f t="shared" si="41"/>
        <v>1</v>
      </c>
      <c r="BF40" s="400">
        <f t="shared" si="42"/>
        <v>1500</v>
      </c>
      <c r="BG40" s="343">
        <v>1500</v>
      </c>
      <c r="BH40" s="343"/>
      <c r="BI40" s="343"/>
      <c r="BJ40" s="343"/>
      <c r="BK40" s="343"/>
      <c r="BL40" s="343"/>
    </row>
    <row r="41" spans="1:64" s="378" customFormat="1" ht="40.5" customHeight="1" x14ac:dyDescent="0.25">
      <c r="A41" s="293"/>
      <c r="B41" s="293"/>
      <c r="C41" s="328" t="s">
        <v>773</v>
      </c>
      <c r="D41" s="28" t="s">
        <v>749</v>
      </c>
      <c r="E41" s="351">
        <v>214</v>
      </c>
      <c r="F41" s="388">
        <v>220107400</v>
      </c>
      <c r="G41" s="28" t="s">
        <v>750</v>
      </c>
      <c r="H41" s="371">
        <v>1000</v>
      </c>
      <c r="I41" s="371" t="s">
        <v>2979</v>
      </c>
      <c r="J41" s="28">
        <v>22</v>
      </c>
      <c r="K41" s="28" t="s">
        <v>3083</v>
      </c>
      <c r="L41" s="28">
        <v>2201</v>
      </c>
      <c r="M41" s="28" t="s">
        <v>3079</v>
      </c>
      <c r="N41" s="356">
        <v>2024004540042</v>
      </c>
      <c r="O41" s="28" t="s">
        <v>3080</v>
      </c>
      <c r="P41" s="327" t="s">
        <v>750</v>
      </c>
      <c r="Q41" s="766">
        <v>1000</v>
      </c>
      <c r="R41" s="326" t="s">
        <v>2955</v>
      </c>
      <c r="S41" s="326"/>
      <c r="T41" s="184">
        <v>1000</v>
      </c>
      <c r="U41" s="294">
        <v>250</v>
      </c>
      <c r="V41" s="295">
        <v>250</v>
      </c>
      <c r="W41" s="295">
        <v>250</v>
      </c>
      <c r="X41" s="295">
        <v>250</v>
      </c>
      <c r="Y41" s="343">
        <v>4000</v>
      </c>
      <c r="Z41" s="400">
        <f t="shared" si="43"/>
        <v>4000</v>
      </c>
      <c r="AA41" s="400">
        <f t="shared" si="43"/>
        <v>4000</v>
      </c>
      <c r="AB41" s="400">
        <f t="shared" si="43"/>
        <v>0</v>
      </c>
      <c r="AC41" s="400">
        <f t="shared" si="43"/>
        <v>0</v>
      </c>
      <c r="AD41" s="400">
        <f t="shared" si="43"/>
        <v>0</v>
      </c>
      <c r="AE41" s="400">
        <f t="shared" si="43"/>
        <v>0</v>
      </c>
      <c r="AF41" s="400">
        <f t="shared" si="43"/>
        <v>0</v>
      </c>
      <c r="AG41" s="297">
        <f t="shared" si="35"/>
        <v>250</v>
      </c>
      <c r="AH41" s="400">
        <f t="shared" si="36"/>
        <v>0</v>
      </c>
      <c r="AI41" s="343"/>
      <c r="AJ41" s="343"/>
      <c r="AK41" s="343"/>
      <c r="AL41" s="343"/>
      <c r="AM41" s="343"/>
      <c r="AN41" s="343"/>
      <c r="AO41" s="297">
        <f t="shared" si="37"/>
        <v>250</v>
      </c>
      <c r="AP41" s="400">
        <f t="shared" si="38"/>
        <v>1000</v>
      </c>
      <c r="AQ41" s="343">
        <v>1000</v>
      </c>
      <c r="AR41" s="343"/>
      <c r="AS41" s="343"/>
      <c r="AT41" s="343"/>
      <c r="AU41" s="343"/>
      <c r="AV41" s="343"/>
      <c r="AW41" s="297">
        <f t="shared" si="39"/>
        <v>250</v>
      </c>
      <c r="AX41" s="400">
        <f t="shared" si="40"/>
        <v>1000</v>
      </c>
      <c r="AY41" s="343">
        <v>1000</v>
      </c>
      <c r="AZ41" s="343"/>
      <c r="BA41" s="343"/>
      <c r="BB41" s="343"/>
      <c r="BC41" s="343"/>
      <c r="BD41" s="343"/>
      <c r="BE41" s="297">
        <f t="shared" si="41"/>
        <v>250</v>
      </c>
      <c r="BF41" s="400">
        <f t="shared" si="42"/>
        <v>2000</v>
      </c>
      <c r="BG41" s="343">
        <v>2000</v>
      </c>
      <c r="BH41" s="343"/>
      <c r="BI41" s="343"/>
      <c r="BJ41" s="343"/>
      <c r="BK41" s="343"/>
      <c r="BL41" s="343"/>
    </row>
    <row r="42" spans="1:64" s="378" customFormat="1" ht="40.5" customHeight="1" x14ac:dyDescent="0.25">
      <c r="A42" s="293"/>
      <c r="B42" s="293"/>
      <c r="C42" s="328" t="s">
        <v>774</v>
      </c>
      <c r="D42" s="28" t="s">
        <v>751</v>
      </c>
      <c r="E42" s="351">
        <v>215</v>
      </c>
      <c r="F42" s="388">
        <v>220107400</v>
      </c>
      <c r="G42" s="28" t="s">
        <v>750</v>
      </c>
      <c r="H42" s="371">
        <v>3200</v>
      </c>
      <c r="I42" s="371" t="s">
        <v>2979</v>
      </c>
      <c r="J42" s="28">
        <v>22</v>
      </c>
      <c r="K42" s="28" t="s">
        <v>3083</v>
      </c>
      <c r="L42" s="28">
        <v>2201</v>
      </c>
      <c r="M42" s="28" t="s">
        <v>3079</v>
      </c>
      <c r="N42" s="356">
        <v>2024004540042</v>
      </c>
      <c r="O42" s="28" t="s">
        <v>3080</v>
      </c>
      <c r="P42" s="327" t="s">
        <v>750</v>
      </c>
      <c r="Q42" s="766">
        <v>3200</v>
      </c>
      <c r="R42" s="326" t="s">
        <v>2955</v>
      </c>
      <c r="S42" s="326"/>
      <c r="T42" s="184">
        <v>3200</v>
      </c>
      <c r="U42" s="294">
        <v>250</v>
      </c>
      <c r="V42" s="295">
        <v>983</v>
      </c>
      <c r="W42" s="295">
        <v>983</v>
      </c>
      <c r="X42" s="295">
        <v>984</v>
      </c>
      <c r="Y42" s="343">
        <v>2250</v>
      </c>
      <c r="Z42" s="400">
        <f t="shared" si="43"/>
        <v>2250</v>
      </c>
      <c r="AA42" s="400">
        <f t="shared" si="43"/>
        <v>2250</v>
      </c>
      <c r="AB42" s="400">
        <f t="shared" si="43"/>
        <v>0</v>
      </c>
      <c r="AC42" s="400">
        <f t="shared" si="43"/>
        <v>0</v>
      </c>
      <c r="AD42" s="400">
        <f t="shared" si="43"/>
        <v>0</v>
      </c>
      <c r="AE42" s="400">
        <f t="shared" si="43"/>
        <v>0</v>
      </c>
      <c r="AF42" s="400">
        <f t="shared" si="43"/>
        <v>0</v>
      </c>
      <c r="AG42" s="297">
        <f t="shared" si="35"/>
        <v>250</v>
      </c>
      <c r="AH42" s="400">
        <f t="shared" si="36"/>
        <v>0</v>
      </c>
      <c r="AI42" s="343"/>
      <c r="AJ42" s="343"/>
      <c r="AK42" s="343"/>
      <c r="AL42" s="343"/>
      <c r="AM42" s="343"/>
      <c r="AN42" s="343"/>
      <c r="AO42" s="297">
        <f t="shared" si="37"/>
        <v>983</v>
      </c>
      <c r="AP42" s="400">
        <f t="shared" si="38"/>
        <v>750</v>
      </c>
      <c r="AQ42" s="343">
        <v>750</v>
      </c>
      <c r="AR42" s="343"/>
      <c r="AS42" s="343"/>
      <c r="AT42" s="343"/>
      <c r="AU42" s="343"/>
      <c r="AV42" s="343"/>
      <c r="AW42" s="297">
        <f t="shared" si="39"/>
        <v>983</v>
      </c>
      <c r="AX42" s="400">
        <f t="shared" si="40"/>
        <v>750</v>
      </c>
      <c r="AY42" s="343">
        <v>750</v>
      </c>
      <c r="AZ42" s="343"/>
      <c r="BA42" s="343"/>
      <c r="BB42" s="343"/>
      <c r="BC42" s="343"/>
      <c r="BD42" s="343"/>
      <c r="BE42" s="297">
        <f t="shared" si="41"/>
        <v>984</v>
      </c>
      <c r="BF42" s="400">
        <f t="shared" si="42"/>
        <v>750</v>
      </c>
      <c r="BG42" s="343">
        <v>750</v>
      </c>
      <c r="BH42" s="343"/>
      <c r="BI42" s="343"/>
      <c r="BJ42" s="343"/>
      <c r="BK42" s="343"/>
      <c r="BL42" s="343"/>
    </row>
    <row r="43" spans="1:64" s="378" customFormat="1" ht="40.5" customHeight="1" x14ac:dyDescent="0.25">
      <c r="A43" s="293"/>
      <c r="B43" s="293"/>
      <c r="C43" s="328" t="s">
        <v>775</v>
      </c>
      <c r="D43" s="28" t="s">
        <v>752</v>
      </c>
      <c r="E43" s="351">
        <v>216</v>
      </c>
      <c r="F43" s="388">
        <v>220100606</v>
      </c>
      <c r="G43" s="28" t="s">
        <v>753</v>
      </c>
      <c r="H43" s="371">
        <v>5</v>
      </c>
      <c r="I43" s="371" t="s">
        <v>2979</v>
      </c>
      <c r="J43" s="28">
        <v>22</v>
      </c>
      <c r="K43" s="28" t="s">
        <v>3083</v>
      </c>
      <c r="L43" s="28">
        <v>2201</v>
      </c>
      <c r="M43" s="28" t="s">
        <v>3079</v>
      </c>
      <c r="N43" s="356">
        <v>2024004540042</v>
      </c>
      <c r="O43" s="28" t="s">
        <v>3080</v>
      </c>
      <c r="P43" s="327" t="s">
        <v>753</v>
      </c>
      <c r="Q43" s="766">
        <v>5</v>
      </c>
      <c r="R43" s="326" t="s">
        <v>2955</v>
      </c>
      <c r="S43" s="326"/>
      <c r="T43" s="184">
        <v>5</v>
      </c>
      <c r="U43" s="294"/>
      <c r="V43" s="295">
        <v>2</v>
      </c>
      <c r="W43" s="295">
        <v>1</v>
      </c>
      <c r="X43" s="295">
        <v>2</v>
      </c>
      <c r="Y43" s="343">
        <v>1500</v>
      </c>
      <c r="Z43" s="400">
        <f t="shared" si="43"/>
        <v>1500</v>
      </c>
      <c r="AA43" s="400">
        <f t="shared" si="43"/>
        <v>1500</v>
      </c>
      <c r="AB43" s="400">
        <f t="shared" si="43"/>
        <v>0</v>
      </c>
      <c r="AC43" s="400">
        <f t="shared" si="43"/>
        <v>0</v>
      </c>
      <c r="AD43" s="400">
        <f t="shared" si="43"/>
        <v>0</v>
      </c>
      <c r="AE43" s="400">
        <f t="shared" si="43"/>
        <v>0</v>
      </c>
      <c r="AF43" s="400">
        <f t="shared" si="43"/>
        <v>0</v>
      </c>
      <c r="AG43" s="297">
        <f t="shared" si="35"/>
        <v>0</v>
      </c>
      <c r="AH43" s="400">
        <f t="shared" si="36"/>
        <v>0</v>
      </c>
      <c r="AI43" s="343"/>
      <c r="AJ43" s="343"/>
      <c r="AK43" s="343"/>
      <c r="AL43" s="343"/>
      <c r="AM43" s="343"/>
      <c r="AN43" s="343"/>
      <c r="AO43" s="297">
        <f t="shared" si="37"/>
        <v>2</v>
      </c>
      <c r="AP43" s="400">
        <f t="shared" si="38"/>
        <v>500</v>
      </c>
      <c r="AQ43" s="343">
        <v>500</v>
      </c>
      <c r="AR43" s="343"/>
      <c r="AS43" s="343"/>
      <c r="AT43" s="343"/>
      <c r="AU43" s="343"/>
      <c r="AV43" s="343"/>
      <c r="AW43" s="297">
        <f t="shared" si="39"/>
        <v>1</v>
      </c>
      <c r="AX43" s="400">
        <f t="shared" si="40"/>
        <v>500</v>
      </c>
      <c r="AY43" s="343">
        <v>500</v>
      </c>
      <c r="AZ43" s="343"/>
      <c r="BA43" s="343"/>
      <c r="BB43" s="343"/>
      <c r="BC43" s="343"/>
      <c r="BD43" s="343"/>
      <c r="BE43" s="297">
        <f t="shared" si="41"/>
        <v>2</v>
      </c>
      <c r="BF43" s="400">
        <f t="shared" si="42"/>
        <v>500</v>
      </c>
      <c r="BG43" s="343">
        <v>500</v>
      </c>
      <c r="BH43" s="343"/>
      <c r="BI43" s="343"/>
      <c r="BJ43" s="343"/>
      <c r="BK43" s="343"/>
      <c r="BL43" s="343"/>
    </row>
    <row r="44" spans="1:64" s="378" customFormat="1" ht="40.5" customHeight="1" x14ac:dyDescent="0.25">
      <c r="A44" s="293"/>
      <c r="B44" s="293"/>
      <c r="C44" s="328" t="s">
        <v>776</v>
      </c>
      <c r="D44" s="28" t="s">
        <v>754</v>
      </c>
      <c r="E44" s="351">
        <v>217</v>
      </c>
      <c r="F44" s="388">
        <v>220109400</v>
      </c>
      <c r="G44" s="28" t="s">
        <v>755</v>
      </c>
      <c r="H44" s="371">
        <v>1</v>
      </c>
      <c r="I44" s="371" t="s">
        <v>2979</v>
      </c>
      <c r="J44" s="28">
        <v>22</v>
      </c>
      <c r="K44" s="28" t="s">
        <v>3083</v>
      </c>
      <c r="L44" s="28">
        <v>2201</v>
      </c>
      <c r="M44" s="28" t="s">
        <v>3079</v>
      </c>
      <c r="N44" s="356">
        <v>2024004540042</v>
      </c>
      <c r="O44" s="28" t="s">
        <v>3080</v>
      </c>
      <c r="P44" s="327" t="s">
        <v>755</v>
      </c>
      <c r="Q44" s="766">
        <v>1</v>
      </c>
      <c r="R44" s="326" t="s">
        <v>2955</v>
      </c>
      <c r="S44" s="326"/>
      <c r="T44" s="184">
        <v>1</v>
      </c>
      <c r="U44" s="294">
        <v>0</v>
      </c>
      <c r="V44" s="295">
        <v>0</v>
      </c>
      <c r="W44" s="295">
        <v>0</v>
      </c>
      <c r="X44" s="295">
        <v>1</v>
      </c>
      <c r="Y44" s="343">
        <v>3000</v>
      </c>
      <c r="Z44" s="400">
        <f t="shared" si="43"/>
        <v>3000</v>
      </c>
      <c r="AA44" s="400">
        <f t="shared" si="43"/>
        <v>3000</v>
      </c>
      <c r="AB44" s="400">
        <f t="shared" si="43"/>
        <v>0</v>
      </c>
      <c r="AC44" s="400">
        <f t="shared" si="43"/>
        <v>0</v>
      </c>
      <c r="AD44" s="400">
        <f t="shared" si="43"/>
        <v>0</v>
      </c>
      <c r="AE44" s="400">
        <f t="shared" si="43"/>
        <v>0</v>
      </c>
      <c r="AF44" s="400">
        <f t="shared" si="43"/>
        <v>0</v>
      </c>
      <c r="AG44" s="297">
        <f t="shared" si="35"/>
        <v>0</v>
      </c>
      <c r="AH44" s="400">
        <f t="shared" si="36"/>
        <v>0</v>
      </c>
      <c r="AI44" s="343"/>
      <c r="AJ44" s="343"/>
      <c r="AK44" s="343"/>
      <c r="AL44" s="343"/>
      <c r="AM44" s="343"/>
      <c r="AN44" s="343"/>
      <c r="AO44" s="297">
        <f t="shared" si="37"/>
        <v>0</v>
      </c>
      <c r="AP44" s="400">
        <f t="shared" si="38"/>
        <v>1000</v>
      </c>
      <c r="AQ44" s="343">
        <v>1000</v>
      </c>
      <c r="AR44" s="343"/>
      <c r="AS44" s="343"/>
      <c r="AT44" s="343"/>
      <c r="AU44" s="343"/>
      <c r="AV44" s="343"/>
      <c r="AW44" s="297">
        <f t="shared" si="39"/>
        <v>0</v>
      </c>
      <c r="AX44" s="400">
        <f t="shared" si="40"/>
        <v>1000</v>
      </c>
      <c r="AY44" s="343">
        <v>1000</v>
      </c>
      <c r="AZ44" s="343"/>
      <c r="BA44" s="343"/>
      <c r="BB44" s="343"/>
      <c r="BC44" s="343"/>
      <c r="BD44" s="343"/>
      <c r="BE44" s="297">
        <f t="shared" si="41"/>
        <v>1</v>
      </c>
      <c r="BF44" s="400">
        <f t="shared" si="42"/>
        <v>1000</v>
      </c>
      <c r="BG44" s="343">
        <v>1000</v>
      </c>
      <c r="BH44" s="343"/>
      <c r="BI44" s="343"/>
      <c r="BJ44" s="343"/>
      <c r="BK44" s="343"/>
      <c r="BL44" s="343"/>
    </row>
    <row r="45" spans="1:64" s="378" customFormat="1" ht="40.5" customHeight="1" x14ac:dyDescent="0.25">
      <c r="A45" s="293"/>
      <c r="B45" s="293"/>
      <c r="C45" s="1017" t="s">
        <v>777</v>
      </c>
      <c r="D45" s="1103" t="s">
        <v>756</v>
      </c>
      <c r="E45" s="351">
        <v>218</v>
      </c>
      <c r="F45" s="388">
        <v>220104100</v>
      </c>
      <c r="G45" s="28" t="s">
        <v>3093</v>
      </c>
      <c r="H45" s="371">
        <v>100</v>
      </c>
      <c r="I45" s="371" t="s">
        <v>2979</v>
      </c>
      <c r="J45" s="28">
        <v>22</v>
      </c>
      <c r="K45" s="28" t="s">
        <v>3083</v>
      </c>
      <c r="L45" s="28">
        <v>2201</v>
      </c>
      <c r="M45" s="28" t="s">
        <v>3079</v>
      </c>
      <c r="N45" s="356">
        <v>2024004540042</v>
      </c>
      <c r="O45" s="28" t="s">
        <v>3080</v>
      </c>
      <c r="P45" s="327" t="s">
        <v>757</v>
      </c>
      <c r="Q45" s="766">
        <v>100</v>
      </c>
      <c r="R45" s="326" t="s">
        <v>2955</v>
      </c>
      <c r="S45" s="326"/>
      <c r="T45" s="184">
        <v>100</v>
      </c>
      <c r="U45" s="294">
        <v>10</v>
      </c>
      <c r="V45" s="295">
        <v>30</v>
      </c>
      <c r="W45" s="295">
        <v>30</v>
      </c>
      <c r="X45" s="295">
        <v>30</v>
      </c>
      <c r="Y45" s="343">
        <v>1651</v>
      </c>
      <c r="Z45" s="400">
        <f t="shared" si="43"/>
        <v>1651</v>
      </c>
      <c r="AA45" s="400">
        <f t="shared" si="43"/>
        <v>1651</v>
      </c>
      <c r="AB45" s="400">
        <f t="shared" si="43"/>
        <v>0</v>
      </c>
      <c r="AC45" s="400">
        <f t="shared" si="43"/>
        <v>0</v>
      </c>
      <c r="AD45" s="400">
        <f t="shared" si="43"/>
        <v>0</v>
      </c>
      <c r="AE45" s="400">
        <f t="shared" si="43"/>
        <v>0</v>
      </c>
      <c r="AF45" s="400">
        <f t="shared" si="43"/>
        <v>0</v>
      </c>
      <c r="AG45" s="297">
        <f t="shared" si="35"/>
        <v>10</v>
      </c>
      <c r="AH45" s="400">
        <f t="shared" si="36"/>
        <v>0</v>
      </c>
      <c r="AI45" s="343"/>
      <c r="AJ45" s="343"/>
      <c r="AK45" s="343"/>
      <c r="AL45" s="343"/>
      <c r="AM45" s="343"/>
      <c r="AN45" s="343"/>
      <c r="AO45" s="297">
        <f t="shared" si="37"/>
        <v>30</v>
      </c>
      <c r="AP45" s="400">
        <f t="shared" si="38"/>
        <v>571</v>
      </c>
      <c r="AQ45" s="343">
        <v>571</v>
      </c>
      <c r="AR45" s="343"/>
      <c r="AS45" s="343"/>
      <c r="AT45" s="343"/>
      <c r="AU45" s="343"/>
      <c r="AV45" s="343"/>
      <c r="AW45" s="297">
        <f t="shared" si="39"/>
        <v>30</v>
      </c>
      <c r="AX45" s="400">
        <f t="shared" si="40"/>
        <v>540</v>
      </c>
      <c r="AY45" s="343">
        <v>540</v>
      </c>
      <c r="AZ45" s="343"/>
      <c r="BA45" s="343"/>
      <c r="BB45" s="343"/>
      <c r="BC45" s="343"/>
      <c r="BD45" s="343"/>
      <c r="BE45" s="297">
        <f t="shared" si="41"/>
        <v>30</v>
      </c>
      <c r="BF45" s="400">
        <f t="shared" si="42"/>
        <v>540</v>
      </c>
      <c r="BG45" s="343">
        <v>540</v>
      </c>
      <c r="BH45" s="343"/>
      <c r="BI45" s="343"/>
      <c r="BJ45" s="343"/>
      <c r="BK45" s="343"/>
      <c r="BL45" s="343"/>
    </row>
    <row r="46" spans="1:64" s="378" customFormat="1" ht="40.5" customHeight="1" x14ac:dyDescent="0.25">
      <c r="A46" s="293"/>
      <c r="B46" s="293"/>
      <c r="C46" s="1018"/>
      <c r="D46" s="1103"/>
      <c r="E46" s="351">
        <v>219</v>
      </c>
      <c r="F46" s="388">
        <v>220100602</v>
      </c>
      <c r="G46" s="28" t="s">
        <v>695</v>
      </c>
      <c r="H46" s="371">
        <v>150</v>
      </c>
      <c r="I46" s="371" t="s">
        <v>2979</v>
      </c>
      <c r="J46" s="28">
        <v>22</v>
      </c>
      <c r="K46" s="28" t="s">
        <v>3083</v>
      </c>
      <c r="L46" s="28">
        <v>2201</v>
      </c>
      <c r="M46" s="28" t="s">
        <v>3079</v>
      </c>
      <c r="N46" s="356">
        <v>2024004540042</v>
      </c>
      <c r="O46" s="28" t="s">
        <v>3080</v>
      </c>
      <c r="P46" s="327" t="s">
        <v>695</v>
      </c>
      <c r="Q46" s="766">
        <v>150</v>
      </c>
      <c r="R46" s="326" t="s">
        <v>2955</v>
      </c>
      <c r="S46" s="326"/>
      <c r="T46" s="184">
        <v>150</v>
      </c>
      <c r="U46" s="294">
        <v>10</v>
      </c>
      <c r="V46" s="295">
        <v>40</v>
      </c>
      <c r="W46" s="295">
        <v>50</v>
      </c>
      <c r="X46" s="295">
        <v>50</v>
      </c>
      <c r="Y46" s="343">
        <v>1950</v>
      </c>
      <c r="Z46" s="400">
        <f t="shared" si="43"/>
        <v>1950</v>
      </c>
      <c r="AA46" s="400">
        <f t="shared" si="43"/>
        <v>1950</v>
      </c>
      <c r="AB46" s="400">
        <f t="shared" si="43"/>
        <v>0</v>
      </c>
      <c r="AC46" s="400">
        <f t="shared" si="43"/>
        <v>0</v>
      </c>
      <c r="AD46" s="400">
        <f t="shared" si="43"/>
        <v>0</v>
      </c>
      <c r="AE46" s="400">
        <f t="shared" si="43"/>
        <v>0</v>
      </c>
      <c r="AF46" s="400">
        <f t="shared" si="43"/>
        <v>0</v>
      </c>
      <c r="AG46" s="297">
        <f t="shared" si="35"/>
        <v>10</v>
      </c>
      <c r="AH46" s="400">
        <f t="shared" si="36"/>
        <v>0</v>
      </c>
      <c r="AI46" s="343"/>
      <c r="AJ46" s="343"/>
      <c r="AK46" s="343"/>
      <c r="AL46" s="343"/>
      <c r="AM46" s="343"/>
      <c r="AN46" s="343"/>
      <c r="AO46" s="297">
        <f t="shared" si="37"/>
        <v>40</v>
      </c>
      <c r="AP46" s="400">
        <f t="shared" si="38"/>
        <v>650</v>
      </c>
      <c r="AQ46" s="343">
        <v>650</v>
      </c>
      <c r="AR46" s="343">
        <v>0</v>
      </c>
      <c r="AS46" s="343"/>
      <c r="AT46" s="343"/>
      <c r="AU46" s="343"/>
      <c r="AV46" s="343"/>
      <c r="AW46" s="297">
        <f t="shared" si="39"/>
        <v>50</v>
      </c>
      <c r="AX46" s="400">
        <f t="shared" si="40"/>
        <v>650</v>
      </c>
      <c r="AY46" s="343">
        <v>650</v>
      </c>
      <c r="AZ46" s="343"/>
      <c r="BA46" s="343"/>
      <c r="BB46" s="343"/>
      <c r="BC46" s="343"/>
      <c r="BD46" s="343"/>
      <c r="BE46" s="297">
        <f t="shared" si="41"/>
        <v>50</v>
      </c>
      <c r="BF46" s="400">
        <f t="shared" si="42"/>
        <v>650</v>
      </c>
      <c r="BG46" s="343">
        <v>650</v>
      </c>
      <c r="BH46" s="343"/>
      <c r="BI46" s="343"/>
      <c r="BJ46" s="343"/>
      <c r="BK46" s="343"/>
      <c r="BL46" s="343"/>
    </row>
    <row r="47" spans="1:64" s="378" customFormat="1" ht="40.5" customHeight="1" x14ac:dyDescent="0.25">
      <c r="A47" s="293"/>
      <c r="B47" s="293"/>
      <c r="C47" s="1019"/>
      <c r="D47" s="1103"/>
      <c r="E47" s="351">
        <v>220</v>
      </c>
      <c r="F47" s="388">
        <v>220105001</v>
      </c>
      <c r="G47" s="28" t="s">
        <v>758</v>
      </c>
      <c r="H47" s="371">
        <v>150</v>
      </c>
      <c r="I47" s="371" t="s">
        <v>2979</v>
      </c>
      <c r="J47" s="28">
        <v>22</v>
      </c>
      <c r="K47" s="28" t="s">
        <v>3083</v>
      </c>
      <c r="L47" s="28">
        <v>2201</v>
      </c>
      <c r="M47" s="28" t="s">
        <v>3079</v>
      </c>
      <c r="N47" s="356">
        <v>2024004540042</v>
      </c>
      <c r="O47" s="28" t="s">
        <v>3080</v>
      </c>
      <c r="P47" s="327" t="s">
        <v>758</v>
      </c>
      <c r="Q47" s="766">
        <v>150</v>
      </c>
      <c r="R47" s="326" t="s">
        <v>2956</v>
      </c>
      <c r="S47" s="326"/>
      <c r="T47" s="184">
        <v>150</v>
      </c>
      <c r="U47" s="294">
        <v>150</v>
      </c>
      <c r="V47" s="295">
        <v>150</v>
      </c>
      <c r="W47" s="295">
        <v>150</v>
      </c>
      <c r="X47" s="295">
        <v>150</v>
      </c>
      <c r="Y47" s="343">
        <v>1715</v>
      </c>
      <c r="Z47" s="400">
        <f t="shared" si="43"/>
        <v>1715</v>
      </c>
      <c r="AA47" s="400">
        <f t="shared" si="43"/>
        <v>0</v>
      </c>
      <c r="AB47" s="400">
        <f t="shared" si="43"/>
        <v>1715</v>
      </c>
      <c r="AC47" s="400">
        <f t="shared" si="43"/>
        <v>0</v>
      </c>
      <c r="AD47" s="400">
        <f t="shared" si="43"/>
        <v>0</v>
      </c>
      <c r="AE47" s="400">
        <f t="shared" si="43"/>
        <v>0</v>
      </c>
      <c r="AF47" s="400">
        <f t="shared" si="43"/>
        <v>0</v>
      </c>
      <c r="AG47" s="297">
        <f t="shared" si="35"/>
        <v>150</v>
      </c>
      <c r="AH47" s="400">
        <f t="shared" si="36"/>
        <v>0</v>
      </c>
      <c r="AI47" s="343"/>
      <c r="AJ47" s="343"/>
      <c r="AK47" s="343"/>
      <c r="AL47" s="343"/>
      <c r="AM47" s="343"/>
      <c r="AN47" s="343"/>
      <c r="AO47" s="297">
        <f t="shared" si="37"/>
        <v>150</v>
      </c>
      <c r="AP47" s="400">
        <f t="shared" si="38"/>
        <v>550</v>
      </c>
      <c r="AQ47" s="343"/>
      <c r="AR47" s="343">
        <v>550</v>
      </c>
      <c r="AS47" s="343"/>
      <c r="AT47" s="343"/>
      <c r="AU47" s="343"/>
      <c r="AV47" s="343"/>
      <c r="AW47" s="297">
        <f t="shared" si="39"/>
        <v>150</v>
      </c>
      <c r="AX47" s="400">
        <f t="shared" si="40"/>
        <v>550</v>
      </c>
      <c r="AY47" s="343"/>
      <c r="AZ47" s="343">
        <v>550</v>
      </c>
      <c r="BA47" s="343"/>
      <c r="BB47" s="343"/>
      <c r="BC47" s="343"/>
      <c r="BD47" s="343"/>
      <c r="BE47" s="297">
        <f t="shared" si="41"/>
        <v>150</v>
      </c>
      <c r="BF47" s="400">
        <f t="shared" si="42"/>
        <v>615</v>
      </c>
      <c r="BG47" s="343"/>
      <c r="BH47" s="343">
        <v>615</v>
      </c>
      <c r="BI47" s="343"/>
      <c r="BJ47" s="343"/>
      <c r="BK47" s="343"/>
      <c r="BL47" s="343"/>
    </row>
    <row r="48" spans="1:64" s="378" customFormat="1" ht="40.5" customHeight="1" x14ac:dyDescent="0.25">
      <c r="A48" s="293"/>
      <c r="B48" s="293"/>
      <c r="C48" s="328" t="s">
        <v>778</v>
      </c>
      <c r="D48" s="28" t="s">
        <v>759</v>
      </c>
      <c r="E48" s="351">
        <v>221</v>
      </c>
      <c r="F48" s="388">
        <v>220100602</v>
      </c>
      <c r="G48" s="28" t="s">
        <v>760</v>
      </c>
      <c r="H48" s="371">
        <v>100</v>
      </c>
      <c r="I48" s="371" t="s">
        <v>2979</v>
      </c>
      <c r="J48" s="28">
        <v>22</v>
      </c>
      <c r="K48" s="28" t="s">
        <v>3083</v>
      </c>
      <c r="L48" s="28">
        <v>2201</v>
      </c>
      <c r="M48" s="28" t="s">
        <v>3079</v>
      </c>
      <c r="N48" s="356">
        <v>2024004540042</v>
      </c>
      <c r="O48" s="28" t="s">
        <v>3080</v>
      </c>
      <c r="P48" s="327" t="s">
        <v>760</v>
      </c>
      <c r="Q48" s="766">
        <v>100</v>
      </c>
      <c r="R48" s="326" t="s">
        <v>2955</v>
      </c>
      <c r="S48" s="326"/>
      <c r="T48" s="184">
        <v>100</v>
      </c>
      <c r="U48" s="294">
        <v>80</v>
      </c>
      <c r="V48" s="295">
        <v>10</v>
      </c>
      <c r="W48" s="295">
        <v>10</v>
      </c>
      <c r="X48" s="295">
        <v>0</v>
      </c>
      <c r="Y48" s="343">
        <v>30</v>
      </c>
      <c r="Z48" s="400">
        <f t="shared" si="43"/>
        <v>30</v>
      </c>
      <c r="AA48" s="400">
        <f t="shared" si="43"/>
        <v>30</v>
      </c>
      <c r="AB48" s="400">
        <f t="shared" si="43"/>
        <v>0</v>
      </c>
      <c r="AC48" s="400">
        <f t="shared" si="43"/>
        <v>0</v>
      </c>
      <c r="AD48" s="400">
        <f t="shared" si="43"/>
        <v>0</v>
      </c>
      <c r="AE48" s="400">
        <f t="shared" si="43"/>
        <v>0</v>
      </c>
      <c r="AF48" s="400">
        <f t="shared" si="43"/>
        <v>0</v>
      </c>
      <c r="AG48" s="297">
        <f t="shared" si="35"/>
        <v>80</v>
      </c>
      <c r="AH48" s="400">
        <f t="shared" si="36"/>
        <v>0</v>
      </c>
      <c r="AI48" s="343"/>
      <c r="AJ48" s="343"/>
      <c r="AK48" s="343"/>
      <c r="AL48" s="343"/>
      <c r="AM48" s="343"/>
      <c r="AN48" s="343"/>
      <c r="AO48" s="297">
        <f t="shared" si="37"/>
        <v>10</v>
      </c>
      <c r="AP48" s="400">
        <f t="shared" si="38"/>
        <v>10</v>
      </c>
      <c r="AQ48" s="343">
        <v>10</v>
      </c>
      <c r="AR48" s="343"/>
      <c r="AS48" s="343"/>
      <c r="AT48" s="343"/>
      <c r="AU48" s="343"/>
      <c r="AV48" s="343"/>
      <c r="AW48" s="297">
        <f t="shared" si="39"/>
        <v>10</v>
      </c>
      <c r="AX48" s="400">
        <f t="shared" si="40"/>
        <v>10</v>
      </c>
      <c r="AY48" s="343">
        <v>10</v>
      </c>
      <c r="AZ48" s="343"/>
      <c r="BA48" s="343"/>
      <c r="BB48" s="343"/>
      <c r="BC48" s="343"/>
      <c r="BD48" s="343"/>
      <c r="BE48" s="297">
        <f t="shared" si="41"/>
        <v>0</v>
      </c>
      <c r="BF48" s="400">
        <f t="shared" si="42"/>
        <v>10</v>
      </c>
      <c r="BG48" s="343">
        <v>10</v>
      </c>
      <c r="BH48" s="343"/>
      <c r="BI48" s="343"/>
      <c r="BJ48" s="343"/>
      <c r="BK48" s="343"/>
      <c r="BL48" s="343"/>
    </row>
    <row r="49" spans="1:64" s="378" customFormat="1" ht="40.5" customHeight="1" x14ac:dyDescent="0.25">
      <c r="A49" s="293"/>
      <c r="B49" s="293"/>
      <c r="C49" s="328" t="s">
        <v>779</v>
      </c>
      <c r="D49" s="28" t="s">
        <v>761</v>
      </c>
      <c r="E49" s="351">
        <v>222</v>
      </c>
      <c r="F49" s="388">
        <v>220100101</v>
      </c>
      <c r="G49" s="374" t="s">
        <v>762</v>
      </c>
      <c r="H49" s="371">
        <v>1</v>
      </c>
      <c r="I49" s="371" t="s">
        <v>2979</v>
      </c>
      <c r="J49" s="28">
        <v>22</v>
      </c>
      <c r="K49" s="28" t="s">
        <v>3083</v>
      </c>
      <c r="L49" s="28">
        <v>2201</v>
      </c>
      <c r="M49" s="28" t="s">
        <v>3079</v>
      </c>
      <c r="N49" s="356">
        <v>2024004540042</v>
      </c>
      <c r="O49" s="28" t="s">
        <v>3080</v>
      </c>
      <c r="P49" s="332" t="s">
        <v>762</v>
      </c>
      <c r="Q49" s="766">
        <v>1</v>
      </c>
      <c r="R49" s="326" t="s">
        <v>2955</v>
      </c>
      <c r="S49" s="326"/>
      <c r="T49" s="184">
        <v>1</v>
      </c>
      <c r="U49" s="294">
        <v>0</v>
      </c>
      <c r="V49" s="295">
        <v>1</v>
      </c>
      <c r="W49" s="295">
        <v>0</v>
      </c>
      <c r="X49" s="295">
        <v>0</v>
      </c>
      <c r="Y49" s="343">
        <v>3000</v>
      </c>
      <c r="Z49" s="400">
        <f t="shared" si="43"/>
        <v>3000</v>
      </c>
      <c r="AA49" s="400">
        <f t="shared" si="43"/>
        <v>3000</v>
      </c>
      <c r="AB49" s="400">
        <f t="shared" si="43"/>
        <v>0</v>
      </c>
      <c r="AC49" s="400">
        <f t="shared" si="43"/>
        <v>0</v>
      </c>
      <c r="AD49" s="400">
        <f t="shared" si="43"/>
        <v>0</v>
      </c>
      <c r="AE49" s="400">
        <f t="shared" si="43"/>
        <v>0</v>
      </c>
      <c r="AF49" s="400">
        <f t="shared" si="43"/>
        <v>0</v>
      </c>
      <c r="AG49" s="297">
        <f t="shared" si="35"/>
        <v>0</v>
      </c>
      <c r="AH49" s="400">
        <f t="shared" si="36"/>
        <v>0</v>
      </c>
      <c r="AI49" s="343"/>
      <c r="AJ49" s="343"/>
      <c r="AK49" s="343"/>
      <c r="AL49" s="343"/>
      <c r="AM49" s="343"/>
      <c r="AN49" s="343"/>
      <c r="AO49" s="297">
        <f t="shared" si="37"/>
        <v>1</v>
      </c>
      <c r="AP49" s="400">
        <f t="shared" si="38"/>
        <v>1000</v>
      </c>
      <c r="AQ49" s="343">
        <v>1000</v>
      </c>
      <c r="AR49" s="343"/>
      <c r="AS49" s="343"/>
      <c r="AT49" s="343"/>
      <c r="AU49" s="343"/>
      <c r="AV49" s="343"/>
      <c r="AW49" s="297">
        <f t="shared" si="39"/>
        <v>0</v>
      </c>
      <c r="AX49" s="400">
        <f t="shared" si="40"/>
        <v>1000</v>
      </c>
      <c r="AY49" s="343">
        <v>1000</v>
      </c>
      <c r="AZ49" s="343"/>
      <c r="BA49" s="343"/>
      <c r="BB49" s="343"/>
      <c r="BC49" s="343"/>
      <c r="BD49" s="343"/>
      <c r="BE49" s="297">
        <f t="shared" si="41"/>
        <v>0</v>
      </c>
      <c r="BF49" s="400">
        <f t="shared" si="42"/>
        <v>1000</v>
      </c>
      <c r="BG49" s="343">
        <v>1000</v>
      </c>
      <c r="BH49" s="343"/>
      <c r="BI49" s="343"/>
      <c r="BJ49" s="343"/>
      <c r="BK49" s="343"/>
      <c r="BL49" s="343"/>
    </row>
    <row r="50" spans="1:64" s="223" customFormat="1" ht="40.5" customHeight="1" x14ac:dyDescent="0.25">
      <c r="A50" s="464"/>
      <c r="B50" s="201" t="s">
        <v>98</v>
      </c>
      <c r="C50" s="198" t="s">
        <v>780</v>
      </c>
      <c r="D50" s="709"/>
      <c r="E50" s="402"/>
      <c r="F50" s="710"/>
      <c r="G50" s="402"/>
      <c r="H50" s="174"/>
      <c r="I50" s="174"/>
      <c r="J50" s="402"/>
      <c r="K50" s="402"/>
      <c r="L50" s="402"/>
      <c r="M50" s="477"/>
      <c r="N50" s="710"/>
      <c r="O50" s="711"/>
      <c r="P50" s="183"/>
      <c r="Q50" s="183"/>
      <c r="R50" s="183"/>
      <c r="S50" s="690"/>
      <c r="T50" s="52"/>
      <c r="U50" s="686"/>
      <c r="V50" s="686"/>
      <c r="W50" s="686"/>
      <c r="X50" s="686"/>
      <c r="Y50" s="558">
        <v>101800</v>
      </c>
      <c r="Z50" s="574">
        <f t="shared" si="43"/>
        <v>101800</v>
      </c>
      <c r="AA50" s="574">
        <f t="shared" si="43"/>
        <v>100000</v>
      </c>
      <c r="AB50" s="574">
        <f t="shared" si="43"/>
        <v>0</v>
      </c>
      <c r="AC50" s="574">
        <f t="shared" si="43"/>
        <v>1800</v>
      </c>
      <c r="AD50" s="574">
        <f t="shared" si="43"/>
        <v>0</v>
      </c>
      <c r="AE50" s="574">
        <f t="shared" si="43"/>
        <v>0</v>
      </c>
      <c r="AF50" s="574">
        <f t="shared" si="43"/>
        <v>0</v>
      </c>
      <c r="AG50" s="575"/>
      <c r="AH50" s="576">
        <f>SUM(AH51:AH56)</f>
        <v>16218.361791400001</v>
      </c>
      <c r="AI50" s="576">
        <f t="shared" ref="AI50:AN50" si="44">SUM(AI51:AI56)</f>
        <v>16218.361791400001</v>
      </c>
      <c r="AJ50" s="576">
        <f t="shared" si="44"/>
        <v>0</v>
      </c>
      <c r="AK50" s="576">
        <f t="shared" si="44"/>
        <v>0</v>
      </c>
      <c r="AL50" s="576">
        <f t="shared" si="44"/>
        <v>0</v>
      </c>
      <c r="AM50" s="576">
        <f t="shared" si="44"/>
        <v>0</v>
      </c>
      <c r="AN50" s="576">
        <f t="shared" si="44"/>
        <v>0</v>
      </c>
      <c r="AO50" s="575"/>
      <c r="AP50" s="576">
        <f>SUM(AP51:AP56)</f>
        <v>25000</v>
      </c>
      <c r="AQ50" s="576">
        <f t="shared" ref="AQ50:AV50" si="45">SUM(AQ51:AQ56)</f>
        <v>25000</v>
      </c>
      <c r="AR50" s="576">
        <f t="shared" si="45"/>
        <v>0</v>
      </c>
      <c r="AS50" s="576">
        <f t="shared" si="45"/>
        <v>0</v>
      </c>
      <c r="AT50" s="576">
        <f t="shared" si="45"/>
        <v>0</v>
      </c>
      <c r="AU50" s="576">
        <f t="shared" si="45"/>
        <v>0</v>
      </c>
      <c r="AV50" s="576">
        <f t="shared" si="45"/>
        <v>0</v>
      </c>
      <c r="AW50" s="575"/>
      <c r="AX50" s="576">
        <f>SUM(AX51:AX56)</f>
        <v>30000</v>
      </c>
      <c r="AY50" s="576">
        <f t="shared" ref="AY50:BD50" si="46">SUM(AY51:AY56)</f>
        <v>30000</v>
      </c>
      <c r="AZ50" s="576">
        <f t="shared" si="46"/>
        <v>0</v>
      </c>
      <c r="BA50" s="576">
        <f t="shared" si="46"/>
        <v>0</v>
      </c>
      <c r="BB50" s="576">
        <f t="shared" si="46"/>
        <v>0</v>
      </c>
      <c r="BC50" s="576">
        <f t="shared" si="46"/>
        <v>0</v>
      </c>
      <c r="BD50" s="576">
        <f t="shared" si="46"/>
        <v>0</v>
      </c>
      <c r="BE50" s="575"/>
      <c r="BF50" s="576">
        <f>SUM(BF51:BF56)</f>
        <v>30581.638208600001</v>
      </c>
      <c r="BG50" s="576">
        <f t="shared" ref="BG50:BL50" si="47">SUM(BG51:BG56)</f>
        <v>28781.638208600001</v>
      </c>
      <c r="BH50" s="576">
        <f t="shared" si="47"/>
        <v>0</v>
      </c>
      <c r="BI50" s="576">
        <f t="shared" si="47"/>
        <v>1800</v>
      </c>
      <c r="BJ50" s="576">
        <f t="shared" si="47"/>
        <v>0</v>
      </c>
      <c r="BK50" s="576">
        <f t="shared" si="47"/>
        <v>0</v>
      </c>
      <c r="BL50" s="576">
        <f t="shared" si="47"/>
        <v>0</v>
      </c>
    </row>
    <row r="51" spans="1:64" s="378" customFormat="1" ht="40.5" customHeight="1" x14ac:dyDescent="0.25">
      <c r="A51" s="293"/>
      <c r="B51" s="293"/>
      <c r="C51" s="328" t="s">
        <v>99</v>
      </c>
      <c r="D51" s="28" t="s">
        <v>781</v>
      </c>
      <c r="E51" s="351">
        <v>223</v>
      </c>
      <c r="F51" s="388">
        <v>220206500</v>
      </c>
      <c r="G51" s="374" t="s">
        <v>3094</v>
      </c>
      <c r="H51" s="371">
        <v>4000</v>
      </c>
      <c r="I51" s="371" t="s">
        <v>2979</v>
      </c>
      <c r="J51" s="370">
        <v>22</v>
      </c>
      <c r="K51" s="28" t="s">
        <v>3083</v>
      </c>
      <c r="L51" s="370" t="s">
        <v>3095</v>
      </c>
      <c r="M51" s="359" t="s">
        <v>3096</v>
      </c>
      <c r="N51" s="388">
        <v>2024004540040</v>
      </c>
      <c r="O51" s="370" t="s">
        <v>3097</v>
      </c>
      <c r="P51" s="332" t="s">
        <v>782</v>
      </c>
      <c r="Q51" s="766">
        <v>4000</v>
      </c>
      <c r="R51" s="326" t="s">
        <v>2955</v>
      </c>
      <c r="S51" s="326"/>
      <c r="T51" s="184">
        <v>4000</v>
      </c>
      <c r="U51" s="294">
        <v>700</v>
      </c>
      <c r="V51" s="295">
        <v>1000</v>
      </c>
      <c r="W51" s="295">
        <v>1000</v>
      </c>
      <c r="X51" s="295">
        <v>1300</v>
      </c>
      <c r="Y51" s="343">
        <v>4667.9022946800005</v>
      </c>
      <c r="Z51" s="400">
        <f t="shared" si="43"/>
        <v>4667.9022946800005</v>
      </c>
      <c r="AA51" s="400">
        <f t="shared" si="43"/>
        <v>4667.9022946800005</v>
      </c>
      <c r="AB51" s="400">
        <f t="shared" si="43"/>
        <v>0</v>
      </c>
      <c r="AC51" s="400">
        <f t="shared" si="43"/>
        <v>0</v>
      </c>
      <c r="AD51" s="400">
        <f t="shared" si="43"/>
        <v>0</v>
      </c>
      <c r="AE51" s="400">
        <f t="shared" si="43"/>
        <v>0</v>
      </c>
      <c r="AF51" s="400">
        <f t="shared" si="43"/>
        <v>0</v>
      </c>
      <c r="AG51" s="297">
        <f t="shared" ref="AG51:AG56" si="48">+U51</f>
        <v>700</v>
      </c>
      <c r="AH51" s="400">
        <f t="shared" ref="AH51:AH56" si="49">SUM(AI51:AN51)</f>
        <v>1026.26408608</v>
      </c>
      <c r="AI51" s="343">
        <v>1026.26408608</v>
      </c>
      <c r="AJ51" s="343"/>
      <c r="AK51" s="343"/>
      <c r="AL51" s="343"/>
      <c r="AM51" s="343"/>
      <c r="AN51" s="343"/>
      <c r="AO51" s="297">
        <f t="shared" ref="AO51:AO56" si="50">+V51</f>
        <v>1000</v>
      </c>
      <c r="AP51" s="400">
        <f t="shared" ref="AP51:AP56" si="51">SUM(AQ51:AV51)</f>
        <v>1140</v>
      </c>
      <c r="AQ51" s="343">
        <v>1140</v>
      </c>
      <c r="AR51" s="343"/>
      <c r="AS51" s="343"/>
      <c r="AT51" s="343"/>
      <c r="AU51" s="343"/>
      <c r="AV51" s="343"/>
      <c r="AW51" s="297">
        <f t="shared" ref="AW51:AW56" si="52">+W51</f>
        <v>1000</v>
      </c>
      <c r="AX51" s="400">
        <f t="shared" ref="AX51:AX56" si="53">SUM(AY51:BD51)</f>
        <v>1360</v>
      </c>
      <c r="AY51" s="343">
        <v>1360</v>
      </c>
      <c r="AZ51" s="343"/>
      <c r="BA51" s="343"/>
      <c r="BB51" s="343"/>
      <c r="BC51" s="343"/>
      <c r="BD51" s="343"/>
      <c r="BE51" s="297">
        <f t="shared" ref="BE51:BE56" si="54">+X51</f>
        <v>1300</v>
      </c>
      <c r="BF51" s="400">
        <f t="shared" ref="BF51:BF56" si="55">SUM(BG51:BL51)</f>
        <v>1141.6382086000001</v>
      </c>
      <c r="BG51" s="343">
        <v>1141.6382086000001</v>
      </c>
      <c r="BH51" s="343"/>
      <c r="BI51" s="343"/>
      <c r="BJ51" s="343"/>
      <c r="BK51" s="343"/>
      <c r="BL51" s="343"/>
    </row>
    <row r="52" spans="1:64" s="378" customFormat="1" ht="40.5" customHeight="1" x14ac:dyDescent="0.25">
      <c r="A52" s="293"/>
      <c r="B52" s="293"/>
      <c r="C52" s="328" t="s">
        <v>100</v>
      </c>
      <c r="D52" s="28" t="s">
        <v>783</v>
      </c>
      <c r="E52" s="351">
        <v>224</v>
      </c>
      <c r="F52" s="388">
        <v>220206200</v>
      </c>
      <c r="G52" s="374" t="s">
        <v>784</v>
      </c>
      <c r="H52" s="371">
        <v>50</v>
      </c>
      <c r="I52" s="371" t="s">
        <v>2979</v>
      </c>
      <c r="J52" s="370">
        <v>22</v>
      </c>
      <c r="K52" s="28" t="s">
        <v>3083</v>
      </c>
      <c r="L52" s="370" t="s">
        <v>3095</v>
      </c>
      <c r="M52" s="359" t="s">
        <v>3096</v>
      </c>
      <c r="N52" s="388">
        <v>2024004540040</v>
      </c>
      <c r="O52" s="370" t="s">
        <v>3097</v>
      </c>
      <c r="P52" s="332" t="s">
        <v>784</v>
      </c>
      <c r="Q52" s="766">
        <v>50</v>
      </c>
      <c r="R52" s="326" t="s">
        <v>2955</v>
      </c>
      <c r="S52" s="326"/>
      <c r="T52" s="184">
        <v>50</v>
      </c>
      <c r="U52" s="294">
        <v>10</v>
      </c>
      <c r="V52" s="295">
        <v>10</v>
      </c>
      <c r="W52" s="295">
        <v>10</v>
      </c>
      <c r="X52" s="295">
        <v>20</v>
      </c>
      <c r="Y52" s="343">
        <v>300</v>
      </c>
      <c r="Z52" s="400">
        <f t="shared" si="43"/>
        <v>300</v>
      </c>
      <c r="AA52" s="400">
        <f t="shared" si="43"/>
        <v>300</v>
      </c>
      <c r="AB52" s="400">
        <f t="shared" si="43"/>
        <v>0</v>
      </c>
      <c r="AC52" s="400">
        <f t="shared" si="43"/>
        <v>0</v>
      </c>
      <c r="AD52" s="400">
        <f t="shared" si="43"/>
        <v>0</v>
      </c>
      <c r="AE52" s="400">
        <f t="shared" si="43"/>
        <v>0</v>
      </c>
      <c r="AF52" s="400">
        <f t="shared" si="43"/>
        <v>0</v>
      </c>
      <c r="AG52" s="297">
        <f t="shared" si="48"/>
        <v>10</v>
      </c>
      <c r="AH52" s="400">
        <f t="shared" si="49"/>
        <v>0</v>
      </c>
      <c r="AI52" s="343"/>
      <c r="AJ52" s="343"/>
      <c r="AK52" s="343"/>
      <c r="AL52" s="343"/>
      <c r="AM52" s="343"/>
      <c r="AN52" s="343"/>
      <c r="AO52" s="297">
        <f t="shared" si="50"/>
        <v>10</v>
      </c>
      <c r="AP52" s="400">
        <f t="shared" si="51"/>
        <v>100</v>
      </c>
      <c r="AQ52" s="343">
        <v>100</v>
      </c>
      <c r="AR52" s="343"/>
      <c r="AS52" s="343"/>
      <c r="AT52" s="343"/>
      <c r="AU52" s="343"/>
      <c r="AV52" s="343"/>
      <c r="AW52" s="297">
        <f t="shared" si="52"/>
        <v>10</v>
      </c>
      <c r="AX52" s="400">
        <f t="shared" si="53"/>
        <v>100</v>
      </c>
      <c r="AY52" s="343">
        <v>100</v>
      </c>
      <c r="AZ52" s="343"/>
      <c r="BA52" s="343"/>
      <c r="BB52" s="343"/>
      <c r="BC52" s="343"/>
      <c r="BD52" s="343"/>
      <c r="BE52" s="297">
        <f t="shared" si="54"/>
        <v>20</v>
      </c>
      <c r="BF52" s="400">
        <f t="shared" si="55"/>
        <v>100</v>
      </c>
      <c r="BG52" s="343">
        <v>100</v>
      </c>
      <c r="BH52" s="343"/>
      <c r="BI52" s="343"/>
      <c r="BJ52" s="343"/>
      <c r="BK52" s="343"/>
      <c r="BL52" s="343"/>
    </row>
    <row r="53" spans="1:64" s="378" customFormat="1" ht="40.5" customHeight="1" x14ac:dyDescent="0.25">
      <c r="A53" s="293"/>
      <c r="B53" s="293"/>
      <c r="C53" s="328" t="s">
        <v>792</v>
      </c>
      <c r="D53" s="28" t="s">
        <v>785</v>
      </c>
      <c r="E53" s="351">
        <v>225</v>
      </c>
      <c r="F53" s="388">
        <v>220207301</v>
      </c>
      <c r="G53" s="374" t="s">
        <v>786</v>
      </c>
      <c r="H53" s="371">
        <v>1</v>
      </c>
      <c r="I53" s="371" t="s">
        <v>2979</v>
      </c>
      <c r="J53" s="370">
        <v>22</v>
      </c>
      <c r="K53" s="28" t="s">
        <v>3083</v>
      </c>
      <c r="L53" s="370" t="s">
        <v>3095</v>
      </c>
      <c r="M53" s="359" t="s">
        <v>3096</v>
      </c>
      <c r="N53" s="388">
        <v>2024004540040</v>
      </c>
      <c r="O53" s="370" t="s">
        <v>3097</v>
      </c>
      <c r="P53" s="332" t="s">
        <v>786</v>
      </c>
      <c r="Q53" s="766">
        <v>1</v>
      </c>
      <c r="R53" s="326" t="s">
        <v>2955</v>
      </c>
      <c r="S53" s="326"/>
      <c r="T53" s="184">
        <v>1</v>
      </c>
      <c r="U53" s="294">
        <v>0</v>
      </c>
      <c r="V53" s="295">
        <v>0</v>
      </c>
      <c r="W53" s="295">
        <v>0</v>
      </c>
      <c r="X53" s="295">
        <v>1</v>
      </c>
      <c r="Y53" s="343">
        <v>150</v>
      </c>
      <c r="Z53" s="400">
        <f t="shared" si="43"/>
        <v>150</v>
      </c>
      <c r="AA53" s="400">
        <f t="shared" si="43"/>
        <v>150</v>
      </c>
      <c r="AB53" s="400">
        <f t="shared" si="43"/>
        <v>0</v>
      </c>
      <c r="AC53" s="400">
        <f t="shared" si="43"/>
        <v>0</v>
      </c>
      <c r="AD53" s="400">
        <f t="shared" si="43"/>
        <v>0</v>
      </c>
      <c r="AE53" s="400">
        <f t="shared" si="43"/>
        <v>0</v>
      </c>
      <c r="AF53" s="400">
        <f t="shared" si="43"/>
        <v>0</v>
      </c>
      <c r="AG53" s="297">
        <f t="shared" si="48"/>
        <v>0</v>
      </c>
      <c r="AH53" s="400">
        <f t="shared" si="49"/>
        <v>0</v>
      </c>
      <c r="AI53" s="343"/>
      <c r="AJ53" s="343"/>
      <c r="AK53" s="343"/>
      <c r="AL53" s="343"/>
      <c r="AM53" s="343"/>
      <c r="AN53" s="343"/>
      <c r="AO53" s="297">
        <f t="shared" si="50"/>
        <v>0</v>
      </c>
      <c r="AP53" s="400">
        <f t="shared" si="51"/>
        <v>50</v>
      </c>
      <c r="AQ53" s="343">
        <v>50</v>
      </c>
      <c r="AR53" s="343"/>
      <c r="AS53" s="343"/>
      <c r="AT53" s="343"/>
      <c r="AU53" s="343"/>
      <c r="AV53" s="343"/>
      <c r="AW53" s="297">
        <f t="shared" si="52"/>
        <v>0</v>
      </c>
      <c r="AX53" s="400">
        <f t="shared" si="53"/>
        <v>50</v>
      </c>
      <c r="AY53" s="343">
        <v>50</v>
      </c>
      <c r="AZ53" s="343"/>
      <c r="BA53" s="343"/>
      <c r="BB53" s="343"/>
      <c r="BC53" s="343"/>
      <c r="BD53" s="343"/>
      <c r="BE53" s="297">
        <f t="shared" si="54"/>
        <v>1</v>
      </c>
      <c r="BF53" s="400">
        <f t="shared" si="55"/>
        <v>50</v>
      </c>
      <c r="BG53" s="343">
        <v>50</v>
      </c>
      <c r="BH53" s="343"/>
      <c r="BI53" s="343"/>
      <c r="BJ53" s="343"/>
      <c r="BK53" s="343"/>
      <c r="BL53" s="343"/>
    </row>
    <row r="54" spans="1:64" s="378" customFormat="1" ht="40.5" customHeight="1" x14ac:dyDescent="0.25">
      <c r="A54" s="293"/>
      <c r="B54" s="293"/>
      <c r="C54" s="328" t="s">
        <v>793</v>
      </c>
      <c r="D54" s="32" t="s">
        <v>787</v>
      </c>
      <c r="E54" s="351">
        <v>226</v>
      </c>
      <c r="F54" s="388">
        <v>220206801</v>
      </c>
      <c r="G54" s="374" t="s">
        <v>3098</v>
      </c>
      <c r="H54" s="371">
        <v>4</v>
      </c>
      <c r="I54" s="371" t="s">
        <v>2979</v>
      </c>
      <c r="J54" s="370">
        <v>22</v>
      </c>
      <c r="K54" s="28" t="s">
        <v>3083</v>
      </c>
      <c r="L54" s="370" t="s">
        <v>3095</v>
      </c>
      <c r="M54" s="359" t="s">
        <v>3096</v>
      </c>
      <c r="N54" s="388">
        <v>2024004540040</v>
      </c>
      <c r="O54" s="370" t="s">
        <v>3097</v>
      </c>
      <c r="P54" s="332" t="s">
        <v>788</v>
      </c>
      <c r="Q54" s="766">
        <v>4</v>
      </c>
      <c r="R54" s="326" t="s">
        <v>2956</v>
      </c>
      <c r="S54" s="326"/>
      <c r="T54" s="184">
        <v>4</v>
      </c>
      <c r="U54" s="294">
        <v>4</v>
      </c>
      <c r="V54" s="295">
        <v>4</v>
      </c>
      <c r="W54" s="295">
        <v>4</v>
      </c>
      <c r="X54" s="295">
        <v>4</v>
      </c>
      <c r="Y54" s="343">
        <v>12780</v>
      </c>
      <c r="Z54" s="400">
        <f t="shared" si="43"/>
        <v>12780</v>
      </c>
      <c r="AA54" s="400">
        <f t="shared" si="43"/>
        <v>10980</v>
      </c>
      <c r="AB54" s="400">
        <f t="shared" si="43"/>
        <v>0</v>
      </c>
      <c r="AC54" s="400">
        <f t="shared" si="43"/>
        <v>1800</v>
      </c>
      <c r="AD54" s="400">
        <f t="shared" si="43"/>
        <v>0</v>
      </c>
      <c r="AE54" s="400">
        <f t="shared" si="43"/>
        <v>0</v>
      </c>
      <c r="AF54" s="400">
        <f t="shared" si="43"/>
        <v>0</v>
      </c>
      <c r="AG54" s="297">
        <f t="shared" si="48"/>
        <v>4</v>
      </c>
      <c r="AH54" s="400">
        <f t="shared" si="49"/>
        <v>0</v>
      </c>
      <c r="AI54" s="343"/>
      <c r="AJ54" s="343"/>
      <c r="AK54" s="343"/>
      <c r="AL54" s="343"/>
      <c r="AM54" s="343"/>
      <c r="AN54" s="343"/>
      <c r="AO54" s="297">
        <f t="shared" si="50"/>
        <v>4</v>
      </c>
      <c r="AP54" s="400">
        <f t="shared" si="51"/>
        <v>3660</v>
      </c>
      <c r="AQ54" s="343">
        <v>3660</v>
      </c>
      <c r="AR54" s="343"/>
      <c r="AS54" s="343"/>
      <c r="AT54" s="343"/>
      <c r="AU54" s="343"/>
      <c r="AV54" s="343"/>
      <c r="AW54" s="297">
        <f t="shared" si="52"/>
        <v>4</v>
      </c>
      <c r="AX54" s="400">
        <f t="shared" si="53"/>
        <v>3660</v>
      </c>
      <c r="AY54" s="343">
        <v>3660</v>
      </c>
      <c r="AZ54" s="343"/>
      <c r="BA54" s="343"/>
      <c r="BB54" s="343"/>
      <c r="BC54" s="343"/>
      <c r="BD54" s="343"/>
      <c r="BE54" s="297">
        <f t="shared" si="54"/>
        <v>4</v>
      </c>
      <c r="BF54" s="400">
        <f t="shared" si="55"/>
        <v>5460</v>
      </c>
      <c r="BG54" s="343">
        <v>3660</v>
      </c>
      <c r="BH54" s="343"/>
      <c r="BI54" s="343">
        <v>1800</v>
      </c>
      <c r="BJ54" s="343"/>
      <c r="BK54" s="343"/>
      <c r="BL54" s="343"/>
    </row>
    <row r="55" spans="1:64" s="378" customFormat="1" ht="40.5" customHeight="1" x14ac:dyDescent="0.25">
      <c r="A55" s="293"/>
      <c r="B55" s="293"/>
      <c r="C55" s="328" t="s">
        <v>794</v>
      </c>
      <c r="D55" s="32" t="s">
        <v>789</v>
      </c>
      <c r="E55" s="351">
        <v>227</v>
      </c>
      <c r="F55" s="388">
        <v>220207300</v>
      </c>
      <c r="G55" s="374" t="s">
        <v>790</v>
      </c>
      <c r="H55" s="371">
        <v>4</v>
      </c>
      <c r="I55" s="371" t="s">
        <v>2979</v>
      </c>
      <c r="J55" s="370">
        <v>22</v>
      </c>
      <c r="K55" s="28" t="s">
        <v>3083</v>
      </c>
      <c r="L55" s="370" t="s">
        <v>3095</v>
      </c>
      <c r="M55" s="359" t="s">
        <v>3096</v>
      </c>
      <c r="N55" s="388">
        <v>2024004540040</v>
      </c>
      <c r="O55" s="370" t="s">
        <v>3097</v>
      </c>
      <c r="P55" s="332" t="s">
        <v>790</v>
      </c>
      <c r="Q55" s="766">
        <v>4</v>
      </c>
      <c r="R55" s="326" t="s">
        <v>2956</v>
      </c>
      <c r="S55" s="326"/>
      <c r="T55" s="184">
        <v>4</v>
      </c>
      <c r="U55" s="294">
        <v>4</v>
      </c>
      <c r="V55" s="295">
        <v>4</v>
      </c>
      <c r="W55" s="295">
        <v>4</v>
      </c>
      <c r="X55" s="295">
        <v>4</v>
      </c>
      <c r="Y55" s="343">
        <v>83752.097705320004</v>
      </c>
      <c r="Z55" s="400">
        <f t="shared" si="43"/>
        <v>83752.097705320004</v>
      </c>
      <c r="AA55" s="400">
        <f t="shared" si="43"/>
        <v>83752.097705320004</v>
      </c>
      <c r="AB55" s="400">
        <f t="shared" si="43"/>
        <v>0</v>
      </c>
      <c r="AC55" s="400">
        <f t="shared" si="43"/>
        <v>0</v>
      </c>
      <c r="AD55" s="400">
        <f t="shared" si="43"/>
        <v>0</v>
      </c>
      <c r="AE55" s="400">
        <f t="shared" si="43"/>
        <v>0</v>
      </c>
      <c r="AF55" s="400">
        <f t="shared" si="43"/>
        <v>0</v>
      </c>
      <c r="AG55" s="297">
        <f t="shared" si="48"/>
        <v>4</v>
      </c>
      <c r="AH55" s="400">
        <f t="shared" si="49"/>
        <v>15192.09770532</v>
      </c>
      <c r="AI55" s="343">
        <v>15192.09770532</v>
      </c>
      <c r="AJ55" s="343"/>
      <c r="AK55" s="343"/>
      <c r="AL55" s="343"/>
      <c r="AM55" s="343"/>
      <c r="AN55" s="343"/>
      <c r="AO55" s="297">
        <f t="shared" si="50"/>
        <v>4</v>
      </c>
      <c r="AP55" s="400">
        <f t="shared" si="51"/>
        <v>20000</v>
      </c>
      <c r="AQ55" s="343">
        <v>20000</v>
      </c>
      <c r="AR55" s="343"/>
      <c r="AS55" s="343"/>
      <c r="AT55" s="343"/>
      <c r="AU55" s="343"/>
      <c r="AV55" s="343"/>
      <c r="AW55" s="297">
        <f t="shared" si="52"/>
        <v>4</v>
      </c>
      <c r="AX55" s="400">
        <f t="shared" si="53"/>
        <v>24780</v>
      </c>
      <c r="AY55" s="343">
        <v>24780</v>
      </c>
      <c r="AZ55" s="343"/>
      <c r="BA55" s="343"/>
      <c r="BB55" s="343"/>
      <c r="BC55" s="343"/>
      <c r="BD55" s="343"/>
      <c r="BE55" s="297">
        <f t="shared" si="54"/>
        <v>4</v>
      </c>
      <c r="BF55" s="400">
        <f t="shared" si="55"/>
        <v>23780</v>
      </c>
      <c r="BG55" s="343">
        <v>23780</v>
      </c>
      <c r="BH55" s="343"/>
      <c r="BI55" s="343"/>
      <c r="BJ55" s="343"/>
      <c r="BK55" s="343"/>
      <c r="BL55" s="343"/>
    </row>
    <row r="56" spans="1:64" s="378" customFormat="1" ht="40.5" customHeight="1" x14ac:dyDescent="0.25">
      <c r="A56" s="293"/>
      <c r="B56" s="293"/>
      <c r="C56" s="328" t="s">
        <v>795</v>
      </c>
      <c r="D56" s="28" t="s">
        <v>3099</v>
      </c>
      <c r="E56" s="351">
        <v>228</v>
      </c>
      <c r="F56" s="388">
        <v>220207301</v>
      </c>
      <c r="G56" s="374" t="s">
        <v>786</v>
      </c>
      <c r="H56" s="371">
        <v>1</v>
      </c>
      <c r="I56" s="371" t="s">
        <v>2979</v>
      </c>
      <c r="J56" s="370">
        <v>22</v>
      </c>
      <c r="K56" s="28" t="s">
        <v>3083</v>
      </c>
      <c r="L56" s="370" t="s">
        <v>3095</v>
      </c>
      <c r="M56" s="359" t="s">
        <v>3096</v>
      </c>
      <c r="N56" s="388">
        <v>2024004540040</v>
      </c>
      <c r="O56" s="370" t="s">
        <v>3097</v>
      </c>
      <c r="P56" s="332" t="s">
        <v>786</v>
      </c>
      <c r="Q56" s="766">
        <v>1</v>
      </c>
      <c r="R56" s="326" t="s">
        <v>2955</v>
      </c>
      <c r="S56" s="326"/>
      <c r="T56" s="184">
        <v>1</v>
      </c>
      <c r="U56" s="294"/>
      <c r="V56" s="295"/>
      <c r="W56" s="295"/>
      <c r="X56" s="295">
        <v>1</v>
      </c>
      <c r="Y56" s="343">
        <v>150</v>
      </c>
      <c r="Z56" s="400">
        <f t="shared" si="43"/>
        <v>150</v>
      </c>
      <c r="AA56" s="400">
        <f t="shared" si="43"/>
        <v>150</v>
      </c>
      <c r="AB56" s="400">
        <f t="shared" si="43"/>
        <v>0</v>
      </c>
      <c r="AC56" s="400">
        <f t="shared" si="43"/>
        <v>0</v>
      </c>
      <c r="AD56" s="400">
        <f t="shared" si="43"/>
        <v>0</v>
      </c>
      <c r="AE56" s="400">
        <f t="shared" si="43"/>
        <v>0</v>
      </c>
      <c r="AF56" s="400">
        <f t="shared" si="43"/>
        <v>0</v>
      </c>
      <c r="AG56" s="297">
        <f t="shared" si="48"/>
        <v>0</v>
      </c>
      <c r="AH56" s="400">
        <f t="shared" si="49"/>
        <v>0</v>
      </c>
      <c r="AI56" s="343"/>
      <c r="AJ56" s="343"/>
      <c r="AK56" s="343"/>
      <c r="AL56" s="343"/>
      <c r="AM56" s="343"/>
      <c r="AN56" s="343"/>
      <c r="AO56" s="297">
        <f t="shared" si="50"/>
        <v>0</v>
      </c>
      <c r="AP56" s="400">
        <f t="shared" si="51"/>
        <v>50</v>
      </c>
      <c r="AQ56" s="343">
        <v>50</v>
      </c>
      <c r="AR56" s="343"/>
      <c r="AS56" s="343"/>
      <c r="AT56" s="343"/>
      <c r="AU56" s="343"/>
      <c r="AV56" s="343"/>
      <c r="AW56" s="297">
        <f t="shared" si="52"/>
        <v>0</v>
      </c>
      <c r="AX56" s="400">
        <f t="shared" si="53"/>
        <v>50</v>
      </c>
      <c r="AY56" s="343">
        <v>50</v>
      </c>
      <c r="AZ56" s="343"/>
      <c r="BA56" s="343"/>
      <c r="BB56" s="343"/>
      <c r="BC56" s="343"/>
      <c r="BD56" s="343"/>
      <c r="BE56" s="297">
        <f t="shared" si="54"/>
        <v>1</v>
      </c>
      <c r="BF56" s="400">
        <f t="shared" si="55"/>
        <v>50</v>
      </c>
      <c r="BG56" s="343">
        <v>50</v>
      </c>
      <c r="BH56" s="343"/>
      <c r="BI56" s="343"/>
      <c r="BJ56" s="343"/>
      <c r="BK56" s="343"/>
      <c r="BL56" s="343"/>
    </row>
    <row r="57" spans="1:64" s="223" customFormat="1" ht="40.5" customHeight="1" x14ac:dyDescent="0.25">
      <c r="A57" s="464"/>
      <c r="B57" s="201" t="s">
        <v>813</v>
      </c>
      <c r="C57" s="198" t="s">
        <v>796</v>
      </c>
      <c r="D57" s="709"/>
      <c r="E57" s="402"/>
      <c r="F57" s="710"/>
      <c r="G57" s="402"/>
      <c r="H57" s="174"/>
      <c r="I57" s="174"/>
      <c r="J57" s="402"/>
      <c r="K57" s="402"/>
      <c r="L57" s="402"/>
      <c r="M57" s="477"/>
      <c r="N57" s="710"/>
      <c r="O57" s="711"/>
      <c r="P57" s="183"/>
      <c r="Q57" s="183"/>
      <c r="R57" s="183"/>
      <c r="S57" s="690"/>
      <c r="T57" s="52"/>
      <c r="U57" s="686"/>
      <c r="V57" s="686"/>
      <c r="W57" s="686"/>
      <c r="X57" s="686"/>
      <c r="Y57" s="558">
        <v>3241999.8306010002</v>
      </c>
      <c r="Z57" s="574">
        <f t="shared" si="43"/>
        <v>3241999.8306010002</v>
      </c>
      <c r="AA57" s="574">
        <f t="shared" si="43"/>
        <v>11999.619601</v>
      </c>
      <c r="AB57" s="574">
        <f t="shared" si="43"/>
        <v>3230000.2110000001</v>
      </c>
      <c r="AC57" s="574">
        <f t="shared" si="43"/>
        <v>0</v>
      </c>
      <c r="AD57" s="574">
        <f t="shared" si="43"/>
        <v>0</v>
      </c>
      <c r="AE57" s="574">
        <f t="shared" si="43"/>
        <v>0</v>
      </c>
      <c r="AF57" s="574">
        <f t="shared" si="43"/>
        <v>0</v>
      </c>
      <c r="AG57" s="575"/>
      <c r="AH57" s="576">
        <f>SUM(AH58:AH64)</f>
        <v>775051.21100000001</v>
      </c>
      <c r="AI57" s="576">
        <f t="shared" ref="AI57:AN57" si="56">SUM(AI58:AI64)</f>
        <v>1211</v>
      </c>
      <c r="AJ57" s="576">
        <f t="shared" si="56"/>
        <v>773840.21100000001</v>
      </c>
      <c r="AK57" s="576">
        <f t="shared" si="56"/>
        <v>0</v>
      </c>
      <c r="AL57" s="576">
        <f t="shared" si="56"/>
        <v>0</v>
      </c>
      <c r="AM57" s="576">
        <f t="shared" si="56"/>
        <v>0</v>
      </c>
      <c r="AN57" s="576">
        <f t="shared" si="56"/>
        <v>0</v>
      </c>
      <c r="AO57" s="575"/>
      <c r="AP57" s="576">
        <f>SUM(AP58:AP64)</f>
        <v>822120</v>
      </c>
      <c r="AQ57" s="576">
        <f t="shared" ref="AQ57:AV57" si="57">SUM(AQ58:AQ64)</f>
        <v>3400</v>
      </c>
      <c r="AR57" s="576">
        <f t="shared" si="57"/>
        <v>818720</v>
      </c>
      <c r="AS57" s="576">
        <f t="shared" si="57"/>
        <v>0</v>
      </c>
      <c r="AT57" s="576">
        <f t="shared" si="57"/>
        <v>0</v>
      </c>
      <c r="AU57" s="576">
        <f t="shared" si="57"/>
        <v>0</v>
      </c>
      <c r="AV57" s="576">
        <f t="shared" si="57"/>
        <v>0</v>
      </c>
      <c r="AW57" s="575"/>
      <c r="AX57" s="576">
        <f>SUM(AX58:AX64)</f>
        <v>822926</v>
      </c>
      <c r="AY57" s="576">
        <f t="shared" ref="AY57:BD57" si="58">SUM(AY58:AY64)</f>
        <v>4206</v>
      </c>
      <c r="AZ57" s="576">
        <f t="shared" si="58"/>
        <v>818720</v>
      </c>
      <c r="BA57" s="576">
        <f t="shared" si="58"/>
        <v>0</v>
      </c>
      <c r="BB57" s="576">
        <f t="shared" si="58"/>
        <v>0</v>
      </c>
      <c r="BC57" s="576">
        <f t="shared" si="58"/>
        <v>0</v>
      </c>
      <c r="BD57" s="576">
        <f t="shared" si="58"/>
        <v>0</v>
      </c>
      <c r="BE57" s="575"/>
      <c r="BF57" s="576">
        <f>SUM(BF58:BF64)</f>
        <v>821902.61960099998</v>
      </c>
      <c r="BG57" s="576">
        <f t="shared" ref="BG57:BL57" si="59">SUM(BG58:BG64)</f>
        <v>3182.6196009999999</v>
      </c>
      <c r="BH57" s="576">
        <f t="shared" si="59"/>
        <v>818720</v>
      </c>
      <c r="BI57" s="576">
        <f t="shared" si="59"/>
        <v>0</v>
      </c>
      <c r="BJ57" s="576">
        <f t="shared" si="59"/>
        <v>0</v>
      </c>
      <c r="BK57" s="576">
        <f t="shared" si="59"/>
        <v>0</v>
      </c>
      <c r="BL57" s="576">
        <f t="shared" si="59"/>
        <v>0</v>
      </c>
    </row>
    <row r="58" spans="1:64" s="378" customFormat="1" ht="40.5" customHeight="1" x14ac:dyDescent="0.25">
      <c r="A58" s="293"/>
      <c r="B58" s="293"/>
      <c r="C58" s="328" t="s">
        <v>797</v>
      </c>
      <c r="D58" s="28" t="s">
        <v>798</v>
      </c>
      <c r="E58" s="351">
        <v>229</v>
      </c>
      <c r="F58" s="388">
        <v>220104701</v>
      </c>
      <c r="G58" s="28" t="s">
        <v>799</v>
      </c>
      <c r="H58" s="371">
        <v>1</v>
      </c>
      <c r="I58" s="371" t="s">
        <v>2979</v>
      </c>
      <c r="J58" s="28">
        <v>22</v>
      </c>
      <c r="K58" s="28" t="s">
        <v>3083</v>
      </c>
      <c r="L58" s="28">
        <v>2201</v>
      </c>
      <c r="M58" s="28" t="s">
        <v>3079</v>
      </c>
      <c r="N58" s="356">
        <v>2024004540042</v>
      </c>
      <c r="O58" s="28" t="s">
        <v>3080</v>
      </c>
      <c r="P58" s="327" t="s">
        <v>799</v>
      </c>
      <c r="Q58" s="766">
        <v>1</v>
      </c>
      <c r="R58" s="326" t="s">
        <v>2956</v>
      </c>
      <c r="S58" s="326"/>
      <c r="T58" s="184">
        <v>1</v>
      </c>
      <c r="U58" s="294"/>
      <c r="V58" s="295">
        <v>1</v>
      </c>
      <c r="W58" s="295"/>
      <c r="X58" s="295"/>
      <c r="Y58" s="343">
        <v>1195</v>
      </c>
      <c r="Z58" s="400">
        <f t="shared" si="43"/>
        <v>1195</v>
      </c>
      <c r="AA58" s="400">
        <f t="shared" si="43"/>
        <v>1195</v>
      </c>
      <c r="AB58" s="400">
        <f t="shared" si="43"/>
        <v>0</v>
      </c>
      <c r="AC58" s="400">
        <f t="shared" si="43"/>
        <v>0</v>
      </c>
      <c r="AD58" s="400">
        <f t="shared" si="43"/>
        <v>0</v>
      </c>
      <c r="AE58" s="400">
        <f t="shared" si="43"/>
        <v>0</v>
      </c>
      <c r="AF58" s="400">
        <f t="shared" si="43"/>
        <v>0</v>
      </c>
      <c r="AG58" s="297">
        <f t="shared" ref="AG58:AG64" si="60">+U58</f>
        <v>0</v>
      </c>
      <c r="AH58" s="400">
        <f t="shared" ref="AH58:AH64" si="61">SUM(AI58:AN58)</f>
        <v>200</v>
      </c>
      <c r="AI58" s="343">
        <v>200</v>
      </c>
      <c r="AJ58" s="343"/>
      <c r="AK58" s="343"/>
      <c r="AL58" s="343"/>
      <c r="AM58" s="343"/>
      <c r="AN58" s="343"/>
      <c r="AO58" s="297">
        <f t="shared" ref="AO58:AO64" si="62">+V58</f>
        <v>1</v>
      </c>
      <c r="AP58" s="400">
        <f t="shared" ref="AP58:AP64" si="63">SUM(AQ58:AV58)</f>
        <v>320</v>
      </c>
      <c r="AQ58" s="343">
        <v>320</v>
      </c>
      <c r="AR58" s="343"/>
      <c r="AS58" s="343"/>
      <c r="AT58" s="343"/>
      <c r="AU58" s="343"/>
      <c r="AV58" s="343"/>
      <c r="AW58" s="297">
        <f t="shared" ref="AW58:AW64" si="64">+W58</f>
        <v>0</v>
      </c>
      <c r="AX58" s="400">
        <f t="shared" ref="AX58:AX64" si="65">SUM(AY58:BD58)</f>
        <v>315</v>
      </c>
      <c r="AY58" s="343">
        <v>315</v>
      </c>
      <c r="AZ58" s="343"/>
      <c r="BA58" s="343"/>
      <c r="BB58" s="343"/>
      <c r="BC58" s="343"/>
      <c r="BD58" s="343"/>
      <c r="BE58" s="297">
        <f t="shared" ref="BE58:BE64" si="66">+X58</f>
        <v>0</v>
      </c>
      <c r="BF58" s="400">
        <f t="shared" ref="BF58:BF64" si="67">SUM(BG58:BL58)</f>
        <v>360</v>
      </c>
      <c r="BG58" s="343">
        <v>360</v>
      </c>
      <c r="BH58" s="343"/>
      <c r="BI58" s="343"/>
      <c r="BJ58" s="343"/>
      <c r="BK58" s="343"/>
      <c r="BL58" s="343"/>
    </row>
    <row r="59" spans="1:64" s="378" customFormat="1" ht="40.5" customHeight="1" x14ac:dyDescent="0.25">
      <c r="A59" s="293"/>
      <c r="B59" s="293"/>
      <c r="C59" s="328" t="s">
        <v>814</v>
      </c>
      <c r="D59" s="28" t="s">
        <v>800</v>
      </c>
      <c r="E59" s="351">
        <v>230</v>
      </c>
      <c r="F59" s="388">
        <v>220104400</v>
      </c>
      <c r="G59" s="28" t="s">
        <v>801</v>
      </c>
      <c r="H59" s="371">
        <v>790</v>
      </c>
      <c r="I59" s="371" t="s">
        <v>2979</v>
      </c>
      <c r="J59" s="28">
        <v>22</v>
      </c>
      <c r="K59" s="28" t="s">
        <v>3083</v>
      </c>
      <c r="L59" s="28">
        <v>2201</v>
      </c>
      <c r="M59" s="28" t="s">
        <v>3079</v>
      </c>
      <c r="N59" s="356">
        <v>2024004540042</v>
      </c>
      <c r="O59" s="28" t="s">
        <v>3080</v>
      </c>
      <c r="P59" s="327" t="s">
        <v>801</v>
      </c>
      <c r="Q59" s="766">
        <v>790</v>
      </c>
      <c r="R59" s="326" t="s">
        <v>2955</v>
      </c>
      <c r="S59" s="326"/>
      <c r="T59" s="184">
        <v>790</v>
      </c>
      <c r="U59" s="294">
        <v>200</v>
      </c>
      <c r="V59" s="295">
        <v>200</v>
      </c>
      <c r="W59" s="295">
        <v>200</v>
      </c>
      <c r="X59" s="295">
        <v>190</v>
      </c>
      <c r="Y59" s="343">
        <v>1170</v>
      </c>
      <c r="Z59" s="400">
        <f t="shared" si="43"/>
        <v>1170</v>
      </c>
      <c r="AA59" s="400">
        <f t="shared" si="43"/>
        <v>1170</v>
      </c>
      <c r="AB59" s="400">
        <f t="shared" si="43"/>
        <v>0</v>
      </c>
      <c r="AC59" s="400">
        <f t="shared" si="43"/>
        <v>0</v>
      </c>
      <c r="AD59" s="400">
        <f t="shared" si="43"/>
        <v>0</v>
      </c>
      <c r="AE59" s="400">
        <f t="shared" si="43"/>
        <v>0</v>
      </c>
      <c r="AF59" s="400">
        <f t="shared" si="43"/>
        <v>0</v>
      </c>
      <c r="AG59" s="297">
        <f t="shared" si="60"/>
        <v>200</v>
      </c>
      <c r="AH59" s="400">
        <f t="shared" si="61"/>
        <v>0</v>
      </c>
      <c r="AI59" s="343"/>
      <c r="AJ59" s="343"/>
      <c r="AK59" s="343"/>
      <c r="AL59" s="343"/>
      <c r="AM59" s="343"/>
      <c r="AN59" s="343"/>
      <c r="AO59" s="297">
        <f t="shared" si="62"/>
        <v>200</v>
      </c>
      <c r="AP59" s="400">
        <f t="shared" si="63"/>
        <v>420</v>
      </c>
      <c r="AQ59" s="343">
        <v>420</v>
      </c>
      <c r="AR59" s="343"/>
      <c r="AS59" s="343"/>
      <c r="AT59" s="343"/>
      <c r="AU59" s="343"/>
      <c r="AV59" s="343"/>
      <c r="AW59" s="297">
        <f t="shared" si="64"/>
        <v>200</v>
      </c>
      <c r="AX59" s="400">
        <f t="shared" si="65"/>
        <v>450</v>
      </c>
      <c r="AY59" s="343">
        <v>450</v>
      </c>
      <c r="AZ59" s="343"/>
      <c r="BA59" s="343"/>
      <c r="BB59" s="343"/>
      <c r="BC59" s="343"/>
      <c r="BD59" s="343"/>
      <c r="BE59" s="297">
        <f t="shared" si="66"/>
        <v>190</v>
      </c>
      <c r="BF59" s="400">
        <f t="shared" si="67"/>
        <v>300</v>
      </c>
      <c r="BG59" s="343">
        <v>300</v>
      </c>
      <c r="BH59" s="343"/>
      <c r="BI59" s="343"/>
      <c r="BJ59" s="343"/>
      <c r="BK59" s="343"/>
      <c r="BL59" s="343"/>
    </row>
    <row r="60" spans="1:64" s="378" customFormat="1" ht="40.5" customHeight="1" x14ac:dyDescent="0.25">
      <c r="A60" s="293"/>
      <c r="B60" s="293"/>
      <c r="C60" s="328" t="s">
        <v>815</v>
      </c>
      <c r="D60" s="28" t="s">
        <v>802</v>
      </c>
      <c r="E60" s="351">
        <v>231</v>
      </c>
      <c r="F60" s="388">
        <v>220104400</v>
      </c>
      <c r="G60" s="28" t="s">
        <v>801</v>
      </c>
      <c r="H60" s="371">
        <v>790</v>
      </c>
      <c r="I60" s="371" t="s">
        <v>2979</v>
      </c>
      <c r="J60" s="28">
        <v>22</v>
      </c>
      <c r="K60" s="28" t="s">
        <v>3083</v>
      </c>
      <c r="L60" s="28">
        <v>2201</v>
      </c>
      <c r="M60" s="28" t="s">
        <v>3079</v>
      </c>
      <c r="N60" s="356">
        <v>2024004540042</v>
      </c>
      <c r="O60" s="28" t="s">
        <v>3080</v>
      </c>
      <c r="P60" s="327" t="s">
        <v>801</v>
      </c>
      <c r="Q60" s="766">
        <v>790</v>
      </c>
      <c r="R60" s="326" t="s">
        <v>2955</v>
      </c>
      <c r="S60" s="326"/>
      <c r="T60" s="184">
        <v>790</v>
      </c>
      <c r="U60" s="294">
        <v>200</v>
      </c>
      <c r="V60" s="295">
        <v>200</v>
      </c>
      <c r="W60" s="295">
        <v>200</v>
      </c>
      <c r="X60" s="295">
        <v>190</v>
      </c>
      <c r="Y60" s="343">
        <v>1150</v>
      </c>
      <c r="Z60" s="400">
        <f t="shared" si="43"/>
        <v>1150</v>
      </c>
      <c r="AA60" s="400">
        <f t="shared" si="43"/>
        <v>1150</v>
      </c>
      <c r="AB60" s="400">
        <f t="shared" si="43"/>
        <v>0</v>
      </c>
      <c r="AC60" s="400">
        <f t="shared" si="43"/>
        <v>0</v>
      </c>
      <c r="AD60" s="400">
        <f t="shared" si="43"/>
        <v>0</v>
      </c>
      <c r="AE60" s="400">
        <f t="shared" si="43"/>
        <v>0</v>
      </c>
      <c r="AF60" s="400">
        <f t="shared" si="43"/>
        <v>0</v>
      </c>
      <c r="AG60" s="297">
        <f t="shared" si="60"/>
        <v>200</v>
      </c>
      <c r="AH60" s="400">
        <f t="shared" si="61"/>
        <v>0</v>
      </c>
      <c r="AI60" s="343"/>
      <c r="AJ60" s="343"/>
      <c r="AK60" s="343"/>
      <c r="AL60" s="343"/>
      <c r="AM60" s="343"/>
      <c r="AN60" s="343"/>
      <c r="AO60" s="297">
        <f t="shared" si="62"/>
        <v>200</v>
      </c>
      <c r="AP60" s="400">
        <f t="shared" si="63"/>
        <v>300</v>
      </c>
      <c r="AQ60" s="343">
        <v>300</v>
      </c>
      <c r="AR60" s="343"/>
      <c r="AS60" s="343"/>
      <c r="AT60" s="343"/>
      <c r="AU60" s="343"/>
      <c r="AV60" s="343"/>
      <c r="AW60" s="297">
        <f t="shared" si="64"/>
        <v>200</v>
      </c>
      <c r="AX60" s="400">
        <f t="shared" si="65"/>
        <v>550</v>
      </c>
      <c r="AY60" s="343">
        <v>550</v>
      </c>
      <c r="AZ60" s="343"/>
      <c r="BA60" s="343"/>
      <c r="BB60" s="343"/>
      <c r="BC60" s="343"/>
      <c r="BD60" s="343"/>
      <c r="BE60" s="297">
        <f t="shared" si="66"/>
        <v>190</v>
      </c>
      <c r="BF60" s="400">
        <f t="shared" si="67"/>
        <v>300</v>
      </c>
      <c r="BG60" s="343">
        <v>300</v>
      </c>
      <c r="BH60" s="343"/>
      <c r="BI60" s="343"/>
      <c r="BJ60" s="343"/>
      <c r="BK60" s="343"/>
      <c r="BL60" s="343"/>
    </row>
    <row r="61" spans="1:64" s="378" customFormat="1" ht="40.5" customHeight="1" x14ac:dyDescent="0.25">
      <c r="A61" s="293"/>
      <c r="B61" s="293"/>
      <c r="C61" s="328" t="s">
        <v>816</v>
      </c>
      <c r="D61" s="32" t="s">
        <v>803</v>
      </c>
      <c r="E61" s="351">
        <v>232</v>
      </c>
      <c r="F61" s="388">
        <v>220101500</v>
      </c>
      <c r="G61" s="28" t="s">
        <v>804</v>
      </c>
      <c r="H61" s="371">
        <v>1</v>
      </c>
      <c r="I61" s="371" t="s">
        <v>2979</v>
      </c>
      <c r="J61" s="28">
        <v>22</v>
      </c>
      <c r="K61" s="28" t="s">
        <v>3083</v>
      </c>
      <c r="L61" s="28">
        <v>2201</v>
      </c>
      <c r="M61" s="28" t="s">
        <v>3079</v>
      </c>
      <c r="N61" s="356">
        <v>2024004540042</v>
      </c>
      <c r="O61" s="28" t="s">
        <v>3080</v>
      </c>
      <c r="P61" s="327" t="s">
        <v>804</v>
      </c>
      <c r="Q61" s="766">
        <v>1</v>
      </c>
      <c r="R61" s="326" t="s">
        <v>2956</v>
      </c>
      <c r="S61" s="326"/>
      <c r="T61" s="184">
        <v>1</v>
      </c>
      <c r="U61" s="294">
        <v>1</v>
      </c>
      <c r="V61" s="295">
        <v>1</v>
      </c>
      <c r="W61" s="295">
        <v>1</v>
      </c>
      <c r="X61" s="295">
        <v>1</v>
      </c>
      <c r="Y61" s="343">
        <v>105</v>
      </c>
      <c r="Z61" s="400">
        <f t="shared" si="43"/>
        <v>105</v>
      </c>
      <c r="AA61" s="400">
        <f t="shared" si="43"/>
        <v>105</v>
      </c>
      <c r="AB61" s="400">
        <f t="shared" si="43"/>
        <v>0</v>
      </c>
      <c r="AC61" s="400">
        <f t="shared" si="43"/>
        <v>0</v>
      </c>
      <c r="AD61" s="400">
        <f t="shared" si="43"/>
        <v>0</v>
      </c>
      <c r="AE61" s="400">
        <f t="shared" si="43"/>
        <v>0</v>
      </c>
      <c r="AF61" s="400">
        <f t="shared" si="43"/>
        <v>0</v>
      </c>
      <c r="AG61" s="297">
        <f t="shared" si="60"/>
        <v>1</v>
      </c>
      <c r="AH61" s="400">
        <f t="shared" si="61"/>
        <v>0</v>
      </c>
      <c r="AI61" s="343"/>
      <c r="AJ61" s="343"/>
      <c r="AK61" s="343"/>
      <c r="AL61" s="343"/>
      <c r="AM61" s="343"/>
      <c r="AN61" s="343"/>
      <c r="AO61" s="297">
        <f t="shared" si="62"/>
        <v>1</v>
      </c>
      <c r="AP61" s="400">
        <f t="shared" si="63"/>
        <v>30</v>
      </c>
      <c r="AQ61" s="343">
        <v>30</v>
      </c>
      <c r="AR61" s="343"/>
      <c r="AS61" s="343"/>
      <c r="AT61" s="343"/>
      <c r="AU61" s="343"/>
      <c r="AV61" s="343"/>
      <c r="AW61" s="297">
        <f t="shared" si="64"/>
        <v>1</v>
      </c>
      <c r="AX61" s="400">
        <f t="shared" si="65"/>
        <v>35</v>
      </c>
      <c r="AY61" s="343">
        <v>35</v>
      </c>
      <c r="AZ61" s="343"/>
      <c r="BA61" s="343"/>
      <c r="BB61" s="343"/>
      <c r="BC61" s="343"/>
      <c r="BD61" s="343"/>
      <c r="BE61" s="297">
        <f t="shared" si="66"/>
        <v>1</v>
      </c>
      <c r="BF61" s="400">
        <f t="shared" si="67"/>
        <v>40</v>
      </c>
      <c r="BG61" s="343">
        <v>40</v>
      </c>
      <c r="BH61" s="343"/>
      <c r="BI61" s="343"/>
      <c r="BJ61" s="343"/>
      <c r="BK61" s="343"/>
      <c r="BL61" s="343"/>
    </row>
    <row r="62" spans="1:64" s="378" customFormat="1" ht="40.5" customHeight="1" x14ac:dyDescent="0.25">
      <c r="A62" s="293"/>
      <c r="B62" s="293"/>
      <c r="C62" s="328" t="s">
        <v>817</v>
      </c>
      <c r="D62" s="28" t="s">
        <v>805</v>
      </c>
      <c r="E62" s="351">
        <v>233</v>
      </c>
      <c r="F62" s="388">
        <v>220107100</v>
      </c>
      <c r="G62" s="28" t="s">
        <v>806</v>
      </c>
      <c r="H62" s="371">
        <v>216</v>
      </c>
      <c r="I62" s="371" t="s">
        <v>2979</v>
      </c>
      <c r="J62" s="28">
        <v>22</v>
      </c>
      <c r="K62" s="28" t="s">
        <v>3083</v>
      </c>
      <c r="L62" s="28">
        <v>2201</v>
      </c>
      <c r="M62" s="28" t="s">
        <v>3079</v>
      </c>
      <c r="N62" s="356">
        <v>2024004540042</v>
      </c>
      <c r="O62" s="28" t="s">
        <v>3080</v>
      </c>
      <c r="P62" s="327" t="s">
        <v>806</v>
      </c>
      <c r="Q62" s="766">
        <v>216</v>
      </c>
      <c r="R62" s="326" t="s">
        <v>2956</v>
      </c>
      <c r="S62" s="326"/>
      <c r="T62" s="184">
        <v>216</v>
      </c>
      <c r="U62" s="294">
        <v>1</v>
      </c>
      <c r="V62" s="295">
        <v>1</v>
      </c>
      <c r="W62" s="295">
        <v>1</v>
      </c>
      <c r="X62" s="295">
        <v>1</v>
      </c>
      <c r="Y62" s="343">
        <v>3237737.2110000001</v>
      </c>
      <c r="Z62" s="400">
        <f t="shared" si="43"/>
        <v>3237737.2110000001</v>
      </c>
      <c r="AA62" s="400">
        <f t="shared" si="43"/>
        <v>7737</v>
      </c>
      <c r="AB62" s="400">
        <f t="shared" si="43"/>
        <v>3230000.2110000001</v>
      </c>
      <c r="AC62" s="400">
        <f t="shared" si="43"/>
        <v>0</v>
      </c>
      <c r="AD62" s="400">
        <f t="shared" si="43"/>
        <v>0</v>
      </c>
      <c r="AE62" s="400">
        <f t="shared" si="43"/>
        <v>0</v>
      </c>
      <c r="AF62" s="400">
        <f t="shared" si="43"/>
        <v>0</v>
      </c>
      <c r="AG62" s="297">
        <f t="shared" si="60"/>
        <v>1</v>
      </c>
      <c r="AH62" s="400">
        <f t="shared" si="61"/>
        <v>774851.21100000001</v>
      </c>
      <c r="AI62" s="343">
        <v>1011</v>
      </c>
      <c r="AJ62" s="343">
        <f>5667.211+800000-31827</f>
        <v>773840.21100000001</v>
      </c>
      <c r="AK62" s="343"/>
      <c r="AL62" s="343"/>
      <c r="AM62" s="343"/>
      <c r="AN62" s="343"/>
      <c r="AO62" s="297">
        <f t="shared" si="62"/>
        <v>1</v>
      </c>
      <c r="AP62" s="400">
        <f t="shared" si="63"/>
        <v>820720</v>
      </c>
      <c r="AQ62" s="343">
        <v>2000</v>
      </c>
      <c r="AR62" s="343">
        <f>2720+(800000*1.02)</f>
        <v>818720</v>
      </c>
      <c r="AS62" s="343"/>
      <c r="AT62" s="343"/>
      <c r="AU62" s="343"/>
      <c r="AV62" s="343"/>
      <c r="AW62" s="297">
        <f t="shared" si="64"/>
        <v>1</v>
      </c>
      <c r="AX62" s="400">
        <f t="shared" si="65"/>
        <v>821441</v>
      </c>
      <c r="AY62" s="343">
        <v>2721</v>
      </c>
      <c r="AZ62" s="343">
        <f>2720+(800000*1.02)</f>
        <v>818720</v>
      </c>
      <c r="BA62" s="343"/>
      <c r="BB62" s="343"/>
      <c r="BC62" s="343"/>
      <c r="BD62" s="343"/>
      <c r="BE62" s="297">
        <f t="shared" si="66"/>
        <v>1</v>
      </c>
      <c r="BF62" s="400">
        <f t="shared" si="67"/>
        <v>820725</v>
      </c>
      <c r="BG62" s="343">
        <v>2005</v>
      </c>
      <c r="BH62" s="343">
        <f>2720+(800000*1.02)</f>
        <v>818720</v>
      </c>
      <c r="BI62" s="343"/>
      <c r="BJ62" s="343"/>
      <c r="BK62" s="343"/>
      <c r="BL62" s="343"/>
    </row>
    <row r="63" spans="1:64" s="378" customFormat="1" ht="40.5" customHeight="1" x14ac:dyDescent="0.25">
      <c r="A63" s="293"/>
      <c r="B63" s="293"/>
      <c r="C63" s="328" t="s">
        <v>818</v>
      </c>
      <c r="D63" s="32" t="s">
        <v>807</v>
      </c>
      <c r="E63" s="351">
        <v>234</v>
      </c>
      <c r="F63" s="388">
        <v>220104400</v>
      </c>
      <c r="G63" s="28" t="s">
        <v>801</v>
      </c>
      <c r="H63" s="371">
        <v>7590</v>
      </c>
      <c r="I63" s="371" t="s">
        <v>2979</v>
      </c>
      <c r="J63" s="28">
        <v>22</v>
      </c>
      <c r="K63" s="28" t="s">
        <v>3083</v>
      </c>
      <c r="L63" s="28">
        <v>2201</v>
      </c>
      <c r="M63" s="28" t="s">
        <v>3079</v>
      </c>
      <c r="N63" s="356">
        <v>2024004540042</v>
      </c>
      <c r="O63" s="28" t="s">
        <v>3080</v>
      </c>
      <c r="P63" s="327" t="s">
        <v>801</v>
      </c>
      <c r="Q63" s="766">
        <v>7590</v>
      </c>
      <c r="R63" s="326" t="s">
        <v>2956</v>
      </c>
      <c r="S63" s="326"/>
      <c r="T63" s="184">
        <v>7590</v>
      </c>
      <c r="U63" s="294">
        <v>7590</v>
      </c>
      <c r="V63" s="295">
        <v>7590</v>
      </c>
      <c r="W63" s="295">
        <v>7590</v>
      </c>
      <c r="X63" s="295">
        <v>7590</v>
      </c>
      <c r="Y63" s="343">
        <v>542.61960099999999</v>
      </c>
      <c r="Z63" s="400">
        <f t="shared" ref="Z63:AF64" si="68">+AH63+AP63+AX63+BF63</f>
        <v>542.61960099999999</v>
      </c>
      <c r="AA63" s="400">
        <f t="shared" si="68"/>
        <v>542.61960099999999</v>
      </c>
      <c r="AB63" s="400">
        <f t="shared" si="68"/>
        <v>0</v>
      </c>
      <c r="AC63" s="400">
        <f t="shared" si="68"/>
        <v>0</v>
      </c>
      <c r="AD63" s="400">
        <f t="shared" si="68"/>
        <v>0</v>
      </c>
      <c r="AE63" s="400">
        <f t="shared" si="68"/>
        <v>0</v>
      </c>
      <c r="AF63" s="400">
        <f t="shared" si="68"/>
        <v>0</v>
      </c>
      <c r="AG63" s="297">
        <f t="shared" si="60"/>
        <v>7590</v>
      </c>
      <c r="AH63" s="400">
        <f t="shared" si="61"/>
        <v>0</v>
      </c>
      <c r="AI63" s="343"/>
      <c r="AJ63" s="343"/>
      <c r="AK63" s="343"/>
      <c r="AL63" s="343"/>
      <c r="AM63" s="343"/>
      <c r="AN63" s="343"/>
      <c r="AO63" s="297">
        <f t="shared" si="62"/>
        <v>7590</v>
      </c>
      <c r="AP63" s="400">
        <f t="shared" si="63"/>
        <v>300</v>
      </c>
      <c r="AQ63" s="343">
        <v>300</v>
      </c>
      <c r="AR63" s="343"/>
      <c r="AS63" s="343"/>
      <c r="AT63" s="343"/>
      <c r="AU63" s="343"/>
      <c r="AV63" s="343"/>
      <c r="AW63" s="297">
        <f t="shared" si="64"/>
        <v>7590</v>
      </c>
      <c r="AX63" s="400">
        <f t="shared" si="65"/>
        <v>100</v>
      </c>
      <c r="AY63" s="343">
        <v>100</v>
      </c>
      <c r="AZ63" s="343"/>
      <c r="BA63" s="343"/>
      <c r="BB63" s="343"/>
      <c r="BC63" s="343"/>
      <c r="BD63" s="343"/>
      <c r="BE63" s="297">
        <f t="shared" si="66"/>
        <v>7590</v>
      </c>
      <c r="BF63" s="400">
        <f t="shared" si="67"/>
        <v>142.61960099999999</v>
      </c>
      <c r="BG63" s="343">
        <v>142.61960099999999</v>
      </c>
      <c r="BH63" s="343"/>
      <c r="BI63" s="343"/>
      <c r="BJ63" s="343"/>
      <c r="BK63" s="343"/>
      <c r="BL63" s="343"/>
    </row>
    <row r="64" spans="1:64" s="378" customFormat="1" ht="40.5" customHeight="1" x14ac:dyDescent="0.25">
      <c r="A64" s="293"/>
      <c r="B64" s="293"/>
      <c r="C64" s="328" t="s">
        <v>819</v>
      </c>
      <c r="D64" s="28" t="s">
        <v>808</v>
      </c>
      <c r="E64" s="351">
        <v>235</v>
      </c>
      <c r="F64" s="388">
        <v>220104801</v>
      </c>
      <c r="G64" s="28" t="s">
        <v>809</v>
      </c>
      <c r="H64" s="371">
        <v>1</v>
      </c>
      <c r="I64" s="371" t="s">
        <v>2979</v>
      </c>
      <c r="J64" s="28">
        <v>22</v>
      </c>
      <c r="K64" s="28" t="s">
        <v>3083</v>
      </c>
      <c r="L64" s="28">
        <v>2201</v>
      </c>
      <c r="M64" s="28" t="s">
        <v>3079</v>
      </c>
      <c r="N64" s="356">
        <v>2024004540042</v>
      </c>
      <c r="O64" s="28" t="s">
        <v>3080</v>
      </c>
      <c r="P64" s="327" t="s">
        <v>809</v>
      </c>
      <c r="Q64" s="766">
        <v>1</v>
      </c>
      <c r="R64" s="326" t="s">
        <v>2955</v>
      </c>
      <c r="S64" s="326"/>
      <c r="T64" s="184">
        <v>1</v>
      </c>
      <c r="U64" s="294"/>
      <c r="V64" s="295"/>
      <c r="W64" s="295"/>
      <c r="X64" s="295">
        <v>1</v>
      </c>
      <c r="Y64" s="343">
        <v>100</v>
      </c>
      <c r="Z64" s="400">
        <f t="shared" si="68"/>
        <v>100</v>
      </c>
      <c r="AA64" s="400">
        <f t="shared" si="68"/>
        <v>100</v>
      </c>
      <c r="AB64" s="400">
        <f t="shared" si="68"/>
        <v>0</v>
      </c>
      <c r="AC64" s="400">
        <f t="shared" si="68"/>
        <v>0</v>
      </c>
      <c r="AD64" s="400">
        <f t="shared" si="68"/>
        <v>0</v>
      </c>
      <c r="AE64" s="400">
        <f t="shared" si="68"/>
        <v>0</v>
      </c>
      <c r="AF64" s="400">
        <f t="shared" si="68"/>
        <v>0</v>
      </c>
      <c r="AG64" s="297">
        <f t="shared" si="60"/>
        <v>0</v>
      </c>
      <c r="AH64" s="400">
        <f t="shared" si="61"/>
        <v>0</v>
      </c>
      <c r="AI64" s="343"/>
      <c r="AJ64" s="343"/>
      <c r="AK64" s="343"/>
      <c r="AL64" s="343"/>
      <c r="AM64" s="343"/>
      <c r="AN64" s="343"/>
      <c r="AO64" s="297">
        <f t="shared" si="62"/>
        <v>0</v>
      </c>
      <c r="AP64" s="400">
        <f t="shared" si="63"/>
        <v>30</v>
      </c>
      <c r="AQ64" s="343">
        <v>30</v>
      </c>
      <c r="AR64" s="343"/>
      <c r="AS64" s="343"/>
      <c r="AT64" s="343"/>
      <c r="AU64" s="343"/>
      <c r="AV64" s="343"/>
      <c r="AW64" s="297">
        <f t="shared" si="64"/>
        <v>0</v>
      </c>
      <c r="AX64" s="400">
        <f t="shared" si="65"/>
        <v>35</v>
      </c>
      <c r="AY64" s="343">
        <v>35</v>
      </c>
      <c r="AZ64" s="343"/>
      <c r="BA64" s="343"/>
      <c r="BB64" s="343"/>
      <c r="BC64" s="343"/>
      <c r="BD64" s="343"/>
      <c r="BE64" s="297">
        <f t="shared" si="66"/>
        <v>1</v>
      </c>
      <c r="BF64" s="400">
        <f t="shared" si="67"/>
        <v>35</v>
      </c>
      <c r="BG64" s="343">
        <v>35</v>
      </c>
      <c r="BH64" s="343"/>
      <c r="BI64" s="343"/>
      <c r="BJ64" s="343"/>
      <c r="BK64" s="343"/>
      <c r="BL64" s="343"/>
    </row>
  </sheetData>
  <mergeCells count="62">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Z4:Z5"/>
    <mergeCell ref="AA4:AD4"/>
    <mergeCell ref="O4:O5"/>
    <mergeCell ref="P4:P5"/>
    <mergeCell ref="Q4:Q5"/>
    <mergeCell ref="R4:R5"/>
    <mergeCell ref="T4:T5"/>
    <mergeCell ref="U4:U5"/>
    <mergeCell ref="BG4:BJ4"/>
    <mergeCell ref="BK4:BK5"/>
    <mergeCell ref="BL4:BL5"/>
    <mergeCell ref="C17:C21"/>
    <mergeCell ref="D17:D21"/>
    <mergeCell ref="AW4:AW5"/>
    <mergeCell ref="AX4:AX5"/>
    <mergeCell ref="AY4:BB4"/>
    <mergeCell ref="BC4:BC5"/>
    <mergeCell ref="BD4:BD5"/>
    <mergeCell ref="BE4:BE5"/>
    <mergeCell ref="AN4:AN5"/>
    <mergeCell ref="AO4:AO5"/>
    <mergeCell ref="AP4:AP5"/>
    <mergeCell ref="AQ4:AT4"/>
    <mergeCell ref="AU4:AU5"/>
    <mergeCell ref="C22:C23"/>
    <mergeCell ref="D22:D23"/>
    <mergeCell ref="C45:C47"/>
    <mergeCell ref="D45:D47"/>
    <mergeCell ref="BF4:BF5"/>
    <mergeCell ref="AV4:AV5"/>
    <mergeCell ref="AE4:AE5"/>
    <mergeCell ref="AF4:AF5"/>
    <mergeCell ref="AG4:AG5"/>
    <mergeCell ref="AH4:AH5"/>
    <mergeCell ref="AI4:AL4"/>
    <mergeCell ref="AM4:AM5"/>
    <mergeCell ref="V4:V5"/>
    <mergeCell ref="W4:W5"/>
    <mergeCell ref="X4:X5"/>
    <mergeCell ref="Y4:Y5"/>
  </mergeCells>
  <conditionalFormatting sqref="S9:S11">
    <cfRule type="expression" dxfId="343" priority="5">
      <formula>T9=U9+V9+W9+X9</formula>
    </cfRule>
    <cfRule type="expression" dxfId="342" priority="6">
      <formula>T9&lt;&gt;U9+V9+W9+X9</formula>
    </cfRule>
  </conditionalFormatting>
  <conditionalFormatting sqref="S13:S26">
    <cfRule type="expression" dxfId="341" priority="3">
      <formula>T13=U13+V13+W13+X13</formula>
    </cfRule>
    <cfRule type="expression" dxfId="340" priority="4">
      <formula>T13&lt;&gt;U13+V13+W13+X13</formula>
    </cfRule>
  </conditionalFormatting>
  <conditionalFormatting sqref="S28:S49 S51:S56 S58:S64">
    <cfRule type="expression" dxfId="339" priority="1">
      <formula>T28=U28+V28+W28+X28</formula>
    </cfRule>
    <cfRule type="expression" dxfId="338" priority="2">
      <formula>T28&lt;&gt;U28+V28+W28+X28</formula>
    </cfRule>
  </conditionalFormatting>
  <conditionalFormatting sqref="Y7:Y64">
    <cfRule type="expression" dxfId="337" priority="11">
      <formula>Y7&lt;&gt;Z7</formula>
    </cfRule>
  </conditionalFormatting>
  <conditionalFormatting sqref="Z7:AF7">
    <cfRule type="expression" dxfId="336" priority="12">
      <formula>Z$5=#REF!</formula>
    </cfRule>
  </conditionalFormatting>
  <conditionalFormatting sqref="AH7:AN7">
    <cfRule type="expression" dxfId="335" priority="10">
      <formula>AH$5=#REF!</formula>
    </cfRule>
  </conditionalFormatting>
  <conditionalFormatting sqref="AP7:AV7">
    <cfRule type="expression" dxfId="334" priority="9">
      <formula>AP$5=#REF!</formula>
    </cfRule>
  </conditionalFormatting>
  <conditionalFormatting sqref="AX7:BD7">
    <cfRule type="expression" dxfId="333" priority="8">
      <formula>AX$5=#REF!</formula>
    </cfRule>
  </conditionalFormatting>
  <conditionalFormatting sqref="BF7:BL7">
    <cfRule type="expression" dxfId="332" priority="7">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63" man="1"/>
    <brk id="17" max="63" man="1"/>
    <brk id="32" max="63" man="1"/>
    <brk id="48" max="63" man="1"/>
  </colBreaks>
  <ignoredErrors>
    <ignoredError sqref="AH57:BG57 AH50:BG50 AH27:BG27 AH12:BH1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BB79F-6018-4E7F-A947-2D5D91B2B612}">
  <sheetPr>
    <tabColor rgb="FFFFC000"/>
  </sheetPr>
  <dimension ref="A1:BL71"/>
  <sheetViews>
    <sheetView view="pageBreakPreview" topLeftCell="C42" zoomScale="70" zoomScaleNormal="55" zoomScaleSheetLayoutView="70" workbookViewId="0">
      <selection activeCell="E60" sqref="E60"/>
    </sheetView>
  </sheetViews>
  <sheetFormatPr baseColWidth="10" defaultColWidth="11.42578125" defaultRowHeight="15.75" x14ac:dyDescent="0.25"/>
  <cols>
    <col min="1" max="2" width="8.7109375" style="278" customWidth="1"/>
    <col min="3" max="3" width="9.7109375" style="220" customWidth="1"/>
    <col min="4" max="4" width="50.7109375" style="25" customWidth="1"/>
    <col min="5" max="5" width="7.28515625" style="177" customWidth="1"/>
    <col min="6" max="6" width="11.42578125" style="311" customWidth="1"/>
    <col min="7" max="7" width="25.7109375" style="311" customWidth="1"/>
    <col min="8" max="9" width="9.7109375" style="457" customWidth="1"/>
    <col min="10" max="10" width="9.7109375" style="26" customWidth="1"/>
    <col min="11" max="11" width="20.7109375" style="26" customWidth="1"/>
    <col min="12" max="12" width="9.7109375" style="311" customWidth="1"/>
    <col min="13" max="13" width="40.7109375" style="311" customWidth="1"/>
    <col min="14" max="14" width="15.710937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457" customWidth="1"/>
    <col min="21" max="25" width="15.140625" style="311" customWidth="1"/>
    <col min="26" max="32" width="15.140625" style="312" customWidth="1"/>
    <col min="33" max="33" width="13.28515625" style="313" customWidth="1"/>
    <col min="34" max="37" width="13.28515625" style="314" customWidth="1"/>
    <col min="38" max="40" width="13.28515625" style="287" customWidth="1"/>
    <col min="41" max="41" width="13.28515625" style="313" customWidth="1"/>
    <col min="42" max="44" width="13.28515625" style="314" customWidth="1"/>
    <col min="45" max="48" width="13.28515625" style="287" customWidth="1"/>
    <col min="49" max="49" width="13.28515625" style="313" customWidth="1"/>
    <col min="50" max="53" width="13.28515625" style="314" customWidth="1"/>
    <col min="54" max="56" width="13.28515625" style="287" customWidth="1"/>
    <col min="57" max="57" width="13.28515625" style="313" customWidth="1"/>
    <col min="58" max="61" width="13.28515625" style="314" customWidth="1"/>
    <col min="62" max="64" width="13.28515625" style="287" customWidth="1"/>
    <col min="65" max="100" width="12.7109375" style="287" customWidth="1"/>
    <col min="101" max="16384" width="11.42578125" style="287"/>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447" customFormat="1" ht="30" customHeight="1" thickBot="1" x14ac:dyDescent="0.3">
      <c r="A2" s="445"/>
      <c r="B2" s="446"/>
      <c r="F2" s="445" t="s">
        <v>2534</v>
      </c>
      <c r="G2" s="449"/>
      <c r="H2" s="445"/>
      <c r="I2" s="448"/>
      <c r="J2" s="448"/>
      <c r="K2" s="448"/>
      <c r="L2" s="449"/>
      <c r="M2" s="450"/>
      <c r="O2" s="445" t="str">
        <f>+F2</f>
        <v>INSTITUTO DEPARTAMENTAL DE SALUD</v>
      </c>
      <c r="Q2" s="446"/>
      <c r="R2" s="451"/>
      <c r="S2" s="451"/>
      <c r="T2" s="451"/>
      <c r="U2" s="451"/>
      <c r="V2" s="451"/>
      <c r="X2" s="452" t="str">
        <f>+F2</f>
        <v>INSTITUTO DEPARTAMENTAL DE SALUD</v>
      </c>
      <c r="Y2" s="451"/>
      <c r="Z2" s="451"/>
      <c r="AA2" s="451"/>
      <c r="AB2" s="451"/>
      <c r="AE2" s="452"/>
      <c r="AF2" s="452"/>
      <c r="AG2" s="451"/>
      <c r="AH2" s="451"/>
      <c r="AI2" s="451"/>
      <c r="AK2" s="451"/>
      <c r="AL2" s="452" t="str">
        <f>+X2</f>
        <v>INSTITUTO DEPARTAMENTAL DE SALUD</v>
      </c>
      <c r="AM2" s="451"/>
      <c r="AN2" s="451"/>
      <c r="AO2" s="451"/>
      <c r="AP2" s="451"/>
      <c r="AQ2" s="451"/>
      <c r="AR2" s="451"/>
      <c r="AT2" s="452"/>
      <c r="AU2" s="452"/>
      <c r="AV2" s="452"/>
      <c r="AW2" s="451"/>
      <c r="AX2" s="451"/>
      <c r="AY2" s="451"/>
      <c r="AZ2" s="452"/>
      <c r="BA2" s="451"/>
      <c r="BB2" s="452" t="str">
        <f>+AL2</f>
        <v>INSTITUTO DEPARTAMENTAL DE SALUD</v>
      </c>
      <c r="BC2" s="451"/>
      <c r="BD2" s="451"/>
      <c r="BE2" s="451"/>
      <c r="BF2" s="451"/>
      <c r="BG2" s="451"/>
      <c r="BH2" s="451"/>
      <c r="BJ2" s="452"/>
      <c r="BK2" s="452"/>
      <c r="BL2" s="452"/>
    </row>
    <row r="3" spans="1:64" s="2" customFormat="1"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s="2" customFormat="1"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s="2" customFormat="1"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2887</v>
      </c>
      <c r="B7" s="534" t="s">
        <v>820</v>
      </c>
      <c r="C7" s="535"/>
      <c r="D7" s="535"/>
      <c r="E7" s="535"/>
      <c r="F7" s="560"/>
      <c r="G7" s="560"/>
      <c r="H7" s="536"/>
      <c r="I7" s="536"/>
      <c r="J7" s="561"/>
      <c r="K7" s="561"/>
      <c r="L7" s="560"/>
      <c r="M7" s="560"/>
      <c r="N7" s="535"/>
      <c r="O7" s="693"/>
      <c r="P7" s="713"/>
      <c r="Q7" s="713"/>
      <c r="R7" s="713"/>
      <c r="S7" s="714"/>
      <c r="T7" s="538"/>
      <c r="U7" s="680"/>
      <c r="V7" s="680"/>
      <c r="W7" s="680"/>
      <c r="X7" s="680"/>
      <c r="Y7" s="569">
        <v>785555.98237499991</v>
      </c>
      <c r="Z7" s="539">
        <f>+Z8+Z25+Z32+Z42+Z59+Z65+Z69</f>
        <v>785555.98237499991</v>
      </c>
      <c r="AA7" s="539">
        <f>+AA8+AA25+AA32+AA42+AA59+AA65+AA69</f>
        <v>223298</v>
      </c>
      <c r="AB7" s="539">
        <f t="shared" ref="AB7:AF7" si="0">+AB8+AB25+AB32+AB42+AB59+AB65+AB69</f>
        <v>295361</v>
      </c>
      <c r="AC7" s="539">
        <f t="shared" si="0"/>
        <v>0</v>
      </c>
      <c r="AD7" s="539">
        <f t="shared" si="0"/>
        <v>0</v>
      </c>
      <c r="AE7" s="539">
        <f t="shared" si="0"/>
        <v>0</v>
      </c>
      <c r="AF7" s="539">
        <f t="shared" si="0"/>
        <v>266896.98237500002</v>
      </c>
      <c r="AG7" s="540"/>
      <c r="AH7" s="539">
        <f t="shared" ref="AH7:AN7" si="1">+AH8+AH25+AH32+AH42+AH59+AH65+AH69</f>
        <v>39305</v>
      </c>
      <c r="AI7" s="539">
        <f t="shared" si="1"/>
        <v>16525</v>
      </c>
      <c r="AJ7" s="539">
        <f t="shared" si="1"/>
        <v>11121</v>
      </c>
      <c r="AK7" s="539">
        <f t="shared" si="1"/>
        <v>0</v>
      </c>
      <c r="AL7" s="539">
        <f t="shared" si="1"/>
        <v>0</v>
      </c>
      <c r="AM7" s="539">
        <f t="shared" si="1"/>
        <v>0</v>
      </c>
      <c r="AN7" s="539">
        <f t="shared" si="1"/>
        <v>11659</v>
      </c>
      <c r="AO7" s="540"/>
      <c r="AP7" s="539">
        <f t="shared" ref="AP7:AV7" si="2">+AP8+AP25+AP32+AP42+AP59+AP65+AP69</f>
        <v>194868.994125</v>
      </c>
      <c r="AQ7" s="539">
        <f t="shared" si="2"/>
        <v>66305</v>
      </c>
      <c r="AR7" s="539">
        <f t="shared" si="2"/>
        <v>44402</v>
      </c>
      <c r="AS7" s="539">
        <f t="shared" si="2"/>
        <v>0</v>
      </c>
      <c r="AT7" s="539">
        <f t="shared" si="2"/>
        <v>0</v>
      </c>
      <c r="AU7" s="539">
        <f t="shared" si="2"/>
        <v>0</v>
      </c>
      <c r="AV7" s="539">
        <f t="shared" si="2"/>
        <v>84161.994124999997</v>
      </c>
      <c r="AW7" s="540"/>
      <c r="AX7" s="539">
        <f t="shared" ref="AX7:BD7" si="3">+AX8+AX25+AX32+AX42+AX59+AX65+AX69</f>
        <v>348625.99412499997</v>
      </c>
      <c r="AY7" s="539">
        <f t="shared" si="3"/>
        <v>68409</v>
      </c>
      <c r="AZ7" s="539">
        <f t="shared" si="3"/>
        <v>188038</v>
      </c>
      <c r="BA7" s="539">
        <f t="shared" si="3"/>
        <v>0</v>
      </c>
      <c r="BB7" s="539">
        <f t="shared" si="3"/>
        <v>0</v>
      </c>
      <c r="BC7" s="539">
        <f t="shared" si="3"/>
        <v>0</v>
      </c>
      <c r="BD7" s="539">
        <f t="shared" si="3"/>
        <v>92178.994124999997</v>
      </c>
      <c r="BE7" s="540"/>
      <c r="BF7" s="539">
        <f t="shared" ref="BF7:BL7" si="4">+BF8+BF25+BF32+BF42+BF59+BF65+BF69</f>
        <v>202755.994125</v>
      </c>
      <c r="BG7" s="539">
        <f t="shared" si="4"/>
        <v>72059</v>
      </c>
      <c r="BH7" s="539">
        <f t="shared" si="4"/>
        <v>51800</v>
      </c>
      <c r="BI7" s="539">
        <f t="shared" si="4"/>
        <v>0</v>
      </c>
      <c r="BJ7" s="539">
        <f t="shared" si="4"/>
        <v>0</v>
      </c>
      <c r="BK7" s="539">
        <f t="shared" si="4"/>
        <v>0</v>
      </c>
      <c r="BL7" s="539">
        <f t="shared" si="4"/>
        <v>78896.994124999997</v>
      </c>
    </row>
    <row r="8" spans="1:64" s="559" customFormat="1" ht="40.5" customHeight="1" x14ac:dyDescent="0.25">
      <c r="A8" s="557"/>
      <c r="B8" s="570" t="s">
        <v>38</v>
      </c>
      <c r="C8" s="571" t="s">
        <v>821</v>
      </c>
      <c r="D8" s="441"/>
      <c r="E8" s="441"/>
      <c r="F8" s="402"/>
      <c r="G8" s="402"/>
      <c r="H8" s="174"/>
      <c r="I8" s="174"/>
      <c r="J8" s="472"/>
      <c r="K8" s="472"/>
      <c r="L8" s="402"/>
      <c r="M8" s="402"/>
      <c r="N8" s="441"/>
      <c r="O8" s="402"/>
      <c r="P8" s="441"/>
      <c r="Q8" s="441"/>
      <c r="R8" s="441"/>
      <c r="S8" s="685"/>
      <c r="T8" s="172"/>
      <c r="U8" s="686"/>
      <c r="V8" s="686"/>
      <c r="W8" s="686"/>
      <c r="X8" s="686"/>
      <c r="Y8" s="551">
        <v>233578</v>
      </c>
      <c r="Z8" s="551">
        <f t="shared" ref="Z8:AF23" si="5">+AH8+AP8+AX8+BF8</f>
        <v>233578</v>
      </c>
      <c r="AA8" s="551">
        <f t="shared" si="5"/>
        <v>56683</v>
      </c>
      <c r="AB8" s="551">
        <f t="shared" si="5"/>
        <v>46255</v>
      </c>
      <c r="AC8" s="551">
        <f t="shared" si="5"/>
        <v>0</v>
      </c>
      <c r="AD8" s="551">
        <f t="shared" si="5"/>
        <v>0</v>
      </c>
      <c r="AE8" s="551">
        <f>+AM8+AU8+BC8+BK8</f>
        <v>0</v>
      </c>
      <c r="AF8" s="551">
        <f t="shared" si="5"/>
        <v>130640</v>
      </c>
      <c r="AG8" s="552"/>
      <c r="AH8" s="553">
        <f>SUM(AH9:AH24)</f>
        <v>14753</v>
      </c>
      <c r="AI8" s="553">
        <f t="shared" ref="AI8:AN8" si="6">SUM(AI9:AI24)</f>
        <v>10302</v>
      </c>
      <c r="AJ8" s="553">
        <f t="shared" si="6"/>
        <v>3678</v>
      </c>
      <c r="AK8" s="553">
        <f t="shared" si="6"/>
        <v>0</v>
      </c>
      <c r="AL8" s="553">
        <f t="shared" si="6"/>
        <v>0</v>
      </c>
      <c r="AM8" s="553">
        <f t="shared" si="6"/>
        <v>0</v>
      </c>
      <c r="AN8" s="553">
        <f t="shared" si="6"/>
        <v>773</v>
      </c>
      <c r="AO8" s="552"/>
      <c r="AP8" s="553">
        <f t="shared" ref="AP8:AV8" si="7">SUM(AP9:AP24)</f>
        <v>61609</v>
      </c>
      <c r="AQ8" s="553">
        <f t="shared" si="7"/>
        <v>14125</v>
      </c>
      <c r="AR8" s="553">
        <f t="shared" si="7"/>
        <v>12513</v>
      </c>
      <c r="AS8" s="553">
        <f t="shared" si="7"/>
        <v>0</v>
      </c>
      <c r="AT8" s="553">
        <f t="shared" si="7"/>
        <v>0</v>
      </c>
      <c r="AU8" s="553">
        <f t="shared" si="7"/>
        <v>0</v>
      </c>
      <c r="AV8" s="553">
        <f t="shared" si="7"/>
        <v>34971</v>
      </c>
      <c r="AW8" s="552"/>
      <c r="AX8" s="553">
        <f t="shared" ref="AX8:BD8" si="8">SUM(AX9:AX24)</f>
        <v>75110</v>
      </c>
      <c r="AY8" s="553">
        <f t="shared" si="8"/>
        <v>14604</v>
      </c>
      <c r="AZ8" s="553">
        <f t="shared" si="8"/>
        <v>12885</v>
      </c>
      <c r="BA8" s="553">
        <f t="shared" si="8"/>
        <v>0</v>
      </c>
      <c r="BB8" s="553">
        <f t="shared" si="8"/>
        <v>0</v>
      </c>
      <c r="BC8" s="553">
        <f t="shared" si="8"/>
        <v>0</v>
      </c>
      <c r="BD8" s="553">
        <f t="shared" si="8"/>
        <v>47621</v>
      </c>
      <c r="BE8" s="552"/>
      <c r="BF8" s="553">
        <f t="shared" ref="BF8:BL8" si="9">SUM(BF9:BF24)</f>
        <v>82106</v>
      </c>
      <c r="BG8" s="553">
        <f t="shared" si="9"/>
        <v>17652</v>
      </c>
      <c r="BH8" s="553">
        <f t="shared" si="9"/>
        <v>17179</v>
      </c>
      <c r="BI8" s="553">
        <f t="shared" si="9"/>
        <v>0</v>
      </c>
      <c r="BJ8" s="553">
        <f t="shared" si="9"/>
        <v>0</v>
      </c>
      <c r="BK8" s="553">
        <f t="shared" si="9"/>
        <v>0</v>
      </c>
      <c r="BL8" s="553">
        <f t="shared" si="9"/>
        <v>47275</v>
      </c>
    </row>
    <row r="9" spans="1:64" ht="40.5" customHeight="1" x14ac:dyDescent="0.25">
      <c r="A9" s="358"/>
      <c r="B9" s="358"/>
      <c r="C9" s="1017" t="s">
        <v>39</v>
      </c>
      <c r="D9" s="1117" t="s">
        <v>822</v>
      </c>
      <c r="E9" s="442">
        <v>236</v>
      </c>
      <c r="F9" s="356" t="s">
        <v>3188</v>
      </c>
      <c r="G9" s="32" t="s">
        <v>823</v>
      </c>
      <c r="H9" s="495">
        <v>2</v>
      </c>
      <c r="I9" s="353" t="s">
        <v>2979</v>
      </c>
      <c r="J9" s="28">
        <v>19</v>
      </c>
      <c r="K9" s="28" t="s">
        <v>3189</v>
      </c>
      <c r="L9" s="28">
        <v>1905</v>
      </c>
      <c r="M9" s="28" t="s">
        <v>3033</v>
      </c>
      <c r="N9" s="356">
        <v>2024004540046</v>
      </c>
      <c r="O9" s="28" t="s">
        <v>3190</v>
      </c>
      <c r="P9" s="332" t="s">
        <v>823</v>
      </c>
      <c r="Q9" s="364">
        <v>1</v>
      </c>
      <c r="R9" s="326" t="s">
        <v>2956</v>
      </c>
      <c r="S9" s="326"/>
      <c r="T9" s="507">
        <v>1</v>
      </c>
      <c r="U9" s="294">
        <v>1</v>
      </c>
      <c r="V9" s="295">
        <v>1</v>
      </c>
      <c r="W9" s="295">
        <v>1</v>
      </c>
      <c r="X9" s="295">
        <v>1</v>
      </c>
      <c r="Y9" s="295">
        <v>509</v>
      </c>
      <c r="Z9" s="296">
        <f t="shared" si="5"/>
        <v>509</v>
      </c>
      <c r="AA9" s="296">
        <f t="shared" si="5"/>
        <v>175</v>
      </c>
      <c r="AB9" s="296">
        <f t="shared" si="5"/>
        <v>334</v>
      </c>
      <c r="AC9" s="296">
        <f t="shared" si="5"/>
        <v>0</v>
      </c>
      <c r="AD9" s="296">
        <f t="shared" si="5"/>
        <v>0</v>
      </c>
      <c r="AE9" s="296">
        <f t="shared" si="5"/>
        <v>0</v>
      </c>
      <c r="AF9" s="296">
        <f t="shared" si="5"/>
        <v>0</v>
      </c>
      <c r="AG9" s="297">
        <f>+U9</f>
        <v>1</v>
      </c>
      <c r="AH9" s="296">
        <f t="shared" ref="AH9:AH24" si="10">SUM(AI9:AN9)</f>
        <v>88</v>
      </c>
      <c r="AI9" s="298">
        <v>85</v>
      </c>
      <c r="AJ9" s="298">
        <v>3</v>
      </c>
      <c r="AK9" s="298"/>
      <c r="AL9" s="298"/>
      <c r="AM9" s="298"/>
      <c r="AN9" s="298"/>
      <c r="AO9" s="297">
        <f>+V9</f>
        <v>1</v>
      </c>
      <c r="AP9" s="296">
        <f t="shared" ref="AP9:AP24" si="11">SUM(AQ9:AV9)</f>
        <v>94</v>
      </c>
      <c r="AQ9" s="298">
        <v>30</v>
      </c>
      <c r="AR9" s="298">
        <v>64</v>
      </c>
      <c r="AS9" s="298"/>
      <c r="AT9" s="298"/>
      <c r="AU9" s="298"/>
      <c r="AV9" s="298"/>
      <c r="AW9" s="297">
        <f>+W9</f>
        <v>1</v>
      </c>
      <c r="AX9" s="296">
        <f t="shared" ref="AX9:AX24" si="12">SUM(AY9:BD9)</f>
        <v>127</v>
      </c>
      <c r="AY9" s="298">
        <v>30</v>
      </c>
      <c r="AZ9" s="298">
        <v>97</v>
      </c>
      <c r="BA9" s="298"/>
      <c r="BB9" s="298"/>
      <c r="BC9" s="298"/>
      <c r="BD9" s="298"/>
      <c r="BE9" s="297">
        <f>+X9</f>
        <v>1</v>
      </c>
      <c r="BF9" s="296">
        <f t="shared" ref="BF9:BF24" si="13">SUM(BG9:BL9)</f>
        <v>200</v>
      </c>
      <c r="BG9" s="298">
        <v>30</v>
      </c>
      <c r="BH9" s="298">
        <v>170</v>
      </c>
      <c r="BI9" s="298"/>
      <c r="BJ9" s="298"/>
      <c r="BK9" s="298"/>
      <c r="BL9" s="298"/>
    </row>
    <row r="10" spans="1:64" ht="40.5" customHeight="1" x14ac:dyDescent="0.25">
      <c r="A10" s="358"/>
      <c r="B10" s="358"/>
      <c r="C10" s="1018"/>
      <c r="D10" s="1117"/>
      <c r="E10" s="345">
        <v>237</v>
      </c>
      <c r="F10" s="356" t="s">
        <v>3191</v>
      </c>
      <c r="G10" s="32" t="s">
        <v>3192</v>
      </c>
      <c r="H10" s="495">
        <v>8</v>
      </c>
      <c r="I10" s="353" t="s">
        <v>2979</v>
      </c>
      <c r="J10" s="28">
        <v>19</v>
      </c>
      <c r="K10" s="28" t="s">
        <v>3189</v>
      </c>
      <c r="L10" s="28">
        <v>1905</v>
      </c>
      <c r="M10" s="28" t="s">
        <v>3033</v>
      </c>
      <c r="N10" s="356">
        <v>2024004540046</v>
      </c>
      <c r="O10" s="28" t="s">
        <v>3190</v>
      </c>
      <c r="P10" s="332" t="s">
        <v>824</v>
      </c>
      <c r="Q10" s="364">
        <v>8</v>
      </c>
      <c r="R10" s="326" t="s">
        <v>2955</v>
      </c>
      <c r="S10" s="326"/>
      <c r="T10" s="507">
        <v>8</v>
      </c>
      <c r="U10" s="294">
        <v>1</v>
      </c>
      <c r="V10" s="295">
        <v>2</v>
      </c>
      <c r="W10" s="295">
        <v>2</v>
      </c>
      <c r="X10" s="295">
        <v>3</v>
      </c>
      <c r="Y10" s="295">
        <v>509</v>
      </c>
      <c r="Z10" s="296">
        <f t="shared" si="5"/>
        <v>509</v>
      </c>
      <c r="AA10" s="296">
        <f t="shared" si="5"/>
        <v>175</v>
      </c>
      <c r="AB10" s="296">
        <f t="shared" si="5"/>
        <v>334</v>
      </c>
      <c r="AC10" s="296">
        <f t="shared" si="5"/>
        <v>0</v>
      </c>
      <c r="AD10" s="296">
        <f t="shared" si="5"/>
        <v>0</v>
      </c>
      <c r="AE10" s="296">
        <f t="shared" si="5"/>
        <v>0</v>
      </c>
      <c r="AF10" s="296">
        <f t="shared" si="5"/>
        <v>0</v>
      </c>
      <c r="AG10" s="297">
        <f t="shared" ref="AG10:AG24" si="14">+U10</f>
        <v>1</v>
      </c>
      <c r="AH10" s="296">
        <f t="shared" si="10"/>
        <v>88</v>
      </c>
      <c r="AI10" s="298">
        <v>85</v>
      </c>
      <c r="AJ10" s="298">
        <v>3</v>
      </c>
      <c r="AK10" s="298"/>
      <c r="AL10" s="298"/>
      <c r="AM10" s="298"/>
      <c r="AN10" s="298"/>
      <c r="AO10" s="297">
        <f t="shared" ref="AO10:AO24" si="15">+V10</f>
        <v>2</v>
      </c>
      <c r="AP10" s="296">
        <f t="shared" si="11"/>
        <v>94</v>
      </c>
      <c r="AQ10" s="298">
        <v>30</v>
      </c>
      <c r="AR10" s="298">
        <v>64</v>
      </c>
      <c r="AS10" s="298"/>
      <c r="AT10" s="298"/>
      <c r="AU10" s="298"/>
      <c r="AV10" s="298"/>
      <c r="AW10" s="297">
        <f t="shared" ref="AW10:AW24" si="16">+W10</f>
        <v>2</v>
      </c>
      <c r="AX10" s="296">
        <f t="shared" si="12"/>
        <v>127</v>
      </c>
      <c r="AY10" s="298">
        <v>30</v>
      </c>
      <c r="AZ10" s="298">
        <v>97</v>
      </c>
      <c r="BA10" s="298"/>
      <c r="BB10" s="298"/>
      <c r="BC10" s="298"/>
      <c r="BD10" s="298"/>
      <c r="BE10" s="297">
        <f t="shared" ref="BE10:BE24" si="17">+X10</f>
        <v>3</v>
      </c>
      <c r="BF10" s="296">
        <f t="shared" si="13"/>
        <v>200</v>
      </c>
      <c r="BG10" s="298">
        <v>30</v>
      </c>
      <c r="BH10" s="298">
        <v>170</v>
      </c>
      <c r="BI10" s="298"/>
      <c r="BJ10" s="298"/>
      <c r="BK10" s="298"/>
      <c r="BL10" s="298"/>
    </row>
    <row r="11" spans="1:64" ht="40.5" customHeight="1" x14ac:dyDescent="0.25">
      <c r="A11" s="358"/>
      <c r="B11" s="358"/>
      <c r="C11" s="1019"/>
      <c r="D11" s="1117"/>
      <c r="E11" s="345">
        <v>238</v>
      </c>
      <c r="F11" s="356">
        <v>190302800</v>
      </c>
      <c r="G11" s="32" t="s">
        <v>3193</v>
      </c>
      <c r="H11" s="495">
        <v>40000</v>
      </c>
      <c r="I11" s="353" t="s">
        <v>2979</v>
      </c>
      <c r="J11" s="28">
        <v>19</v>
      </c>
      <c r="K11" s="28" t="s">
        <v>3189</v>
      </c>
      <c r="L11" s="28">
        <v>1905</v>
      </c>
      <c r="M11" s="28" t="s">
        <v>3033</v>
      </c>
      <c r="N11" s="356">
        <v>2024004540046</v>
      </c>
      <c r="O11" s="28" t="s">
        <v>3190</v>
      </c>
      <c r="P11" s="332" t="s">
        <v>825</v>
      </c>
      <c r="Q11" s="364">
        <v>40000</v>
      </c>
      <c r="R11" s="326" t="s">
        <v>2955</v>
      </c>
      <c r="S11" s="326"/>
      <c r="T11" s="507">
        <v>40000</v>
      </c>
      <c r="U11" s="294">
        <v>5000</v>
      </c>
      <c r="V11" s="295">
        <v>10000</v>
      </c>
      <c r="W11" s="295">
        <v>10000</v>
      </c>
      <c r="X11" s="295">
        <v>15000</v>
      </c>
      <c r="Y11" s="295">
        <v>906</v>
      </c>
      <c r="Z11" s="296">
        <f t="shared" si="5"/>
        <v>906</v>
      </c>
      <c r="AA11" s="296">
        <f t="shared" si="5"/>
        <v>906</v>
      </c>
      <c r="AB11" s="296">
        <f t="shared" si="5"/>
        <v>0</v>
      </c>
      <c r="AC11" s="296">
        <f t="shared" si="5"/>
        <v>0</v>
      </c>
      <c r="AD11" s="296">
        <f t="shared" si="5"/>
        <v>0</v>
      </c>
      <c r="AE11" s="296">
        <f t="shared" si="5"/>
        <v>0</v>
      </c>
      <c r="AF11" s="296">
        <f t="shared" si="5"/>
        <v>0</v>
      </c>
      <c r="AG11" s="297">
        <f t="shared" si="14"/>
        <v>5000</v>
      </c>
      <c r="AH11" s="296">
        <f t="shared" si="10"/>
        <v>0</v>
      </c>
      <c r="AI11" s="298"/>
      <c r="AJ11" s="298"/>
      <c r="AK11" s="298"/>
      <c r="AL11" s="298"/>
      <c r="AM11" s="298"/>
      <c r="AN11" s="298"/>
      <c r="AO11" s="297">
        <f t="shared" si="15"/>
        <v>10000</v>
      </c>
      <c r="AP11" s="296">
        <f t="shared" si="11"/>
        <v>0</v>
      </c>
      <c r="AQ11" s="298"/>
      <c r="AR11" s="298"/>
      <c r="AS11" s="298"/>
      <c r="AT11" s="298"/>
      <c r="AU11" s="298"/>
      <c r="AV11" s="298"/>
      <c r="AW11" s="297">
        <f t="shared" si="16"/>
        <v>10000</v>
      </c>
      <c r="AX11" s="296">
        <f t="shared" si="12"/>
        <v>446</v>
      </c>
      <c r="AY11" s="298">
        <v>446</v>
      </c>
      <c r="AZ11" s="298"/>
      <c r="BA11" s="298"/>
      <c r="BB11" s="298"/>
      <c r="BC11" s="298"/>
      <c r="BD11" s="298"/>
      <c r="BE11" s="297">
        <f t="shared" si="17"/>
        <v>15000</v>
      </c>
      <c r="BF11" s="296">
        <f t="shared" si="13"/>
        <v>460</v>
      </c>
      <c r="BG11" s="298">
        <v>460</v>
      </c>
      <c r="BH11" s="298"/>
      <c r="BI11" s="298"/>
      <c r="BJ11" s="298"/>
      <c r="BK11" s="298"/>
      <c r="BL11" s="298"/>
    </row>
    <row r="12" spans="1:64" ht="40.5" customHeight="1" x14ac:dyDescent="0.25">
      <c r="A12" s="358"/>
      <c r="B12" s="358"/>
      <c r="C12" s="328" t="s">
        <v>40</v>
      </c>
      <c r="D12" s="28" t="s">
        <v>826</v>
      </c>
      <c r="E12" s="345">
        <v>239</v>
      </c>
      <c r="F12" s="356">
        <v>190603900</v>
      </c>
      <c r="G12" s="32" t="s">
        <v>259</v>
      </c>
      <c r="H12" s="495">
        <v>40</v>
      </c>
      <c r="I12" s="353" t="s">
        <v>2979</v>
      </c>
      <c r="J12" s="28">
        <v>19</v>
      </c>
      <c r="K12" s="28" t="s">
        <v>3194</v>
      </c>
      <c r="L12" s="28">
        <v>1906</v>
      </c>
      <c r="M12" s="28" t="s">
        <v>3195</v>
      </c>
      <c r="N12" s="356">
        <v>2024004540043</v>
      </c>
      <c r="O12" s="28" t="s">
        <v>3196</v>
      </c>
      <c r="P12" s="332" t="s">
        <v>827</v>
      </c>
      <c r="Q12" s="364">
        <v>40</v>
      </c>
      <c r="R12" s="326" t="s">
        <v>2956</v>
      </c>
      <c r="S12" s="326"/>
      <c r="T12" s="507">
        <v>40</v>
      </c>
      <c r="U12" s="294">
        <v>40</v>
      </c>
      <c r="V12" s="294">
        <v>40</v>
      </c>
      <c r="W12" s="294">
        <v>40</v>
      </c>
      <c r="X12" s="294">
        <v>40</v>
      </c>
      <c r="Y12" s="295">
        <v>75770</v>
      </c>
      <c r="Z12" s="296">
        <f t="shared" si="5"/>
        <v>75770</v>
      </c>
      <c r="AA12" s="296">
        <f t="shared" si="5"/>
        <v>46019</v>
      </c>
      <c r="AB12" s="296">
        <f t="shared" si="5"/>
        <v>0</v>
      </c>
      <c r="AC12" s="296">
        <f t="shared" si="5"/>
        <v>0</v>
      </c>
      <c r="AD12" s="296">
        <f t="shared" si="5"/>
        <v>0</v>
      </c>
      <c r="AE12" s="296">
        <f t="shared" si="5"/>
        <v>0</v>
      </c>
      <c r="AF12" s="296">
        <f t="shared" si="5"/>
        <v>29751</v>
      </c>
      <c r="AG12" s="297">
        <f t="shared" si="14"/>
        <v>40</v>
      </c>
      <c r="AH12" s="296">
        <f t="shared" si="10"/>
        <v>7142</v>
      </c>
      <c r="AI12" s="298">
        <v>7142</v>
      </c>
      <c r="AJ12" s="298"/>
      <c r="AK12" s="298"/>
      <c r="AL12" s="298"/>
      <c r="AM12" s="298"/>
      <c r="AN12" s="298"/>
      <c r="AO12" s="297">
        <f t="shared" si="15"/>
        <v>40</v>
      </c>
      <c r="AP12" s="296">
        <f t="shared" si="11"/>
        <v>14376</v>
      </c>
      <c r="AQ12" s="298">
        <v>12959</v>
      </c>
      <c r="AR12" s="298"/>
      <c r="AS12" s="298"/>
      <c r="AT12" s="298"/>
      <c r="AU12" s="298"/>
      <c r="AV12" s="298">
        <v>1417</v>
      </c>
      <c r="AW12" s="297">
        <f t="shared" si="16"/>
        <v>40</v>
      </c>
      <c r="AX12" s="296">
        <f t="shared" si="12"/>
        <v>27126</v>
      </c>
      <c r="AY12" s="298">
        <v>12959</v>
      </c>
      <c r="AZ12" s="298"/>
      <c r="BA12" s="298"/>
      <c r="BB12" s="298"/>
      <c r="BC12" s="298"/>
      <c r="BD12" s="298">
        <v>14167</v>
      </c>
      <c r="BE12" s="297">
        <f t="shared" si="17"/>
        <v>40</v>
      </c>
      <c r="BF12" s="296">
        <f t="shared" si="13"/>
        <v>27126</v>
      </c>
      <c r="BG12" s="298">
        <v>12959</v>
      </c>
      <c r="BH12" s="298"/>
      <c r="BI12" s="298"/>
      <c r="BJ12" s="298"/>
      <c r="BK12" s="298"/>
      <c r="BL12" s="298">
        <v>14167</v>
      </c>
    </row>
    <row r="13" spans="1:64" ht="40.5" customHeight="1" x14ac:dyDescent="0.25">
      <c r="A13" s="358"/>
      <c r="B13" s="358"/>
      <c r="C13" s="328" t="s">
        <v>41</v>
      </c>
      <c r="D13" s="28" t="s">
        <v>828</v>
      </c>
      <c r="E13" s="345">
        <v>240</v>
      </c>
      <c r="F13" s="356">
        <v>190301600</v>
      </c>
      <c r="G13" s="32" t="s">
        <v>3197</v>
      </c>
      <c r="H13" s="495">
        <v>228</v>
      </c>
      <c r="I13" s="353" t="s">
        <v>2979</v>
      </c>
      <c r="J13" s="28">
        <v>19</v>
      </c>
      <c r="K13" s="28" t="s">
        <v>3194</v>
      </c>
      <c r="L13" s="28">
        <v>1903</v>
      </c>
      <c r="M13" s="28" t="s">
        <v>3198</v>
      </c>
      <c r="N13" s="356">
        <v>2024004540047</v>
      </c>
      <c r="O13" s="28" t="s">
        <v>3199</v>
      </c>
      <c r="P13" s="332" t="s">
        <v>829</v>
      </c>
      <c r="Q13" s="364">
        <v>228</v>
      </c>
      <c r="R13" s="326" t="s">
        <v>2955</v>
      </c>
      <c r="S13" s="326"/>
      <c r="T13" s="507">
        <v>228</v>
      </c>
      <c r="U13" s="294">
        <v>57</v>
      </c>
      <c r="V13" s="294">
        <v>57</v>
      </c>
      <c r="W13" s="294">
        <v>57</v>
      </c>
      <c r="X13" s="294">
        <v>57</v>
      </c>
      <c r="Y13" s="295">
        <v>98800</v>
      </c>
      <c r="Z13" s="296">
        <f t="shared" si="5"/>
        <v>98800</v>
      </c>
      <c r="AA13" s="296">
        <f t="shared" si="5"/>
        <v>0</v>
      </c>
      <c r="AB13" s="296">
        <f t="shared" si="5"/>
        <v>0</v>
      </c>
      <c r="AC13" s="296">
        <f t="shared" si="5"/>
        <v>0</v>
      </c>
      <c r="AD13" s="296">
        <f t="shared" si="5"/>
        <v>0</v>
      </c>
      <c r="AE13" s="296">
        <f t="shared" si="5"/>
        <v>0</v>
      </c>
      <c r="AF13" s="296">
        <f t="shared" si="5"/>
        <v>98800</v>
      </c>
      <c r="AG13" s="297">
        <f t="shared" si="14"/>
        <v>57</v>
      </c>
      <c r="AH13" s="296">
        <f t="shared" si="10"/>
        <v>0</v>
      </c>
      <c r="AI13" s="298"/>
      <c r="AJ13" s="298"/>
      <c r="AK13" s="298"/>
      <c r="AL13" s="298"/>
      <c r="AM13" s="298"/>
      <c r="AN13" s="298"/>
      <c r="AO13" s="297">
        <f t="shared" si="15"/>
        <v>57</v>
      </c>
      <c r="AP13" s="296">
        <f t="shared" si="11"/>
        <v>32934</v>
      </c>
      <c r="AQ13" s="298"/>
      <c r="AR13" s="298"/>
      <c r="AS13" s="298"/>
      <c r="AT13" s="298"/>
      <c r="AU13" s="298"/>
      <c r="AV13" s="298">
        <v>32934</v>
      </c>
      <c r="AW13" s="297">
        <f t="shared" si="16"/>
        <v>57</v>
      </c>
      <c r="AX13" s="296">
        <f t="shared" si="12"/>
        <v>32934</v>
      </c>
      <c r="AY13" s="298"/>
      <c r="AZ13" s="298"/>
      <c r="BA13" s="298"/>
      <c r="BB13" s="298"/>
      <c r="BC13" s="298"/>
      <c r="BD13" s="298">
        <v>32934</v>
      </c>
      <c r="BE13" s="297">
        <f t="shared" si="17"/>
        <v>57</v>
      </c>
      <c r="BF13" s="296">
        <f t="shared" si="13"/>
        <v>32932</v>
      </c>
      <c r="BG13" s="298"/>
      <c r="BH13" s="298"/>
      <c r="BI13" s="298"/>
      <c r="BJ13" s="298"/>
      <c r="BK13" s="298"/>
      <c r="BL13" s="298">
        <v>32932</v>
      </c>
    </row>
    <row r="14" spans="1:64" ht="40.5" customHeight="1" x14ac:dyDescent="0.25">
      <c r="A14" s="358"/>
      <c r="B14" s="358"/>
      <c r="C14" s="328" t="s">
        <v>842</v>
      </c>
      <c r="D14" s="28" t="s">
        <v>830</v>
      </c>
      <c r="E14" s="345">
        <v>241</v>
      </c>
      <c r="F14" s="356">
        <v>190301100</v>
      </c>
      <c r="G14" s="32" t="s">
        <v>831</v>
      </c>
      <c r="H14" s="363">
        <v>1200</v>
      </c>
      <c r="I14" s="353" t="s">
        <v>2979</v>
      </c>
      <c r="J14" s="368">
        <v>19</v>
      </c>
      <c r="K14" s="28" t="s">
        <v>3194</v>
      </c>
      <c r="L14" s="368">
        <v>1903</v>
      </c>
      <c r="M14" s="28" t="s">
        <v>3198</v>
      </c>
      <c r="N14" s="356">
        <v>2024004540047</v>
      </c>
      <c r="O14" s="28" t="s">
        <v>3199</v>
      </c>
      <c r="P14" s="332" t="s">
        <v>831</v>
      </c>
      <c r="Q14" s="364">
        <v>1200</v>
      </c>
      <c r="R14" s="326" t="s">
        <v>2955</v>
      </c>
      <c r="S14" s="326"/>
      <c r="T14" s="507">
        <v>1200</v>
      </c>
      <c r="U14" s="294">
        <v>300</v>
      </c>
      <c r="V14" s="294">
        <v>300</v>
      </c>
      <c r="W14" s="294">
        <v>300</v>
      </c>
      <c r="X14" s="294">
        <v>300</v>
      </c>
      <c r="Y14" s="295">
        <v>5892</v>
      </c>
      <c r="Z14" s="296">
        <f t="shared" si="5"/>
        <v>5892</v>
      </c>
      <c r="AA14" s="296">
        <f t="shared" si="5"/>
        <v>0</v>
      </c>
      <c r="AB14" s="296">
        <f t="shared" si="5"/>
        <v>3803</v>
      </c>
      <c r="AC14" s="296">
        <f t="shared" si="5"/>
        <v>0</v>
      </c>
      <c r="AD14" s="296">
        <f t="shared" si="5"/>
        <v>0</v>
      </c>
      <c r="AE14" s="296">
        <f t="shared" si="5"/>
        <v>0</v>
      </c>
      <c r="AF14" s="296">
        <f t="shared" si="5"/>
        <v>2089</v>
      </c>
      <c r="AG14" s="297">
        <f t="shared" si="14"/>
        <v>300</v>
      </c>
      <c r="AH14" s="296">
        <f t="shared" si="10"/>
        <v>1085</v>
      </c>
      <c r="AI14" s="298"/>
      <c r="AJ14" s="298">
        <v>312</v>
      </c>
      <c r="AK14" s="298"/>
      <c r="AL14" s="298"/>
      <c r="AM14" s="298"/>
      <c r="AN14" s="298">
        <v>773</v>
      </c>
      <c r="AO14" s="297">
        <f t="shared" si="15"/>
        <v>300</v>
      </c>
      <c r="AP14" s="296">
        <f t="shared" si="11"/>
        <v>1748</v>
      </c>
      <c r="AQ14" s="298"/>
      <c r="AR14" s="298">
        <v>1128</v>
      </c>
      <c r="AS14" s="298"/>
      <c r="AT14" s="298"/>
      <c r="AU14" s="298"/>
      <c r="AV14" s="298">
        <v>620</v>
      </c>
      <c r="AW14" s="297">
        <f t="shared" si="16"/>
        <v>300</v>
      </c>
      <c r="AX14" s="296">
        <f t="shared" si="12"/>
        <v>1687</v>
      </c>
      <c r="AY14" s="298"/>
      <c r="AZ14" s="298">
        <v>1167</v>
      </c>
      <c r="BA14" s="298"/>
      <c r="BB14" s="298"/>
      <c r="BC14" s="298"/>
      <c r="BD14" s="298">
        <v>520</v>
      </c>
      <c r="BE14" s="297">
        <f t="shared" si="17"/>
        <v>300</v>
      </c>
      <c r="BF14" s="296">
        <f t="shared" si="13"/>
        <v>1372</v>
      </c>
      <c r="BG14" s="298"/>
      <c r="BH14" s="298">
        <v>1196</v>
      </c>
      <c r="BI14" s="298"/>
      <c r="BJ14" s="298"/>
      <c r="BK14" s="298"/>
      <c r="BL14" s="298">
        <v>176</v>
      </c>
    </row>
    <row r="15" spans="1:64" ht="40.5" customHeight="1" x14ac:dyDescent="0.25">
      <c r="A15" s="358"/>
      <c r="B15" s="358"/>
      <c r="C15" s="1017" t="s">
        <v>843</v>
      </c>
      <c r="D15" s="1103" t="s">
        <v>832</v>
      </c>
      <c r="E15" s="345">
        <v>242</v>
      </c>
      <c r="F15" s="356">
        <v>190501500</v>
      </c>
      <c r="G15" s="32" t="s">
        <v>3200</v>
      </c>
      <c r="H15" s="363">
        <v>1</v>
      </c>
      <c r="I15" s="353" t="s">
        <v>2979</v>
      </c>
      <c r="J15" s="28">
        <v>19</v>
      </c>
      <c r="K15" s="28" t="s">
        <v>3189</v>
      </c>
      <c r="L15" s="28">
        <v>1905</v>
      </c>
      <c r="M15" s="28" t="s">
        <v>3033</v>
      </c>
      <c r="N15" s="356">
        <v>2024004540046</v>
      </c>
      <c r="O15" s="28" t="s">
        <v>3190</v>
      </c>
      <c r="P15" s="332" t="s">
        <v>833</v>
      </c>
      <c r="Q15" s="364">
        <v>1</v>
      </c>
      <c r="R15" s="326" t="s">
        <v>2956</v>
      </c>
      <c r="S15" s="326"/>
      <c r="T15" s="507">
        <v>1</v>
      </c>
      <c r="U15" s="294">
        <v>1</v>
      </c>
      <c r="V15" s="295">
        <v>1</v>
      </c>
      <c r="W15" s="295">
        <v>1</v>
      </c>
      <c r="X15" s="295">
        <v>1</v>
      </c>
      <c r="Y15" s="295">
        <v>970</v>
      </c>
      <c r="Z15" s="296">
        <f t="shared" si="5"/>
        <v>970</v>
      </c>
      <c r="AA15" s="296">
        <f t="shared" si="5"/>
        <v>0</v>
      </c>
      <c r="AB15" s="296">
        <f t="shared" si="5"/>
        <v>970</v>
      </c>
      <c r="AC15" s="296">
        <f t="shared" si="5"/>
        <v>0</v>
      </c>
      <c r="AD15" s="296">
        <f t="shared" si="5"/>
        <v>0</v>
      </c>
      <c r="AE15" s="296">
        <f t="shared" si="5"/>
        <v>0</v>
      </c>
      <c r="AF15" s="296">
        <f t="shared" si="5"/>
        <v>0</v>
      </c>
      <c r="AG15" s="297">
        <f t="shared" si="14"/>
        <v>1</v>
      </c>
      <c r="AH15" s="296">
        <f t="shared" si="10"/>
        <v>40</v>
      </c>
      <c r="AI15" s="298"/>
      <c r="AJ15" s="298">
        <v>40</v>
      </c>
      <c r="AK15" s="298"/>
      <c r="AL15" s="298"/>
      <c r="AM15" s="298"/>
      <c r="AN15" s="298"/>
      <c r="AO15" s="297">
        <f t="shared" si="15"/>
        <v>1</v>
      </c>
      <c r="AP15" s="296">
        <f t="shared" si="11"/>
        <v>273</v>
      </c>
      <c r="AQ15" s="298"/>
      <c r="AR15" s="298">
        <v>273</v>
      </c>
      <c r="AS15" s="298"/>
      <c r="AT15" s="298"/>
      <c r="AU15" s="298"/>
      <c r="AV15" s="298"/>
      <c r="AW15" s="297">
        <f t="shared" si="16"/>
        <v>1</v>
      </c>
      <c r="AX15" s="296">
        <f t="shared" si="12"/>
        <v>281</v>
      </c>
      <c r="AY15" s="298"/>
      <c r="AZ15" s="298">
        <v>281</v>
      </c>
      <c r="BA15" s="298"/>
      <c r="BB15" s="298"/>
      <c r="BC15" s="298"/>
      <c r="BD15" s="298"/>
      <c r="BE15" s="297">
        <f t="shared" si="17"/>
        <v>1</v>
      </c>
      <c r="BF15" s="296">
        <f t="shared" si="13"/>
        <v>376</v>
      </c>
      <c r="BG15" s="298"/>
      <c r="BH15" s="298">
        <v>376</v>
      </c>
      <c r="BI15" s="298"/>
      <c r="BJ15" s="298"/>
      <c r="BK15" s="298"/>
      <c r="BL15" s="298"/>
    </row>
    <row r="16" spans="1:64" ht="40.5" customHeight="1" x14ac:dyDescent="0.25">
      <c r="A16" s="358"/>
      <c r="B16" s="358"/>
      <c r="C16" s="1018"/>
      <c r="D16" s="1103"/>
      <c r="E16" s="345">
        <v>243</v>
      </c>
      <c r="F16" s="356">
        <v>190305102</v>
      </c>
      <c r="G16" s="32" t="s">
        <v>3201</v>
      </c>
      <c r="H16" s="363">
        <v>40</v>
      </c>
      <c r="I16" s="353" t="s">
        <v>2979</v>
      </c>
      <c r="J16" s="28">
        <v>19</v>
      </c>
      <c r="K16" s="28" t="s">
        <v>3189</v>
      </c>
      <c r="L16" s="368">
        <v>1903</v>
      </c>
      <c r="M16" s="28" t="s">
        <v>3198</v>
      </c>
      <c r="N16" s="388">
        <v>2024004540047</v>
      </c>
      <c r="O16" s="28" t="s">
        <v>3199</v>
      </c>
      <c r="P16" s="332" t="s">
        <v>834</v>
      </c>
      <c r="Q16" s="364">
        <v>40</v>
      </c>
      <c r="R16" s="326" t="s">
        <v>2955</v>
      </c>
      <c r="S16" s="326"/>
      <c r="T16" s="507">
        <v>40</v>
      </c>
      <c r="U16" s="294">
        <v>5</v>
      </c>
      <c r="V16" s="295">
        <v>10</v>
      </c>
      <c r="W16" s="295">
        <v>10</v>
      </c>
      <c r="X16" s="295">
        <v>15</v>
      </c>
      <c r="Y16" s="295">
        <v>3153</v>
      </c>
      <c r="Z16" s="296">
        <f t="shared" si="5"/>
        <v>3153</v>
      </c>
      <c r="AA16" s="296">
        <f t="shared" si="5"/>
        <v>106</v>
      </c>
      <c r="AB16" s="296">
        <f t="shared" si="5"/>
        <v>3047</v>
      </c>
      <c r="AC16" s="296">
        <f t="shared" si="5"/>
        <v>0</v>
      </c>
      <c r="AD16" s="296">
        <f t="shared" si="5"/>
        <v>0</v>
      </c>
      <c r="AE16" s="296">
        <f t="shared" si="5"/>
        <v>0</v>
      </c>
      <c r="AF16" s="296">
        <f t="shared" si="5"/>
        <v>0</v>
      </c>
      <c r="AG16" s="297">
        <f t="shared" si="14"/>
        <v>5</v>
      </c>
      <c r="AH16" s="296">
        <f t="shared" si="10"/>
        <v>229</v>
      </c>
      <c r="AI16" s="298">
        <v>106</v>
      </c>
      <c r="AJ16" s="298">
        <v>123</v>
      </c>
      <c r="AK16" s="298"/>
      <c r="AL16" s="298"/>
      <c r="AM16" s="298"/>
      <c r="AN16" s="298"/>
      <c r="AO16" s="297">
        <f t="shared" si="15"/>
        <v>10</v>
      </c>
      <c r="AP16" s="296">
        <f t="shared" si="11"/>
        <v>858</v>
      </c>
      <c r="AQ16" s="298"/>
      <c r="AR16" s="298">
        <v>858</v>
      </c>
      <c r="AS16" s="298"/>
      <c r="AT16" s="298"/>
      <c r="AU16" s="298"/>
      <c r="AV16" s="298"/>
      <c r="AW16" s="297">
        <f t="shared" si="16"/>
        <v>10</v>
      </c>
      <c r="AX16" s="296">
        <f t="shared" si="12"/>
        <v>883</v>
      </c>
      <c r="AY16" s="298"/>
      <c r="AZ16" s="298">
        <v>883</v>
      </c>
      <c r="BA16" s="298"/>
      <c r="BB16" s="298"/>
      <c r="BC16" s="298"/>
      <c r="BD16" s="298"/>
      <c r="BE16" s="297">
        <f t="shared" si="17"/>
        <v>15</v>
      </c>
      <c r="BF16" s="296">
        <f t="shared" si="13"/>
        <v>1183</v>
      </c>
      <c r="BG16" s="298"/>
      <c r="BH16" s="298">
        <v>1183</v>
      </c>
      <c r="BI16" s="298"/>
      <c r="BJ16" s="298"/>
      <c r="BK16" s="298"/>
      <c r="BL16" s="298"/>
    </row>
    <row r="17" spans="1:64" ht="40.5" customHeight="1" x14ac:dyDescent="0.25">
      <c r="A17" s="358"/>
      <c r="B17" s="358"/>
      <c r="C17" s="1018"/>
      <c r="D17" s="1103"/>
      <c r="E17" s="345">
        <v>244</v>
      </c>
      <c r="F17" s="356">
        <v>190304201</v>
      </c>
      <c r="G17" s="32" t="s">
        <v>3202</v>
      </c>
      <c r="H17" s="363">
        <v>39</v>
      </c>
      <c r="I17" s="353" t="s">
        <v>2979</v>
      </c>
      <c r="J17" s="28">
        <v>19</v>
      </c>
      <c r="K17" s="28" t="s">
        <v>3189</v>
      </c>
      <c r="L17" s="368">
        <v>1903</v>
      </c>
      <c r="M17" s="28" t="s">
        <v>3198</v>
      </c>
      <c r="N17" s="388">
        <v>2024004540047</v>
      </c>
      <c r="O17" s="28" t="s">
        <v>3199</v>
      </c>
      <c r="P17" s="332" t="s">
        <v>835</v>
      </c>
      <c r="Q17" s="364">
        <v>39</v>
      </c>
      <c r="R17" s="326" t="s">
        <v>2956</v>
      </c>
      <c r="S17" s="326"/>
      <c r="T17" s="507">
        <v>39</v>
      </c>
      <c r="U17" s="294">
        <v>39</v>
      </c>
      <c r="V17" s="295">
        <v>39</v>
      </c>
      <c r="W17" s="295">
        <v>39</v>
      </c>
      <c r="X17" s="295">
        <v>39</v>
      </c>
      <c r="Y17" s="295">
        <v>8921</v>
      </c>
      <c r="Z17" s="296">
        <f t="shared" si="5"/>
        <v>8921</v>
      </c>
      <c r="AA17" s="296">
        <f t="shared" si="5"/>
        <v>186</v>
      </c>
      <c r="AB17" s="296">
        <f t="shared" si="5"/>
        <v>8735</v>
      </c>
      <c r="AC17" s="296">
        <f t="shared" si="5"/>
        <v>0</v>
      </c>
      <c r="AD17" s="296">
        <f t="shared" si="5"/>
        <v>0</v>
      </c>
      <c r="AE17" s="296">
        <f t="shared" si="5"/>
        <v>0</v>
      </c>
      <c r="AF17" s="296">
        <f t="shared" si="5"/>
        <v>0</v>
      </c>
      <c r="AG17" s="297">
        <f t="shared" si="14"/>
        <v>39</v>
      </c>
      <c r="AH17" s="296">
        <f t="shared" si="10"/>
        <v>820</v>
      </c>
      <c r="AI17" s="298">
        <v>186</v>
      </c>
      <c r="AJ17" s="298">
        <v>634</v>
      </c>
      <c r="AK17" s="298"/>
      <c r="AL17" s="298"/>
      <c r="AM17" s="298"/>
      <c r="AN17" s="298"/>
      <c r="AO17" s="297">
        <f t="shared" si="15"/>
        <v>39</v>
      </c>
      <c r="AP17" s="296">
        <f t="shared" si="11"/>
        <v>2370</v>
      </c>
      <c r="AQ17" s="298"/>
      <c r="AR17" s="298">
        <v>2370</v>
      </c>
      <c r="AS17" s="298"/>
      <c r="AT17" s="298"/>
      <c r="AU17" s="298"/>
      <c r="AV17" s="298"/>
      <c r="AW17" s="297">
        <f t="shared" si="16"/>
        <v>39</v>
      </c>
      <c r="AX17" s="296">
        <f t="shared" si="12"/>
        <v>2440</v>
      </c>
      <c r="AY17" s="298"/>
      <c r="AZ17" s="298">
        <v>2440</v>
      </c>
      <c r="BA17" s="298"/>
      <c r="BB17" s="298"/>
      <c r="BC17" s="298"/>
      <c r="BD17" s="298"/>
      <c r="BE17" s="297">
        <f t="shared" si="17"/>
        <v>39</v>
      </c>
      <c r="BF17" s="296">
        <f t="shared" si="13"/>
        <v>3291</v>
      </c>
      <c r="BG17" s="298"/>
      <c r="BH17" s="298">
        <v>3291</v>
      </c>
      <c r="BI17" s="298"/>
      <c r="BJ17" s="298"/>
      <c r="BK17" s="298"/>
      <c r="BL17" s="298"/>
    </row>
    <row r="18" spans="1:64" ht="40.5" customHeight="1" x14ac:dyDescent="0.25">
      <c r="A18" s="358"/>
      <c r="B18" s="358"/>
      <c r="C18" s="1018"/>
      <c r="D18" s="1103"/>
      <c r="E18" s="345">
        <v>245</v>
      </c>
      <c r="F18" s="356">
        <v>190304001</v>
      </c>
      <c r="G18" s="32" t="s">
        <v>3203</v>
      </c>
      <c r="H18" s="363">
        <v>39</v>
      </c>
      <c r="I18" s="353" t="s">
        <v>2979</v>
      </c>
      <c r="J18" s="28">
        <v>19</v>
      </c>
      <c r="K18" s="28" t="s">
        <v>3189</v>
      </c>
      <c r="L18" s="368">
        <v>1903</v>
      </c>
      <c r="M18" s="28" t="s">
        <v>3198</v>
      </c>
      <c r="N18" s="388">
        <v>2024004540047</v>
      </c>
      <c r="O18" s="28" t="s">
        <v>3199</v>
      </c>
      <c r="P18" s="332" t="s">
        <v>836</v>
      </c>
      <c r="Q18" s="364">
        <v>39</v>
      </c>
      <c r="R18" s="326" t="s">
        <v>2956</v>
      </c>
      <c r="S18" s="326"/>
      <c r="T18" s="507">
        <v>39</v>
      </c>
      <c r="U18" s="294">
        <v>39</v>
      </c>
      <c r="V18" s="295">
        <v>39</v>
      </c>
      <c r="W18" s="295">
        <v>39</v>
      </c>
      <c r="X18" s="295">
        <v>39</v>
      </c>
      <c r="Y18" s="295">
        <v>4958</v>
      </c>
      <c r="Z18" s="296">
        <f t="shared" si="5"/>
        <v>4958</v>
      </c>
      <c r="AA18" s="296">
        <f t="shared" si="5"/>
        <v>0</v>
      </c>
      <c r="AB18" s="296">
        <f t="shared" si="5"/>
        <v>4958</v>
      </c>
      <c r="AC18" s="296">
        <f t="shared" si="5"/>
        <v>0</v>
      </c>
      <c r="AD18" s="296">
        <f t="shared" si="5"/>
        <v>0</v>
      </c>
      <c r="AE18" s="296">
        <f t="shared" si="5"/>
        <v>0</v>
      </c>
      <c r="AF18" s="296">
        <f t="shared" si="5"/>
        <v>0</v>
      </c>
      <c r="AG18" s="297">
        <f t="shared" si="14"/>
        <v>39</v>
      </c>
      <c r="AH18" s="296">
        <f t="shared" si="10"/>
        <v>405</v>
      </c>
      <c r="AI18" s="298"/>
      <c r="AJ18" s="298">
        <v>405</v>
      </c>
      <c r="AK18" s="298"/>
      <c r="AL18" s="298"/>
      <c r="AM18" s="298"/>
      <c r="AN18" s="298"/>
      <c r="AO18" s="297">
        <f t="shared" si="15"/>
        <v>39</v>
      </c>
      <c r="AP18" s="296">
        <f t="shared" si="11"/>
        <v>1335</v>
      </c>
      <c r="AQ18" s="298"/>
      <c r="AR18" s="298">
        <v>1335</v>
      </c>
      <c r="AS18" s="298"/>
      <c r="AT18" s="298"/>
      <c r="AU18" s="298"/>
      <c r="AV18" s="298"/>
      <c r="AW18" s="297">
        <f t="shared" si="16"/>
        <v>39</v>
      </c>
      <c r="AX18" s="296">
        <f t="shared" si="12"/>
        <v>1376</v>
      </c>
      <c r="AY18" s="298"/>
      <c r="AZ18" s="298">
        <v>1376</v>
      </c>
      <c r="BA18" s="298"/>
      <c r="BB18" s="298"/>
      <c r="BC18" s="298"/>
      <c r="BD18" s="298"/>
      <c r="BE18" s="297">
        <f t="shared" si="17"/>
        <v>39</v>
      </c>
      <c r="BF18" s="296">
        <f t="shared" si="13"/>
        <v>1842</v>
      </c>
      <c r="BG18" s="298"/>
      <c r="BH18" s="298">
        <v>1842</v>
      </c>
      <c r="BI18" s="298"/>
      <c r="BJ18" s="298"/>
      <c r="BK18" s="298"/>
      <c r="BL18" s="298"/>
    </row>
    <row r="19" spans="1:64" ht="40.5" customHeight="1" x14ac:dyDescent="0.25">
      <c r="A19" s="358"/>
      <c r="B19" s="358"/>
      <c r="C19" s="1018"/>
      <c r="D19" s="1103"/>
      <c r="E19" s="345">
        <v>246</v>
      </c>
      <c r="F19" s="356">
        <v>190303300</v>
      </c>
      <c r="G19" s="32" t="s">
        <v>3204</v>
      </c>
      <c r="H19" s="363">
        <v>180</v>
      </c>
      <c r="I19" s="353" t="s">
        <v>2979</v>
      </c>
      <c r="J19" s="28">
        <v>19</v>
      </c>
      <c r="K19" s="28" t="s">
        <v>3189</v>
      </c>
      <c r="L19" s="368">
        <v>1903</v>
      </c>
      <c r="M19" s="28" t="s">
        <v>3198</v>
      </c>
      <c r="N19" s="388">
        <v>2024004540047</v>
      </c>
      <c r="O19" s="28" t="s">
        <v>3199</v>
      </c>
      <c r="P19" s="332" t="s">
        <v>837</v>
      </c>
      <c r="Q19" s="364">
        <v>180</v>
      </c>
      <c r="R19" s="326" t="s">
        <v>2955</v>
      </c>
      <c r="S19" s="326"/>
      <c r="T19" s="507">
        <v>180</v>
      </c>
      <c r="U19" s="294">
        <v>30</v>
      </c>
      <c r="V19" s="295">
        <v>50</v>
      </c>
      <c r="W19" s="295">
        <v>50</v>
      </c>
      <c r="X19" s="295">
        <v>50</v>
      </c>
      <c r="Y19" s="295">
        <v>11517</v>
      </c>
      <c r="Z19" s="296">
        <f t="shared" si="5"/>
        <v>11517</v>
      </c>
      <c r="AA19" s="296">
        <f t="shared" si="5"/>
        <v>0</v>
      </c>
      <c r="AB19" s="296">
        <f t="shared" si="5"/>
        <v>11517</v>
      </c>
      <c r="AC19" s="296">
        <f t="shared" si="5"/>
        <v>0</v>
      </c>
      <c r="AD19" s="296">
        <f t="shared" si="5"/>
        <v>0</v>
      </c>
      <c r="AE19" s="296">
        <f t="shared" si="5"/>
        <v>0</v>
      </c>
      <c r="AF19" s="296">
        <f t="shared" si="5"/>
        <v>0</v>
      </c>
      <c r="AG19" s="297">
        <f t="shared" si="14"/>
        <v>30</v>
      </c>
      <c r="AH19" s="296">
        <f t="shared" si="10"/>
        <v>1300</v>
      </c>
      <c r="AI19" s="298"/>
      <c r="AJ19" s="298">
        <v>1300</v>
      </c>
      <c r="AK19" s="298"/>
      <c r="AL19" s="298"/>
      <c r="AM19" s="298"/>
      <c r="AN19" s="298"/>
      <c r="AO19" s="297">
        <f t="shared" si="15"/>
        <v>50</v>
      </c>
      <c r="AP19" s="296">
        <f t="shared" si="11"/>
        <v>3000</v>
      </c>
      <c r="AQ19" s="298"/>
      <c r="AR19" s="298">
        <v>3000</v>
      </c>
      <c r="AS19" s="298"/>
      <c r="AT19" s="298"/>
      <c r="AU19" s="298"/>
      <c r="AV19" s="298"/>
      <c r="AW19" s="297">
        <f t="shared" si="16"/>
        <v>50</v>
      </c>
      <c r="AX19" s="296">
        <f t="shared" si="12"/>
        <v>3085</v>
      </c>
      <c r="AY19" s="298"/>
      <c r="AZ19" s="298">
        <v>3085</v>
      </c>
      <c r="BA19" s="298"/>
      <c r="BB19" s="298"/>
      <c r="BC19" s="298"/>
      <c r="BD19" s="298"/>
      <c r="BE19" s="297">
        <f t="shared" si="17"/>
        <v>50</v>
      </c>
      <c r="BF19" s="296">
        <f t="shared" si="13"/>
        <v>4132</v>
      </c>
      <c r="BG19" s="298"/>
      <c r="BH19" s="298">
        <v>4132</v>
      </c>
      <c r="BI19" s="298"/>
      <c r="BJ19" s="298"/>
      <c r="BK19" s="298"/>
      <c r="BL19" s="298"/>
    </row>
    <row r="20" spans="1:64" ht="40.5" customHeight="1" x14ac:dyDescent="0.25">
      <c r="A20" s="358"/>
      <c r="B20" s="358"/>
      <c r="C20" s="1018"/>
      <c r="D20" s="1103"/>
      <c r="E20" s="345">
        <v>247</v>
      </c>
      <c r="F20" s="356">
        <v>190303100</v>
      </c>
      <c r="G20" s="32" t="s">
        <v>838</v>
      </c>
      <c r="H20" s="363">
        <v>40</v>
      </c>
      <c r="I20" s="353" t="s">
        <v>2979</v>
      </c>
      <c r="J20" s="28">
        <v>19</v>
      </c>
      <c r="K20" s="28" t="s">
        <v>3189</v>
      </c>
      <c r="L20" s="368">
        <v>1903</v>
      </c>
      <c r="M20" s="28" t="s">
        <v>3198</v>
      </c>
      <c r="N20" s="388">
        <v>2024004540047</v>
      </c>
      <c r="O20" s="28" t="s">
        <v>3199</v>
      </c>
      <c r="P20" s="332" t="s">
        <v>838</v>
      </c>
      <c r="Q20" s="364">
        <v>40</v>
      </c>
      <c r="R20" s="326" t="s">
        <v>2956</v>
      </c>
      <c r="S20" s="326"/>
      <c r="T20" s="507">
        <v>40</v>
      </c>
      <c r="U20" s="294">
        <v>40</v>
      </c>
      <c r="V20" s="295">
        <v>40</v>
      </c>
      <c r="W20" s="295">
        <v>40</v>
      </c>
      <c r="X20" s="295">
        <v>40</v>
      </c>
      <c r="Y20" s="295">
        <v>10578</v>
      </c>
      <c r="Z20" s="296">
        <f t="shared" si="5"/>
        <v>10578</v>
      </c>
      <c r="AA20" s="296">
        <f t="shared" si="5"/>
        <v>200</v>
      </c>
      <c r="AB20" s="296">
        <f t="shared" si="5"/>
        <v>10378</v>
      </c>
      <c r="AC20" s="296">
        <f t="shared" si="5"/>
        <v>0</v>
      </c>
      <c r="AD20" s="296">
        <f t="shared" si="5"/>
        <v>0</v>
      </c>
      <c r="AE20" s="296">
        <f t="shared" si="5"/>
        <v>0</v>
      </c>
      <c r="AF20" s="296">
        <f t="shared" si="5"/>
        <v>0</v>
      </c>
      <c r="AG20" s="297">
        <f t="shared" si="14"/>
        <v>40</v>
      </c>
      <c r="AH20" s="296">
        <f t="shared" si="10"/>
        <v>871</v>
      </c>
      <c r="AI20" s="298">
        <v>200</v>
      </c>
      <c r="AJ20" s="298">
        <v>671</v>
      </c>
      <c r="AK20" s="298"/>
      <c r="AL20" s="298"/>
      <c r="AM20" s="298"/>
      <c r="AN20" s="298"/>
      <c r="AO20" s="297">
        <f t="shared" si="15"/>
        <v>40</v>
      </c>
      <c r="AP20" s="296">
        <f t="shared" si="11"/>
        <v>2892</v>
      </c>
      <c r="AQ20" s="298"/>
      <c r="AR20" s="298">
        <v>2892</v>
      </c>
      <c r="AS20" s="298"/>
      <c r="AT20" s="298"/>
      <c r="AU20" s="298"/>
      <c r="AV20" s="298"/>
      <c r="AW20" s="297">
        <f t="shared" si="16"/>
        <v>40</v>
      </c>
      <c r="AX20" s="296">
        <f t="shared" si="12"/>
        <v>2914</v>
      </c>
      <c r="AY20" s="298"/>
      <c r="AZ20" s="298">
        <v>2914</v>
      </c>
      <c r="BA20" s="298"/>
      <c r="BB20" s="298"/>
      <c r="BC20" s="298"/>
      <c r="BD20" s="298"/>
      <c r="BE20" s="297">
        <f t="shared" si="17"/>
        <v>40</v>
      </c>
      <c r="BF20" s="296">
        <f t="shared" si="13"/>
        <v>3901</v>
      </c>
      <c r="BG20" s="298"/>
      <c r="BH20" s="298">
        <v>3901</v>
      </c>
      <c r="BI20" s="298"/>
      <c r="BJ20" s="298"/>
      <c r="BK20" s="298"/>
      <c r="BL20" s="298"/>
    </row>
    <row r="21" spans="1:64" ht="40.5" customHeight="1" x14ac:dyDescent="0.25">
      <c r="A21" s="358"/>
      <c r="B21" s="358"/>
      <c r="C21" s="1018"/>
      <c r="D21" s="1103"/>
      <c r="E21" s="345">
        <v>248</v>
      </c>
      <c r="F21" s="356">
        <v>190305700</v>
      </c>
      <c r="G21" s="32" t="s">
        <v>3205</v>
      </c>
      <c r="H21" s="363">
        <v>39</v>
      </c>
      <c r="I21" s="353" t="s">
        <v>2979</v>
      </c>
      <c r="J21" s="28">
        <v>19</v>
      </c>
      <c r="K21" s="28" t="s">
        <v>3189</v>
      </c>
      <c r="L21" s="368">
        <v>1903</v>
      </c>
      <c r="M21" s="28" t="s">
        <v>3198</v>
      </c>
      <c r="N21" s="388">
        <v>2024004540047</v>
      </c>
      <c r="O21" s="28" t="s">
        <v>3199</v>
      </c>
      <c r="P21" s="332" t="s">
        <v>839</v>
      </c>
      <c r="Q21" s="364">
        <v>39</v>
      </c>
      <c r="R21" s="326" t="s">
        <v>2956</v>
      </c>
      <c r="S21" s="326"/>
      <c r="T21" s="507">
        <v>39</v>
      </c>
      <c r="U21" s="294">
        <v>39</v>
      </c>
      <c r="V21" s="295">
        <v>39</v>
      </c>
      <c r="W21" s="295">
        <v>39</v>
      </c>
      <c r="X21" s="295">
        <v>39</v>
      </c>
      <c r="Y21" s="295">
        <v>5539</v>
      </c>
      <c r="Z21" s="296">
        <f t="shared" si="5"/>
        <v>5539</v>
      </c>
      <c r="AA21" s="296">
        <f t="shared" si="5"/>
        <v>5024</v>
      </c>
      <c r="AB21" s="296">
        <f t="shared" si="5"/>
        <v>515</v>
      </c>
      <c r="AC21" s="296">
        <f t="shared" si="5"/>
        <v>0</v>
      </c>
      <c r="AD21" s="296">
        <f t="shared" si="5"/>
        <v>0</v>
      </c>
      <c r="AE21" s="296">
        <f t="shared" si="5"/>
        <v>0</v>
      </c>
      <c r="AF21" s="296">
        <f t="shared" si="5"/>
        <v>0</v>
      </c>
      <c r="AG21" s="297">
        <f t="shared" si="14"/>
        <v>39</v>
      </c>
      <c r="AH21" s="296">
        <f t="shared" si="10"/>
        <v>1852</v>
      </c>
      <c r="AI21" s="298">
        <v>1800</v>
      </c>
      <c r="AJ21" s="298">
        <v>52</v>
      </c>
      <c r="AK21" s="298"/>
      <c r="AL21" s="298"/>
      <c r="AM21" s="298"/>
      <c r="AN21" s="298"/>
      <c r="AO21" s="297">
        <f t="shared" si="15"/>
        <v>39</v>
      </c>
      <c r="AP21" s="296">
        <f t="shared" si="11"/>
        <v>136</v>
      </c>
      <c r="AQ21" s="298"/>
      <c r="AR21" s="298">
        <v>136</v>
      </c>
      <c r="AS21" s="298"/>
      <c r="AT21" s="298"/>
      <c r="AU21" s="298"/>
      <c r="AV21" s="298"/>
      <c r="AW21" s="297">
        <f t="shared" si="16"/>
        <v>39</v>
      </c>
      <c r="AX21" s="296">
        <f t="shared" si="12"/>
        <v>140</v>
      </c>
      <c r="AY21" s="298"/>
      <c r="AZ21" s="298">
        <v>140</v>
      </c>
      <c r="BA21" s="298"/>
      <c r="BB21" s="298"/>
      <c r="BC21" s="298"/>
      <c r="BD21" s="298"/>
      <c r="BE21" s="297">
        <f t="shared" si="17"/>
        <v>39</v>
      </c>
      <c r="BF21" s="296">
        <f t="shared" si="13"/>
        <v>3411</v>
      </c>
      <c r="BG21" s="298">
        <v>3224</v>
      </c>
      <c r="BH21" s="298">
        <v>187</v>
      </c>
      <c r="BI21" s="298"/>
      <c r="BJ21" s="298"/>
      <c r="BK21" s="298"/>
      <c r="BL21" s="298"/>
    </row>
    <row r="22" spans="1:64" ht="40.5" customHeight="1" x14ac:dyDescent="0.25">
      <c r="A22" s="358"/>
      <c r="B22" s="358"/>
      <c r="C22" s="1019"/>
      <c r="D22" s="1103"/>
      <c r="E22" s="345">
        <v>249</v>
      </c>
      <c r="F22" s="356">
        <v>190502602</v>
      </c>
      <c r="G22" s="32" t="s">
        <v>3206</v>
      </c>
      <c r="H22" s="363">
        <v>3</v>
      </c>
      <c r="I22" s="353" t="s">
        <v>2979</v>
      </c>
      <c r="J22" s="28">
        <v>19</v>
      </c>
      <c r="K22" s="28" t="s">
        <v>3189</v>
      </c>
      <c r="L22" s="28">
        <v>1905</v>
      </c>
      <c r="M22" s="28" t="s">
        <v>3033</v>
      </c>
      <c r="N22" s="356">
        <v>2024004540046</v>
      </c>
      <c r="O22" s="28" t="s">
        <v>3190</v>
      </c>
      <c r="P22" s="332" t="s">
        <v>840</v>
      </c>
      <c r="Q22" s="364">
        <v>3</v>
      </c>
      <c r="R22" s="326" t="s">
        <v>2956</v>
      </c>
      <c r="S22" s="326"/>
      <c r="T22" s="507">
        <v>3</v>
      </c>
      <c r="U22" s="294">
        <v>3</v>
      </c>
      <c r="V22" s="295">
        <v>3</v>
      </c>
      <c r="W22" s="295">
        <v>3</v>
      </c>
      <c r="X22" s="295">
        <v>3</v>
      </c>
      <c r="Y22" s="295">
        <v>3870</v>
      </c>
      <c r="Z22" s="296">
        <f t="shared" si="5"/>
        <v>3870</v>
      </c>
      <c r="AA22" s="296">
        <f t="shared" si="5"/>
        <v>2395</v>
      </c>
      <c r="AB22" s="296">
        <f t="shared" si="5"/>
        <v>1475</v>
      </c>
      <c r="AC22" s="296">
        <f t="shared" si="5"/>
        <v>0</v>
      </c>
      <c r="AD22" s="296">
        <f t="shared" si="5"/>
        <v>0</v>
      </c>
      <c r="AE22" s="296">
        <f t="shared" si="5"/>
        <v>0</v>
      </c>
      <c r="AF22" s="296">
        <f t="shared" si="5"/>
        <v>0</v>
      </c>
      <c r="AG22" s="297">
        <f t="shared" si="14"/>
        <v>3</v>
      </c>
      <c r="AH22" s="296">
        <f t="shared" si="10"/>
        <v>421</v>
      </c>
      <c r="AI22" s="298">
        <v>286</v>
      </c>
      <c r="AJ22" s="298">
        <v>135</v>
      </c>
      <c r="AK22" s="298"/>
      <c r="AL22" s="298"/>
      <c r="AM22" s="298"/>
      <c r="AN22" s="298"/>
      <c r="AO22" s="297">
        <f t="shared" si="15"/>
        <v>3</v>
      </c>
      <c r="AP22" s="296">
        <f t="shared" si="11"/>
        <v>1075</v>
      </c>
      <c r="AQ22" s="298">
        <v>682</v>
      </c>
      <c r="AR22" s="298">
        <v>393</v>
      </c>
      <c r="AS22" s="298"/>
      <c r="AT22" s="298"/>
      <c r="AU22" s="298"/>
      <c r="AV22" s="298"/>
      <c r="AW22" s="297">
        <f t="shared" si="16"/>
        <v>3</v>
      </c>
      <c r="AX22" s="296">
        <f t="shared" si="12"/>
        <v>1108</v>
      </c>
      <c r="AY22" s="298">
        <v>703</v>
      </c>
      <c r="AZ22" s="298">
        <v>405</v>
      </c>
      <c r="BA22" s="298"/>
      <c r="BB22" s="298"/>
      <c r="BC22" s="298"/>
      <c r="BD22" s="298"/>
      <c r="BE22" s="297">
        <f t="shared" si="17"/>
        <v>3</v>
      </c>
      <c r="BF22" s="296">
        <f t="shared" si="13"/>
        <v>1266</v>
      </c>
      <c r="BG22" s="298">
        <v>724</v>
      </c>
      <c r="BH22" s="298">
        <v>542</v>
      </c>
      <c r="BI22" s="298"/>
      <c r="BJ22" s="298"/>
      <c r="BK22" s="298"/>
      <c r="BL22" s="298"/>
    </row>
    <row r="23" spans="1:64" ht="40.5" customHeight="1" x14ac:dyDescent="0.25">
      <c r="A23" s="358"/>
      <c r="B23" s="358"/>
      <c r="C23" s="1017" t="s">
        <v>844</v>
      </c>
      <c r="D23" s="1103" t="s">
        <v>841</v>
      </c>
      <c r="E23" s="340">
        <v>250</v>
      </c>
      <c r="F23" s="356">
        <v>190501500</v>
      </c>
      <c r="G23" s="32" t="s">
        <v>833</v>
      </c>
      <c r="H23" s="363">
        <v>24</v>
      </c>
      <c r="I23" s="353" t="s">
        <v>2979</v>
      </c>
      <c r="J23" s="28">
        <v>19</v>
      </c>
      <c r="K23" s="28" t="s">
        <v>3189</v>
      </c>
      <c r="L23" s="28">
        <v>1905</v>
      </c>
      <c r="M23" s="28" t="s">
        <v>3033</v>
      </c>
      <c r="N23" s="356">
        <v>2024004540046</v>
      </c>
      <c r="O23" s="28" t="s">
        <v>3190</v>
      </c>
      <c r="P23" s="332" t="s">
        <v>391</v>
      </c>
      <c r="Q23" s="364">
        <v>24</v>
      </c>
      <c r="R23" s="326" t="s">
        <v>2955</v>
      </c>
      <c r="S23" s="326"/>
      <c r="T23" s="507">
        <v>24</v>
      </c>
      <c r="U23" s="294">
        <v>2</v>
      </c>
      <c r="V23" s="295">
        <v>6</v>
      </c>
      <c r="W23" s="295">
        <v>6</v>
      </c>
      <c r="X23" s="295">
        <v>10</v>
      </c>
      <c r="Y23" s="295">
        <v>861</v>
      </c>
      <c r="Z23" s="296">
        <f t="shared" si="5"/>
        <v>861</v>
      </c>
      <c r="AA23" s="296">
        <f t="shared" si="5"/>
        <v>861</v>
      </c>
      <c r="AB23" s="296">
        <f t="shared" si="5"/>
        <v>0</v>
      </c>
      <c r="AC23" s="296">
        <f t="shared" si="5"/>
        <v>0</v>
      </c>
      <c r="AD23" s="296">
        <f t="shared" si="5"/>
        <v>0</v>
      </c>
      <c r="AE23" s="296">
        <f t="shared" si="5"/>
        <v>0</v>
      </c>
      <c r="AF23" s="296">
        <f t="shared" si="5"/>
        <v>0</v>
      </c>
      <c r="AG23" s="297">
        <f t="shared" si="14"/>
        <v>2</v>
      </c>
      <c r="AH23" s="296">
        <f t="shared" si="10"/>
        <v>206</v>
      </c>
      <c r="AI23" s="298">
        <v>206</v>
      </c>
      <c r="AJ23" s="298"/>
      <c r="AK23" s="298"/>
      <c r="AL23" s="298"/>
      <c r="AM23" s="298"/>
      <c r="AN23" s="298"/>
      <c r="AO23" s="297">
        <f t="shared" si="15"/>
        <v>6</v>
      </c>
      <c r="AP23" s="296">
        <f t="shared" si="11"/>
        <v>212</v>
      </c>
      <c r="AQ23" s="298">
        <v>212</v>
      </c>
      <c r="AR23" s="298"/>
      <c r="AS23" s="298"/>
      <c r="AT23" s="298"/>
      <c r="AU23" s="298"/>
      <c r="AV23" s="298"/>
      <c r="AW23" s="297">
        <f t="shared" si="16"/>
        <v>6</v>
      </c>
      <c r="AX23" s="296">
        <f t="shared" si="12"/>
        <v>218</v>
      </c>
      <c r="AY23" s="298">
        <v>218</v>
      </c>
      <c r="AZ23" s="298"/>
      <c r="BA23" s="298"/>
      <c r="BB23" s="298"/>
      <c r="BC23" s="298"/>
      <c r="BD23" s="298"/>
      <c r="BE23" s="297">
        <f t="shared" si="17"/>
        <v>10</v>
      </c>
      <c r="BF23" s="296">
        <f t="shared" si="13"/>
        <v>225</v>
      </c>
      <c r="BG23" s="298">
        <v>225</v>
      </c>
      <c r="BH23" s="298"/>
      <c r="BI23" s="298"/>
      <c r="BJ23" s="298"/>
      <c r="BK23" s="298"/>
      <c r="BL23" s="298"/>
    </row>
    <row r="24" spans="1:64" ht="40.5" customHeight="1" x14ac:dyDescent="0.25">
      <c r="A24" s="358"/>
      <c r="B24" s="358"/>
      <c r="C24" s="1019"/>
      <c r="D24" s="1103"/>
      <c r="E24" s="345">
        <v>251</v>
      </c>
      <c r="F24" s="356">
        <v>190305102</v>
      </c>
      <c r="G24" s="32" t="s">
        <v>3201</v>
      </c>
      <c r="H24" s="363">
        <v>24</v>
      </c>
      <c r="I24" s="353" t="s">
        <v>2979</v>
      </c>
      <c r="J24" s="28">
        <v>19</v>
      </c>
      <c r="K24" s="28" t="s">
        <v>3189</v>
      </c>
      <c r="L24" s="368">
        <v>1903</v>
      </c>
      <c r="M24" s="28" t="s">
        <v>3198</v>
      </c>
      <c r="N24" s="388">
        <v>2024004540047</v>
      </c>
      <c r="O24" s="28" t="s">
        <v>3199</v>
      </c>
      <c r="P24" s="332" t="s">
        <v>834</v>
      </c>
      <c r="Q24" s="364">
        <v>24</v>
      </c>
      <c r="R24" s="326" t="s">
        <v>2955</v>
      </c>
      <c r="S24" s="326"/>
      <c r="T24" s="507">
        <v>24</v>
      </c>
      <c r="U24" s="294">
        <v>2</v>
      </c>
      <c r="V24" s="295">
        <v>6</v>
      </c>
      <c r="W24" s="295">
        <v>6</v>
      </c>
      <c r="X24" s="295">
        <v>10</v>
      </c>
      <c r="Y24" s="295">
        <v>825</v>
      </c>
      <c r="Z24" s="296">
        <f t="shared" ref="Z24:AF39" si="18">+AH24+AP24+AX24+BF24</f>
        <v>825</v>
      </c>
      <c r="AA24" s="296">
        <f t="shared" si="18"/>
        <v>636</v>
      </c>
      <c r="AB24" s="296">
        <f t="shared" si="18"/>
        <v>189</v>
      </c>
      <c r="AC24" s="296">
        <f t="shared" si="18"/>
        <v>0</v>
      </c>
      <c r="AD24" s="296">
        <f t="shared" si="18"/>
        <v>0</v>
      </c>
      <c r="AE24" s="296">
        <f t="shared" si="18"/>
        <v>0</v>
      </c>
      <c r="AF24" s="296">
        <f t="shared" si="18"/>
        <v>0</v>
      </c>
      <c r="AG24" s="297">
        <f t="shared" si="14"/>
        <v>2</v>
      </c>
      <c r="AH24" s="296">
        <f t="shared" si="10"/>
        <v>206</v>
      </c>
      <c r="AI24" s="298">
        <v>206</v>
      </c>
      <c r="AJ24" s="298"/>
      <c r="AK24" s="298"/>
      <c r="AL24" s="298"/>
      <c r="AM24" s="298"/>
      <c r="AN24" s="298"/>
      <c r="AO24" s="297">
        <f t="shared" si="15"/>
        <v>6</v>
      </c>
      <c r="AP24" s="296">
        <f t="shared" si="11"/>
        <v>212</v>
      </c>
      <c r="AQ24" s="298">
        <v>212</v>
      </c>
      <c r="AR24" s="298"/>
      <c r="AS24" s="298"/>
      <c r="AT24" s="298"/>
      <c r="AU24" s="298"/>
      <c r="AV24" s="298"/>
      <c r="AW24" s="297">
        <f t="shared" si="16"/>
        <v>6</v>
      </c>
      <c r="AX24" s="296">
        <f t="shared" si="12"/>
        <v>218</v>
      </c>
      <c r="AY24" s="298">
        <v>218</v>
      </c>
      <c r="AZ24" s="298"/>
      <c r="BA24" s="298"/>
      <c r="BB24" s="298"/>
      <c r="BC24" s="298"/>
      <c r="BD24" s="298"/>
      <c r="BE24" s="297">
        <f t="shared" si="17"/>
        <v>10</v>
      </c>
      <c r="BF24" s="296">
        <f t="shared" si="13"/>
        <v>189</v>
      </c>
      <c r="BG24" s="298"/>
      <c r="BH24" s="298">
        <v>189</v>
      </c>
      <c r="BI24" s="298"/>
      <c r="BJ24" s="298"/>
      <c r="BK24" s="298"/>
      <c r="BL24" s="298"/>
    </row>
    <row r="25" spans="1:64" s="559" customFormat="1" ht="40.5" customHeight="1" x14ac:dyDescent="0.25">
      <c r="A25" s="715"/>
      <c r="B25" s="570" t="s">
        <v>42</v>
      </c>
      <c r="C25" s="571" t="s">
        <v>845</v>
      </c>
      <c r="D25" s="441"/>
      <c r="E25" s="441"/>
      <c r="F25" s="402"/>
      <c r="G25" s="402"/>
      <c r="H25" s="174"/>
      <c r="I25" s="174"/>
      <c r="J25" s="472"/>
      <c r="K25" s="472"/>
      <c r="L25" s="402"/>
      <c r="M25" s="402"/>
      <c r="N25" s="441"/>
      <c r="O25" s="402"/>
      <c r="P25" s="441"/>
      <c r="Q25" s="441"/>
      <c r="R25" s="441"/>
      <c r="S25" s="685"/>
      <c r="T25" s="52"/>
      <c r="U25" s="686"/>
      <c r="V25" s="686"/>
      <c r="W25" s="686"/>
      <c r="X25" s="686"/>
      <c r="Y25" s="585">
        <v>7651</v>
      </c>
      <c r="Z25" s="551">
        <f t="shared" si="18"/>
        <v>7651</v>
      </c>
      <c r="AA25" s="551">
        <f t="shared" si="18"/>
        <v>4231</v>
      </c>
      <c r="AB25" s="551">
        <f t="shared" si="18"/>
        <v>3420</v>
      </c>
      <c r="AC25" s="551">
        <f t="shared" si="18"/>
        <v>0</v>
      </c>
      <c r="AD25" s="551">
        <f t="shared" si="18"/>
        <v>0</v>
      </c>
      <c r="AE25" s="551">
        <f t="shared" si="18"/>
        <v>0</v>
      </c>
      <c r="AF25" s="551">
        <f t="shared" si="18"/>
        <v>0</v>
      </c>
      <c r="AG25" s="552"/>
      <c r="AH25" s="553">
        <f>SUM(AH26:AH31)</f>
        <v>1808</v>
      </c>
      <c r="AI25" s="553">
        <f t="shared" ref="AI25:AN25" si="19">SUM(AI26:AI31)</f>
        <v>226</v>
      </c>
      <c r="AJ25" s="553">
        <f t="shared" si="19"/>
        <v>1582</v>
      </c>
      <c r="AK25" s="553">
        <f t="shared" si="19"/>
        <v>0</v>
      </c>
      <c r="AL25" s="553">
        <f t="shared" si="19"/>
        <v>0</v>
      </c>
      <c r="AM25" s="553">
        <f t="shared" si="19"/>
        <v>0</v>
      </c>
      <c r="AN25" s="553">
        <f t="shared" si="19"/>
        <v>0</v>
      </c>
      <c r="AO25" s="552"/>
      <c r="AP25" s="553">
        <f>SUM(AP26:AP31)</f>
        <v>729</v>
      </c>
      <c r="AQ25" s="553">
        <f t="shared" ref="AQ25:AV25" si="20">SUM(AQ26:AQ31)</f>
        <v>233</v>
      </c>
      <c r="AR25" s="553">
        <f t="shared" si="20"/>
        <v>496</v>
      </c>
      <c r="AS25" s="553">
        <f t="shared" si="20"/>
        <v>0</v>
      </c>
      <c r="AT25" s="553">
        <f t="shared" si="20"/>
        <v>0</v>
      </c>
      <c r="AU25" s="553">
        <f t="shared" si="20"/>
        <v>0</v>
      </c>
      <c r="AV25" s="553">
        <f t="shared" si="20"/>
        <v>0</v>
      </c>
      <c r="AW25" s="552"/>
      <c r="AX25" s="553">
        <f>SUM(AX26:AX31)</f>
        <v>2438</v>
      </c>
      <c r="AY25" s="553">
        <f t="shared" ref="AY25:BD25" si="21">SUM(AY26:AY31)</f>
        <v>1858</v>
      </c>
      <c r="AZ25" s="553">
        <f t="shared" si="21"/>
        <v>580</v>
      </c>
      <c r="BA25" s="553">
        <f t="shared" si="21"/>
        <v>0</v>
      </c>
      <c r="BB25" s="553">
        <f t="shared" si="21"/>
        <v>0</v>
      </c>
      <c r="BC25" s="553">
        <f t="shared" si="21"/>
        <v>0</v>
      </c>
      <c r="BD25" s="553">
        <f t="shared" si="21"/>
        <v>0</v>
      </c>
      <c r="BE25" s="552"/>
      <c r="BF25" s="553">
        <f>SUM(BF26:BF31)</f>
        <v>2676</v>
      </c>
      <c r="BG25" s="553">
        <f t="shared" ref="BG25:BL25" si="22">SUM(BG26:BG31)</f>
        <v>1914</v>
      </c>
      <c r="BH25" s="553">
        <f t="shared" si="22"/>
        <v>762</v>
      </c>
      <c r="BI25" s="553">
        <f t="shared" si="22"/>
        <v>0</v>
      </c>
      <c r="BJ25" s="553">
        <f t="shared" si="22"/>
        <v>0</v>
      </c>
      <c r="BK25" s="553">
        <f t="shared" si="22"/>
        <v>0</v>
      </c>
      <c r="BL25" s="553">
        <f t="shared" si="22"/>
        <v>0</v>
      </c>
    </row>
    <row r="26" spans="1:64" ht="40.5" customHeight="1" x14ac:dyDescent="0.25">
      <c r="C26" s="328" t="s">
        <v>43</v>
      </c>
      <c r="D26" s="348" t="s">
        <v>846</v>
      </c>
      <c r="E26" s="345">
        <v>252</v>
      </c>
      <c r="F26" s="356">
        <v>190302500</v>
      </c>
      <c r="G26" s="32" t="s">
        <v>3207</v>
      </c>
      <c r="H26" s="363">
        <v>1</v>
      </c>
      <c r="I26" s="353" t="s">
        <v>2979</v>
      </c>
      <c r="J26" s="28">
        <v>19</v>
      </c>
      <c r="K26" s="28" t="s">
        <v>3189</v>
      </c>
      <c r="L26" s="368">
        <v>1903</v>
      </c>
      <c r="M26" s="28" t="s">
        <v>3198</v>
      </c>
      <c r="N26" s="388">
        <v>2024004540047</v>
      </c>
      <c r="O26" s="28" t="s">
        <v>3199</v>
      </c>
      <c r="P26" s="332" t="s">
        <v>847</v>
      </c>
      <c r="Q26" s="364">
        <v>1</v>
      </c>
      <c r="R26" s="326" t="s">
        <v>2956</v>
      </c>
      <c r="S26" s="326"/>
      <c r="T26" s="507">
        <v>1</v>
      </c>
      <c r="U26" s="294">
        <v>1</v>
      </c>
      <c r="V26" s="295">
        <v>1</v>
      </c>
      <c r="W26" s="295">
        <v>1</v>
      </c>
      <c r="X26" s="295">
        <v>1</v>
      </c>
      <c r="Y26" s="295">
        <v>472</v>
      </c>
      <c r="Z26" s="296">
        <f t="shared" si="18"/>
        <v>472</v>
      </c>
      <c r="AA26" s="296">
        <f t="shared" si="18"/>
        <v>0</v>
      </c>
      <c r="AB26" s="296">
        <f t="shared" si="18"/>
        <v>472</v>
      </c>
      <c r="AC26" s="296">
        <f t="shared" si="18"/>
        <v>0</v>
      </c>
      <c r="AD26" s="296">
        <f t="shared" si="18"/>
        <v>0</v>
      </c>
      <c r="AE26" s="296">
        <f t="shared" si="18"/>
        <v>0</v>
      </c>
      <c r="AF26" s="296">
        <f t="shared" si="18"/>
        <v>0</v>
      </c>
      <c r="AG26" s="297">
        <f t="shared" ref="AG26:AG31" si="23">+U26</f>
        <v>1</v>
      </c>
      <c r="AH26" s="296">
        <f t="shared" ref="AH26:AH31" si="24">SUM(AI26:AN26)</f>
        <v>14</v>
      </c>
      <c r="AI26" s="298"/>
      <c r="AJ26" s="298">
        <v>14</v>
      </c>
      <c r="AK26" s="298"/>
      <c r="AL26" s="298"/>
      <c r="AM26" s="298"/>
      <c r="AN26" s="298"/>
      <c r="AO26" s="297">
        <f t="shared" ref="AO26:AO31" si="25">+V26</f>
        <v>1</v>
      </c>
      <c r="AP26" s="296">
        <f t="shared" ref="AP26:AP31" si="26">SUM(AQ26:AV26)</f>
        <v>124</v>
      </c>
      <c r="AQ26" s="298"/>
      <c r="AR26" s="298">
        <v>124</v>
      </c>
      <c r="AS26" s="298"/>
      <c r="AT26" s="298"/>
      <c r="AU26" s="298"/>
      <c r="AV26" s="298"/>
      <c r="AW26" s="297">
        <f t="shared" ref="AW26:AW31" si="27">+W26</f>
        <v>1</v>
      </c>
      <c r="AX26" s="296">
        <f t="shared" ref="AX26:AX31" si="28">SUM(AY26:BD26)</f>
        <v>145</v>
      </c>
      <c r="AY26" s="298"/>
      <c r="AZ26" s="298">
        <v>145</v>
      </c>
      <c r="BA26" s="298"/>
      <c r="BB26" s="298"/>
      <c r="BC26" s="298"/>
      <c r="BD26" s="298"/>
      <c r="BE26" s="297">
        <f t="shared" ref="BE26:BE31" si="29">+X26</f>
        <v>1</v>
      </c>
      <c r="BF26" s="296">
        <f t="shared" ref="BF26:BF31" si="30">SUM(BG26:BL26)</f>
        <v>189</v>
      </c>
      <c r="BG26" s="298"/>
      <c r="BH26" s="298">
        <v>189</v>
      </c>
      <c r="BI26" s="298"/>
      <c r="BJ26" s="298"/>
      <c r="BK26" s="298"/>
      <c r="BL26" s="298"/>
    </row>
    <row r="27" spans="1:64" ht="40.5" customHeight="1" x14ac:dyDescent="0.25">
      <c r="C27" s="328" t="s">
        <v>856</v>
      </c>
      <c r="D27" s="348" t="s">
        <v>848</v>
      </c>
      <c r="E27" s="345">
        <v>253</v>
      </c>
      <c r="F27" s="356">
        <v>190504900</v>
      </c>
      <c r="G27" s="32" t="s">
        <v>849</v>
      </c>
      <c r="H27" s="363">
        <v>40</v>
      </c>
      <c r="I27" s="353" t="s">
        <v>2979</v>
      </c>
      <c r="J27" s="28">
        <v>19</v>
      </c>
      <c r="K27" s="28" t="s">
        <v>3189</v>
      </c>
      <c r="L27" s="28">
        <v>1905</v>
      </c>
      <c r="M27" s="28" t="s">
        <v>3033</v>
      </c>
      <c r="N27" s="356">
        <v>2024004540046</v>
      </c>
      <c r="O27" s="28" t="s">
        <v>3190</v>
      </c>
      <c r="P27" s="332" t="s">
        <v>849</v>
      </c>
      <c r="Q27" s="364">
        <v>40</v>
      </c>
      <c r="R27" s="326" t="s">
        <v>2956</v>
      </c>
      <c r="S27" s="326"/>
      <c r="T27" s="507">
        <v>40</v>
      </c>
      <c r="U27" s="294">
        <v>40</v>
      </c>
      <c r="V27" s="295">
        <v>40</v>
      </c>
      <c r="W27" s="295">
        <v>40</v>
      </c>
      <c r="X27" s="295">
        <v>40</v>
      </c>
      <c r="Y27" s="295">
        <v>472</v>
      </c>
      <c r="Z27" s="296">
        <f t="shared" si="18"/>
        <v>472</v>
      </c>
      <c r="AA27" s="296">
        <f t="shared" si="18"/>
        <v>0</v>
      </c>
      <c r="AB27" s="296">
        <f t="shared" si="18"/>
        <v>472</v>
      </c>
      <c r="AC27" s="296">
        <f t="shared" si="18"/>
        <v>0</v>
      </c>
      <c r="AD27" s="296">
        <f t="shared" si="18"/>
        <v>0</v>
      </c>
      <c r="AE27" s="296">
        <f t="shared" si="18"/>
        <v>0</v>
      </c>
      <c r="AF27" s="296">
        <f t="shared" si="18"/>
        <v>0</v>
      </c>
      <c r="AG27" s="297">
        <f t="shared" si="23"/>
        <v>40</v>
      </c>
      <c r="AH27" s="296">
        <f t="shared" si="24"/>
        <v>14</v>
      </c>
      <c r="AI27" s="298"/>
      <c r="AJ27" s="298">
        <v>14</v>
      </c>
      <c r="AK27" s="298"/>
      <c r="AL27" s="298"/>
      <c r="AM27" s="298"/>
      <c r="AN27" s="298"/>
      <c r="AO27" s="297">
        <f t="shared" si="25"/>
        <v>40</v>
      </c>
      <c r="AP27" s="296">
        <f t="shared" si="26"/>
        <v>124</v>
      </c>
      <c r="AQ27" s="298"/>
      <c r="AR27" s="298">
        <v>124</v>
      </c>
      <c r="AS27" s="298"/>
      <c r="AT27" s="298"/>
      <c r="AU27" s="298"/>
      <c r="AV27" s="298"/>
      <c r="AW27" s="297">
        <f t="shared" si="27"/>
        <v>40</v>
      </c>
      <c r="AX27" s="296">
        <f t="shared" si="28"/>
        <v>145</v>
      </c>
      <c r="AY27" s="298"/>
      <c r="AZ27" s="298">
        <v>145</v>
      </c>
      <c r="BA27" s="298"/>
      <c r="BB27" s="298"/>
      <c r="BC27" s="298"/>
      <c r="BD27" s="298"/>
      <c r="BE27" s="297">
        <f t="shared" si="29"/>
        <v>40</v>
      </c>
      <c r="BF27" s="296">
        <f t="shared" si="30"/>
        <v>189</v>
      </c>
      <c r="BG27" s="298"/>
      <c r="BH27" s="298">
        <v>189</v>
      </c>
      <c r="BI27" s="298"/>
      <c r="BJ27" s="298"/>
      <c r="BK27" s="298"/>
      <c r="BL27" s="298"/>
    </row>
    <row r="28" spans="1:64" ht="40.5" customHeight="1" x14ac:dyDescent="0.25">
      <c r="C28" s="328" t="s">
        <v>857</v>
      </c>
      <c r="D28" s="348" t="s">
        <v>850</v>
      </c>
      <c r="E28" s="345">
        <v>254</v>
      </c>
      <c r="F28" s="356">
        <v>190504902</v>
      </c>
      <c r="G28" s="32" t="s">
        <v>3208</v>
      </c>
      <c r="H28" s="363">
        <v>8</v>
      </c>
      <c r="I28" s="353" t="s">
        <v>2979</v>
      </c>
      <c r="J28" s="28">
        <v>19</v>
      </c>
      <c r="K28" s="28" t="s">
        <v>3189</v>
      </c>
      <c r="L28" s="28">
        <v>1905</v>
      </c>
      <c r="M28" s="28" t="s">
        <v>3033</v>
      </c>
      <c r="N28" s="356">
        <v>2024004540046</v>
      </c>
      <c r="O28" s="28" t="s">
        <v>3190</v>
      </c>
      <c r="P28" s="332" t="s">
        <v>824</v>
      </c>
      <c r="Q28" s="364">
        <v>8</v>
      </c>
      <c r="R28" s="326" t="s">
        <v>2956</v>
      </c>
      <c r="S28" s="326"/>
      <c r="T28" s="507">
        <v>8</v>
      </c>
      <c r="U28" s="294">
        <v>8</v>
      </c>
      <c r="V28" s="295">
        <v>8</v>
      </c>
      <c r="W28" s="295">
        <v>8</v>
      </c>
      <c r="X28" s="295">
        <v>8</v>
      </c>
      <c r="Y28" s="295">
        <v>472</v>
      </c>
      <c r="Z28" s="296">
        <f t="shared" si="18"/>
        <v>472</v>
      </c>
      <c r="AA28" s="296">
        <f t="shared" si="18"/>
        <v>0</v>
      </c>
      <c r="AB28" s="296">
        <f t="shared" si="18"/>
        <v>472</v>
      </c>
      <c r="AC28" s="296">
        <f t="shared" si="18"/>
        <v>0</v>
      </c>
      <c r="AD28" s="296">
        <f t="shared" si="18"/>
        <v>0</v>
      </c>
      <c r="AE28" s="296">
        <f t="shared" si="18"/>
        <v>0</v>
      </c>
      <c r="AF28" s="296">
        <f t="shared" si="18"/>
        <v>0</v>
      </c>
      <c r="AG28" s="297">
        <f t="shared" si="23"/>
        <v>8</v>
      </c>
      <c r="AH28" s="296">
        <f t="shared" si="24"/>
        <v>14</v>
      </c>
      <c r="AI28" s="298"/>
      <c r="AJ28" s="298">
        <v>14</v>
      </c>
      <c r="AK28" s="298"/>
      <c r="AL28" s="298"/>
      <c r="AM28" s="298"/>
      <c r="AN28" s="298"/>
      <c r="AO28" s="297">
        <f t="shared" si="25"/>
        <v>8</v>
      </c>
      <c r="AP28" s="296">
        <f t="shared" si="26"/>
        <v>124</v>
      </c>
      <c r="AQ28" s="298"/>
      <c r="AR28" s="298">
        <v>124</v>
      </c>
      <c r="AS28" s="298"/>
      <c r="AT28" s="298"/>
      <c r="AU28" s="298"/>
      <c r="AV28" s="298"/>
      <c r="AW28" s="297">
        <f t="shared" si="27"/>
        <v>8</v>
      </c>
      <c r="AX28" s="296">
        <f t="shared" si="28"/>
        <v>145</v>
      </c>
      <c r="AY28" s="298"/>
      <c r="AZ28" s="298">
        <v>145</v>
      </c>
      <c r="BA28" s="298"/>
      <c r="BB28" s="298"/>
      <c r="BC28" s="298"/>
      <c r="BD28" s="298"/>
      <c r="BE28" s="297">
        <f t="shared" si="29"/>
        <v>8</v>
      </c>
      <c r="BF28" s="296">
        <f t="shared" si="30"/>
        <v>189</v>
      </c>
      <c r="BG28" s="298"/>
      <c r="BH28" s="298">
        <v>189</v>
      </c>
      <c r="BI28" s="298"/>
      <c r="BJ28" s="298"/>
      <c r="BK28" s="298"/>
      <c r="BL28" s="298"/>
    </row>
    <row r="29" spans="1:64" ht="40.5" customHeight="1" x14ac:dyDescent="0.25">
      <c r="C29" s="328" t="s">
        <v>858</v>
      </c>
      <c r="D29" s="348" t="s">
        <v>851</v>
      </c>
      <c r="E29" s="345">
        <v>255</v>
      </c>
      <c r="F29" s="356">
        <v>190504100</v>
      </c>
      <c r="G29" s="32" t="s">
        <v>3209</v>
      </c>
      <c r="H29" s="363">
        <v>12000</v>
      </c>
      <c r="I29" s="353" t="s">
        <v>2979</v>
      </c>
      <c r="J29" s="28">
        <v>19</v>
      </c>
      <c r="K29" s="28" t="s">
        <v>3189</v>
      </c>
      <c r="L29" s="28">
        <v>1905</v>
      </c>
      <c r="M29" s="28" t="s">
        <v>3033</v>
      </c>
      <c r="N29" s="356">
        <v>2024004540046</v>
      </c>
      <c r="O29" s="28" t="s">
        <v>3190</v>
      </c>
      <c r="P29" s="332" t="s">
        <v>852</v>
      </c>
      <c r="Q29" s="364">
        <v>12000</v>
      </c>
      <c r="R29" s="326" t="s">
        <v>2955</v>
      </c>
      <c r="S29" s="326"/>
      <c r="T29" s="507">
        <v>12000</v>
      </c>
      <c r="U29" s="294">
        <v>1000</v>
      </c>
      <c r="V29" s="295">
        <v>3000</v>
      </c>
      <c r="W29" s="295">
        <v>5000</v>
      </c>
      <c r="X29" s="295">
        <v>3000</v>
      </c>
      <c r="Y29" s="295">
        <v>4813</v>
      </c>
      <c r="Z29" s="296">
        <f t="shared" si="18"/>
        <v>4813</v>
      </c>
      <c r="AA29" s="296">
        <f t="shared" si="18"/>
        <v>3287</v>
      </c>
      <c r="AB29" s="296">
        <f t="shared" si="18"/>
        <v>1526</v>
      </c>
      <c r="AC29" s="296">
        <f t="shared" si="18"/>
        <v>0</v>
      </c>
      <c r="AD29" s="296">
        <f t="shared" si="18"/>
        <v>0</v>
      </c>
      <c r="AE29" s="296">
        <f t="shared" si="18"/>
        <v>0</v>
      </c>
      <c r="AF29" s="296">
        <f t="shared" si="18"/>
        <v>0</v>
      </c>
      <c r="AG29" s="297">
        <f t="shared" si="23"/>
        <v>1000</v>
      </c>
      <c r="AH29" s="296">
        <f t="shared" si="24"/>
        <v>1526</v>
      </c>
      <c r="AI29" s="298"/>
      <c r="AJ29" s="298">
        <v>1526</v>
      </c>
      <c r="AK29" s="298"/>
      <c r="AL29" s="298"/>
      <c r="AM29" s="298"/>
      <c r="AN29" s="298"/>
      <c r="AO29" s="297">
        <f t="shared" si="25"/>
        <v>3000</v>
      </c>
      <c r="AP29" s="296">
        <f t="shared" si="26"/>
        <v>0</v>
      </c>
      <c r="AQ29" s="298"/>
      <c r="AR29" s="298"/>
      <c r="AS29" s="298"/>
      <c r="AT29" s="298"/>
      <c r="AU29" s="298"/>
      <c r="AV29" s="298"/>
      <c r="AW29" s="297">
        <f t="shared" si="27"/>
        <v>5000</v>
      </c>
      <c r="AX29" s="296">
        <f t="shared" si="28"/>
        <v>1619</v>
      </c>
      <c r="AY29" s="298">
        <v>1619</v>
      </c>
      <c r="AZ29" s="298"/>
      <c r="BA29" s="298"/>
      <c r="BB29" s="298"/>
      <c r="BC29" s="298"/>
      <c r="BD29" s="298"/>
      <c r="BE29" s="297">
        <f t="shared" si="29"/>
        <v>3000</v>
      </c>
      <c r="BF29" s="296">
        <f t="shared" si="30"/>
        <v>1668</v>
      </c>
      <c r="BG29" s="298">
        <v>1668</v>
      </c>
      <c r="BH29" s="298"/>
      <c r="BI29" s="298"/>
      <c r="BJ29" s="298"/>
      <c r="BK29" s="298"/>
      <c r="BL29" s="298"/>
    </row>
    <row r="30" spans="1:64" ht="40.5" customHeight="1" x14ac:dyDescent="0.25">
      <c r="C30" s="328" t="s">
        <v>859</v>
      </c>
      <c r="D30" s="348" t="s">
        <v>853</v>
      </c>
      <c r="E30" s="345">
        <v>256</v>
      </c>
      <c r="F30" s="356">
        <v>190504900</v>
      </c>
      <c r="G30" s="32" t="s">
        <v>3210</v>
      </c>
      <c r="H30" s="363">
        <v>1</v>
      </c>
      <c r="I30" s="353" t="s">
        <v>2979</v>
      </c>
      <c r="J30" s="28">
        <v>19</v>
      </c>
      <c r="K30" s="28" t="s">
        <v>3189</v>
      </c>
      <c r="L30" s="28">
        <v>1905</v>
      </c>
      <c r="M30" s="28" t="s">
        <v>3033</v>
      </c>
      <c r="N30" s="356">
        <v>2024004540046</v>
      </c>
      <c r="O30" s="28" t="s">
        <v>3190</v>
      </c>
      <c r="P30" s="332" t="s">
        <v>849</v>
      </c>
      <c r="Q30" s="364">
        <v>1</v>
      </c>
      <c r="R30" s="326" t="s">
        <v>2956</v>
      </c>
      <c r="S30" s="326"/>
      <c r="T30" s="507">
        <v>1</v>
      </c>
      <c r="U30" s="294">
        <v>1</v>
      </c>
      <c r="V30" s="295">
        <v>1</v>
      </c>
      <c r="W30" s="295">
        <v>1</v>
      </c>
      <c r="X30" s="295">
        <v>1</v>
      </c>
      <c r="Y30" s="295">
        <v>478</v>
      </c>
      <c r="Z30" s="296">
        <f t="shared" si="18"/>
        <v>478</v>
      </c>
      <c r="AA30" s="296">
        <f t="shared" si="18"/>
        <v>0</v>
      </c>
      <c r="AB30" s="296">
        <f t="shared" si="18"/>
        <v>478</v>
      </c>
      <c r="AC30" s="296">
        <f t="shared" si="18"/>
        <v>0</v>
      </c>
      <c r="AD30" s="296">
        <f t="shared" si="18"/>
        <v>0</v>
      </c>
      <c r="AE30" s="296">
        <f t="shared" si="18"/>
        <v>0</v>
      </c>
      <c r="AF30" s="296">
        <f t="shared" si="18"/>
        <v>0</v>
      </c>
      <c r="AG30" s="297">
        <f t="shared" si="23"/>
        <v>1</v>
      </c>
      <c r="AH30" s="296">
        <f t="shared" si="24"/>
        <v>14</v>
      </c>
      <c r="AI30" s="298"/>
      <c r="AJ30" s="298">
        <v>14</v>
      </c>
      <c r="AK30" s="298"/>
      <c r="AL30" s="298"/>
      <c r="AM30" s="298"/>
      <c r="AN30" s="298"/>
      <c r="AO30" s="297">
        <f t="shared" si="25"/>
        <v>1</v>
      </c>
      <c r="AP30" s="296">
        <f t="shared" si="26"/>
        <v>124</v>
      </c>
      <c r="AQ30" s="298"/>
      <c r="AR30" s="298">
        <v>124</v>
      </c>
      <c r="AS30" s="298"/>
      <c r="AT30" s="298"/>
      <c r="AU30" s="298"/>
      <c r="AV30" s="298"/>
      <c r="AW30" s="297">
        <f t="shared" si="27"/>
        <v>1</v>
      </c>
      <c r="AX30" s="296">
        <f t="shared" si="28"/>
        <v>145</v>
      </c>
      <c r="AY30" s="298"/>
      <c r="AZ30" s="298">
        <v>145</v>
      </c>
      <c r="BA30" s="298"/>
      <c r="BB30" s="298"/>
      <c r="BC30" s="298"/>
      <c r="BD30" s="298"/>
      <c r="BE30" s="297">
        <f t="shared" si="29"/>
        <v>1</v>
      </c>
      <c r="BF30" s="296">
        <f t="shared" si="30"/>
        <v>195</v>
      </c>
      <c r="BG30" s="298"/>
      <c r="BH30" s="298">
        <v>195</v>
      </c>
      <c r="BI30" s="298"/>
      <c r="BJ30" s="298"/>
      <c r="BK30" s="298"/>
      <c r="BL30" s="298"/>
    </row>
    <row r="31" spans="1:64" ht="40.5" customHeight="1" x14ac:dyDescent="0.25">
      <c r="C31" s="328" t="s">
        <v>860</v>
      </c>
      <c r="D31" s="348" t="s">
        <v>854</v>
      </c>
      <c r="E31" s="345">
        <v>257</v>
      </c>
      <c r="F31" s="356">
        <v>190505001</v>
      </c>
      <c r="G31" s="32" t="s">
        <v>3211</v>
      </c>
      <c r="H31" s="363">
        <v>53</v>
      </c>
      <c r="I31" s="353" t="s">
        <v>2979</v>
      </c>
      <c r="J31" s="28">
        <v>19</v>
      </c>
      <c r="K31" s="28" t="s">
        <v>3189</v>
      </c>
      <c r="L31" s="28">
        <v>1905</v>
      </c>
      <c r="M31" s="28" t="s">
        <v>3033</v>
      </c>
      <c r="N31" s="356">
        <v>2024004540046</v>
      </c>
      <c r="O31" s="28" t="s">
        <v>3190</v>
      </c>
      <c r="P31" s="332" t="s">
        <v>855</v>
      </c>
      <c r="Q31" s="364">
        <v>53</v>
      </c>
      <c r="R31" s="326" t="s">
        <v>2955</v>
      </c>
      <c r="S31" s="326"/>
      <c r="T31" s="507">
        <v>53</v>
      </c>
      <c r="U31" s="294">
        <v>8</v>
      </c>
      <c r="V31" s="295">
        <v>15</v>
      </c>
      <c r="W31" s="295">
        <v>15</v>
      </c>
      <c r="X31" s="295">
        <v>15</v>
      </c>
      <c r="Y31" s="295">
        <v>944</v>
      </c>
      <c r="Z31" s="296">
        <f t="shared" si="18"/>
        <v>944</v>
      </c>
      <c r="AA31" s="296">
        <f t="shared" si="18"/>
        <v>944</v>
      </c>
      <c r="AB31" s="296">
        <f t="shared" si="18"/>
        <v>0</v>
      </c>
      <c r="AC31" s="296">
        <f t="shared" si="18"/>
        <v>0</v>
      </c>
      <c r="AD31" s="296">
        <f t="shared" si="18"/>
        <v>0</v>
      </c>
      <c r="AE31" s="296">
        <f t="shared" si="18"/>
        <v>0</v>
      </c>
      <c r="AF31" s="296">
        <f t="shared" si="18"/>
        <v>0</v>
      </c>
      <c r="AG31" s="297">
        <f t="shared" si="23"/>
        <v>8</v>
      </c>
      <c r="AH31" s="296">
        <f t="shared" si="24"/>
        <v>226</v>
      </c>
      <c r="AI31" s="298">
        <v>226</v>
      </c>
      <c r="AJ31" s="298"/>
      <c r="AK31" s="298"/>
      <c r="AL31" s="298"/>
      <c r="AM31" s="298"/>
      <c r="AN31" s="298"/>
      <c r="AO31" s="297">
        <f t="shared" si="25"/>
        <v>15</v>
      </c>
      <c r="AP31" s="296">
        <f t="shared" si="26"/>
        <v>233</v>
      </c>
      <c r="AQ31" s="298">
        <v>233</v>
      </c>
      <c r="AR31" s="298"/>
      <c r="AS31" s="298"/>
      <c r="AT31" s="298"/>
      <c r="AU31" s="298"/>
      <c r="AV31" s="298"/>
      <c r="AW31" s="297">
        <f t="shared" si="27"/>
        <v>15</v>
      </c>
      <c r="AX31" s="296">
        <f t="shared" si="28"/>
        <v>239</v>
      </c>
      <c r="AY31" s="298">
        <v>239</v>
      </c>
      <c r="AZ31" s="298"/>
      <c r="BA31" s="298"/>
      <c r="BB31" s="298"/>
      <c r="BC31" s="298"/>
      <c r="BD31" s="298"/>
      <c r="BE31" s="297">
        <f t="shared" si="29"/>
        <v>15</v>
      </c>
      <c r="BF31" s="296">
        <f t="shared" si="30"/>
        <v>246</v>
      </c>
      <c r="BG31" s="298">
        <v>246</v>
      </c>
      <c r="BH31" s="298"/>
      <c r="BI31" s="298"/>
      <c r="BJ31" s="298"/>
      <c r="BK31" s="298"/>
      <c r="BL31" s="298"/>
    </row>
    <row r="32" spans="1:64" s="559" customFormat="1" ht="40.5" customHeight="1" x14ac:dyDescent="0.25">
      <c r="A32" s="715"/>
      <c r="B32" s="570" t="s">
        <v>44</v>
      </c>
      <c r="C32" s="571" t="s">
        <v>861</v>
      </c>
      <c r="D32" s="441"/>
      <c r="E32" s="441"/>
      <c r="F32" s="402"/>
      <c r="G32" s="402"/>
      <c r="H32" s="174"/>
      <c r="I32" s="174"/>
      <c r="J32" s="472"/>
      <c r="K32" s="472"/>
      <c r="L32" s="402"/>
      <c r="M32" s="402"/>
      <c r="N32" s="441"/>
      <c r="O32" s="402"/>
      <c r="P32" s="441"/>
      <c r="Q32" s="441"/>
      <c r="R32" s="441"/>
      <c r="S32" s="685"/>
      <c r="T32" s="52"/>
      <c r="U32" s="686"/>
      <c r="V32" s="686"/>
      <c r="W32" s="686"/>
      <c r="X32" s="686"/>
      <c r="Y32" s="585">
        <v>20879</v>
      </c>
      <c r="Z32" s="551">
        <f t="shared" si="18"/>
        <v>20879</v>
      </c>
      <c r="AA32" s="551">
        <f t="shared" si="18"/>
        <v>446</v>
      </c>
      <c r="AB32" s="551">
        <f t="shared" si="18"/>
        <v>20433</v>
      </c>
      <c r="AC32" s="551">
        <f t="shared" si="18"/>
        <v>0</v>
      </c>
      <c r="AD32" s="551">
        <f t="shared" si="18"/>
        <v>0</v>
      </c>
      <c r="AE32" s="551">
        <f t="shared" si="18"/>
        <v>0</v>
      </c>
      <c r="AF32" s="551">
        <f t="shared" si="18"/>
        <v>0</v>
      </c>
      <c r="AG32" s="552"/>
      <c r="AH32" s="553">
        <f>SUM(AH33:AH41)</f>
        <v>754</v>
      </c>
      <c r="AI32" s="553">
        <f t="shared" ref="AI32:AN32" si="31">SUM(AI33:AI41)</f>
        <v>0</v>
      </c>
      <c r="AJ32" s="553">
        <f t="shared" si="31"/>
        <v>754</v>
      </c>
      <c r="AK32" s="553">
        <f t="shared" si="31"/>
        <v>0</v>
      </c>
      <c r="AL32" s="553">
        <f t="shared" si="31"/>
        <v>0</v>
      </c>
      <c r="AM32" s="553">
        <f t="shared" si="31"/>
        <v>0</v>
      </c>
      <c r="AN32" s="553">
        <f t="shared" si="31"/>
        <v>0</v>
      </c>
      <c r="AO32" s="552"/>
      <c r="AP32" s="553">
        <f>SUM(AP33:AP41)</f>
        <v>6569</v>
      </c>
      <c r="AQ32" s="553">
        <f t="shared" ref="AQ32:AV32" si="32">SUM(AQ33:AQ41)</f>
        <v>0</v>
      </c>
      <c r="AR32" s="553">
        <f t="shared" si="32"/>
        <v>6569</v>
      </c>
      <c r="AS32" s="553">
        <f t="shared" si="32"/>
        <v>0</v>
      </c>
      <c r="AT32" s="553">
        <f t="shared" si="32"/>
        <v>0</v>
      </c>
      <c r="AU32" s="553">
        <f t="shared" si="32"/>
        <v>0</v>
      </c>
      <c r="AV32" s="553">
        <f t="shared" si="32"/>
        <v>0</v>
      </c>
      <c r="AW32" s="552"/>
      <c r="AX32" s="553">
        <f>SUM(AX33:AX41)</f>
        <v>6683</v>
      </c>
      <c r="AY32" s="553">
        <f t="shared" ref="AY32:BD32" si="33">SUM(AY33:AY41)</f>
        <v>0</v>
      </c>
      <c r="AZ32" s="553">
        <f t="shared" si="33"/>
        <v>6683</v>
      </c>
      <c r="BA32" s="553">
        <f t="shared" si="33"/>
        <v>0</v>
      </c>
      <c r="BB32" s="553">
        <f t="shared" si="33"/>
        <v>0</v>
      </c>
      <c r="BC32" s="553">
        <f t="shared" si="33"/>
        <v>0</v>
      </c>
      <c r="BD32" s="553">
        <f t="shared" si="33"/>
        <v>0</v>
      </c>
      <c r="BE32" s="552"/>
      <c r="BF32" s="553">
        <f>SUM(BF33:BF41)</f>
        <v>6873</v>
      </c>
      <c r="BG32" s="553">
        <f t="shared" ref="BG32:BL32" si="34">SUM(BG33:BG41)</f>
        <v>446</v>
      </c>
      <c r="BH32" s="553">
        <f t="shared" si="34"/>
        <v>6427</v>
      </c>
      <c r="BI32" s="553">
        <f t="shared" si="34"/>
        <v>0</v>
      </c>
      <c r="BJ32" s="553">
        <f t="shared" si="34"/>
        <v>0</v>
      </c>
      <c r="BK32" s="553">
        <f t="shared" si="34"/>
        <v>0</v>
      </c>
      <c r="BL32" s="553">
        <f t="shared" si="34"/>
        <v>0</v>
      </c>
    </row>
    <row r="33" spans="1:64" ht="40.5" customHeight="1" x14ac:dyDescent="0.25">
      <c r="C33" s="1017" t="s">
        <v>45</v>
      </c>
      <c r="D33" s="1118" t="s">
        <v>862</v>
      </c>
      <c r="E33" s="345">
        <v>258</v>
      </c>
      <c r="F33" s="356">
        <v>190502302</v>
      </c>
      <c r="G33" s="32" t="s">
        <v>863</v>
      </c>
      <c r="H33" s="363">
        <v>2</v>
      </c>
      <c r="I33" s="353" t="s">
        <v>2979</v>
      </c>
      <c r="J33" s="370">
        <v>19</v>
      </c>
      <c r="K33" s="28" t="s">
        <v>3189</v>
      </c>
      <c r="L33" s="28">
        <v>1905</v>
      </c>
      <c r="M33" s="370" t="s">
        <v>3109</v>
      </c>
      <c r="N33" s="388">
        <v>2024004540046</v>
      </c>
      <c r="O33" s="28" t="s">
        <v>3190</v>
      </c>
      <c r="P33" s="332" t="s">
        <v>863</v>
      </c>
      <c r="Q33" s="364">
        <v>2</v>
      </c>
      <c r="R33" s="326" t="s">
        <v>2956</v>
      </c>
      <c r="S33" s="326"/>
      <c r="T33" s="507">
        <v>2</v>
      </c>
      <c r="U33" s="294">
        <v>2</v>
      </c>
      <c r="V33" s="295">
        <v>2</v>
      </c>
      <c r="W33" s="295">
        <v>2</v>
      </c>
      <c r="X33" s="295">
        <v>2</v>
      </c>
      <c r="Y33" s="295">
        <v>1795</v>
      </c>
      <c r="Z33" s="296">
        <f t="shared" si="18"/>
        <v>1795</v>
      </c>
      <c r="AA33" s="296">
        <f t="shared" si="18"/>
        <v>0</v>
      </c>
      <c r="AB33" s="296">
        <f t="shared" si="18"/>
        <v>1795</v>
      </c>
      <c r="AC33" s="296">
        <f t="shared" si="18"/>
        <v>0</v>
      </c>
      <c r="AD33" s="296">
        <f t="shared" si="18"/>
        <v>0</v>
      </c>
      <c r="AE33" s="296">
        <f t="shared" si="18"/>
        <v>0</v>
      </c>
      <c r="AF33" s="296">
        <f t="shared" si="18"/>
        <v>0</v>
      </c>
      <c r="AG33" s="297">
        <f t="shared" ref="AG33:AG41" si="35">+U33</f>
        <v>2</v>
      </c>
      <c r="AH33" s="296">
        <f t="shared" ref="AH33:AH41" si="36">SUM(AI33:AN33)</f>
        <v>0</v>
      </c>
      <c r="AI33" s="298"/>
      <c r="AJ33" s="298"/>
      <c r="AK33" s="298"/>
      <c r="AL33" s="298"/>
      <c r="AM33" s="298"/>
      <c r="AN33" s="298"/>
      <c r="AO33" s="297">
        <f t="shared" ref="AO33:AO41" si="37">+V33</f>
        <v>2</v>
      </c>
      <c r="AP33" s="296">
        <f t="shared" ref="AP33:AP41" si="38">SUM(AQ33:AV33)</f>
        <v>586</v>
      </c>
      <c r="AQ33" s="298"/>
      <c r="AR33" s="298">
        <v>586</v>
      </c>
      <c r="AS33" s="298"/>
      <c r="AT33" s="298"/>
      <c r="AU33" s="298"/>
      <c r="AV33" s="298"/>
      <c r="AW33" s="297">
        <f t="shared" ref="AW33:AW41" si="39">+W33</f>
        <v>2</v>
      </c>
      <c r="AX33" s="296">
        <f t="shared" ref="AX33:AX41" si="40">SUM(AY33:BD33)</f>
        <v>599</v>
      </c>
      <c r="AY33" s="298"/>
      <c r="AZ33" s="298">
        <v>599</v>
      </c>
      <c r="BA33" s="298"/>
      <c r="BB33" s="298"/>
      <c r="BC33" s="298"/>
      <c r="BD33" s="298"/>
      <c r="BE33" s="297">
        <f t="shared" ref="BE33:BE41" si="41">+X33</f>
        <v>2</v>
      </c>
      <c r="BF33" s="296">
        <f t="shared" ref="BF33:BF41" si="42">SUM(BG33:BL33)</f>
        <v>610</v>
      </c>
      <c r="BG33" s="298"/>
      <c r="BH33" s="298">
        <v>610</v>
      </c>
      <c r="BI33" s="298"/>
      <c r="BJ33" s="298"/>
      <c r="BK33" s="298"/>
      <c r="BL33" s="298"/>
    </row>
    <row r="34" spans="1:64" ht="40.5" customHeight="1" x14ac:dyDescent="0.25">
      <c r="C34" s="1018"/>
      <c r="D34" s="1118"/>
      <c r="E34" s="345">
        <v>259</v>
      </c>
      <c r="F34" s="356">
        <v>190502802</v>
      </c>
      <c r="G34" s="32" t="s">
        <v>864</v>
      </c>
      <c r="H34" s="363">
        <v>2</v>
      </c>
      <c r="I34" s="353" t="s">
        <v>2979</v>
      </c>
      <c r="J34" s="370">
        <v>19</v>
      </c>
      <c r="K34" s="28" t="s">
        <v>3189</v>
      </c>
      <c r="L34" s="370">
        <v>1905</v>
      </c>
      <c r="M34" s="370" t="s">
        <v>3109</v>
      </c>
      <c r="N34" s="388">
        <v>2024004540046</v>
      </c>
      <c r="O34" s="28" t="s">
        <v>3190</v>
      </c>
      <c r="P34" s="332" t="s">
        <v>864</v>
      </c>
      <c r="Q34" s="364">
        <v>2</v>
      </c>
      <c r="R34" s="326" t="s">
        <v>2956</v>
      </c>
      <c r="S34" s="326"/>
      <c r="T34" s="507">
        <v>2</v>
      </c>
      <c r="U34" s="294">
        <v>2</v>
      </c>
      <c r="V34" s="295">
        <v>2</v>
      </c>
      <c r="W34" s="295">
        <v>2</v>
      </c>
      <c r="X34" s="295">
        <v>2</v>
      </c>
      <c r="Y34" s="295">
        <v>1364</v>
      </c>
      <c r="Z34" s="296">
        <f t="shared" si="18"/>
        <v>1364</v>
      </c>
      <c r="AA34" s="296">
        <f t="shared" si="18"/>
        <v>446</v>
      </c>
      <c r="AB34" s="296">
        <f t="shared" si="18"/>
        <v>918</v>
      </c>
      <c r="AC34" s="296">
        <f t="shared" si="18"/>
        <v>0</v>
      </c>
      <c r="AD34" s="296">
        <f t="shared" si="18"/>
        <v>0</v>
      </c>
      <c r="AE34" s="296">
        <f t="shared" si="18"/>
        <v>0</v>
      </c>
      <c r="AF34" s="296">
        <f t="shared" si="18"/>
        <v>0</v>
      </c>
      <c r="AG34" s="297">
        <f t="shared" si="35"/>
        <v>2</v>
      </c>
      <c r="AH34" s="296">
        <f t="shared" si="36"/>
        <v>53</v>
      </c>
      <c r="AI34" s="298"/>
      <c r="AJ34" s="298">
        <v>53</v>
      </c>
      <c r="AK34" s="298"/>
      <c r="AL34" s="298"/>
      <c r="AM34" s="298"/>
      <c r="AN34" s="298"/>
      <c r="AO34" s="297">
        <f t="shared" si="37"/>
        <v>2</v>
      </c>
      <c r="AP34" s="296">
        <f t="shared" si="38"/>
        <v>431</v>
      </c>
      <c r="AQ34" s="298"/>
      <c r="AR34" s="298">
        <v>431</v>
      </c>
      <c r="AS34" s="298"/>
      <c r="AT34" s="298"/>
      <c r="AU34" s="298"/>
      <c r="AV34" s="298"/>
      <c r="AW34" s="297">
        <f t="shared" si="39"/>
        <v>2</v>
      </c>
      <c r="AX34" s="296">
        <f t="shared" si="40"/>
        <v>434</v>
      </c>
      <c r="AY34" s="298"/>
      <c r="AZ34" s="298">
        <v>434</v>
      </c>
      <c r="BA34" s="298"/>
      <c r="BB34" s="298"/>
      <c r="BC34" s="298"/>
      <c r="BD34" s="298"/>
      <c r="BE34" s="297">
        <f t="shared" si="41"/>
        <v>2</v>
      </c>
      <c r="BF34" s="296">
        <f t="shared" si="42"/>
        <v>446</v>
      </c>
      <c r="BG34" s="298">
        <v>446</v>
      </c>
      <c r="BH34" s="298"/>
      <c r="BI34" s="298"/>
      <c r="BJ34" s="298"/>
      <c r="BK34" s="298"/>
      <c r="BL34" s="298"/>
    </row>
    <row r="35" spans="1:64" ht="40.5" customHeight="1" x14ac:dyDescent="0.25">
      <c r="C35" s="1018"/>
      <c r="D35" s="1118"/>
      <c r="E35" s="345">
        <v>260</v>
      </c>
      <c r="F35" s="356">
        <v>190502503</v>
      </c>
      <c r="G35" s="32" t="s">
        <v>3212</v>
      </c>
      <c r="H35" s="363">
        <v>1</v>
      </c>
      <c r="I35" s="353" t="s">
        <v>2979</v>
      </c>
      <c r="J35" s="370">
        <v>19</v>
      </c>
      <c r="K35" s="28" t="s">
        <v>3189</v>
      </c>
      <c r="L35" s="370">
        <v>1905</v>
      </c>
      <c r="M35" s="370" t="s">
        <v>3109</v>
      </c>
      <c r="N35" s="388">
        <v>2024004540046</v>
      </c>
      <c r="O35" s="28" t="s">
        <v>3190</v>
      </c>
      <c r="P35" s="332" t="s">
        <v>865</v>
      </c>
      <c r="Q35" s="364">
        <v>1</v>
      </c>
      <c r="R35" s="326" t="s">
        <v>2956</v>
      </c>
      <c r="S35" s="326"/>
      <c r="T35" s="507">
        <v>1</v>
      </c>
      <c r="U35" s="294">
        <v>1</v>
      </c>
      <c r="V35" s="295">
        <v>1</v>
      </c>
      <c r="W35" s="295">
        <v>1</v>
      </c>
      <c r="X35" s="295">
        <v>1</v>
      </c>
      <c r="Y35" s="295">
        <v>1760</v>
      </c>
      <c r="Z35" s="296">
        <f t="shared" si="18"/>
        <v>1760</v>
      </c>
      <c r="AA35" s="296">
        <f t="shared" si="18"/>
        <v>0</v>
      </c>
      <c r="AB35" s="296">
        <f t="shared" si="18"/>
        <v>1760</v>
      </c>
      <c r="AC35" s="296">
        <f t="shared" si="18"/>
        <v>0</v>
      </c>
      <c r="AD35" s="296">
        <f t="shared" si="18"/>
        <v>0</v>
      </c>
      <c r="AE35" s="296">
        <f t="shared" si="18"/>
        <v>0</v>
      </c>
      <c r="AF35" s="296">
        <f t="shared" si="18"/>
        <v>0</v>
      </c>
      <c r="AG35" s="297">
        <f t="shared" si="35"/>
        <v>1</v>
      </c>
      <c r="AH35" s="296">
        <f t="shared" si="36"/>
        <v>99</v>
      </c>
      <c r="AI35" s="298"/>
      <c r="AJ35" s="298">
        <v>99</v>
      </c>
      <c r="AK35" s="298"/>
      <c r="AL35" s="298"/>
      <c r="AM35" s="298"/>
      <c r="AN35" s="298"/>
      <c r="AO35" s="297">
        <f t="shared" si="37"/>
        <v>1</v>
      </c>
      <c r="AP35" s="296">
        <f t="shared" si="38"/>
        <v>544</v>
      </c>
      <c r="AQ35" s="298"/>
      <c r="AR35" s="298">
        <v>544</v>
      </c>
      <c r="AS35" s="298"/>
      <c r="AT35" s="298"/>
      <c r="AU35" s="298"/>
      <c r="AV35" s="298"/>
      <c r="AW35" s="297">
        <f t="shared" si="39"/>
        <v>1</v>
      </c>
      <c r="AX35" s="296">
        <f t="shared" si="40"/>
        <v>551</v>
      </c>
      <c r="AY35" s="298"/>
      <c r="AZ35" s="298">
        <v>551</v>
      </c>
      <c r="BA35" s="298"/>
      <c r="BB35" s="298"/>
      <c r="BC35" s="298"/>
      <c r="BD35" s="298"/>
      <c r="BE35" s="297">
        <f t="shared" si="41"/>
        <v>1</v>
      </c>
      <c r="BF35" s="296">
        <f t="shared" si="42"/>
        <v>566</v>
      </c>
      <c r="BG35" s="298"/>
      <c r="BH35" s="298">
        <v>566</v>
      </c>
      <c r="BI35" s="298"/>
      <c r="BJ35" s="298"/>
      <c r="BK35" s="298"/>
      <c r="BL35" s="298"/>
    </row>
    <row r="36" spans="1:64" ht="40.5" customHeight="1" x14ac:dyDescent="0.25">
      <c r="C36" s="1018"/>
      <c r="D36" s="1118"/>
      <c r="E36" s="345">
        <v>261</v>
      </c>
      <c r="F36" s="356">
        <v>190502102</v>
      </c>
      <c r="G36" s="32" t="s">
        <v>866</v>
      </c>
      <c r="H36" s="363">
        <v>5</v>
      </c>
      <c r="I36" s="353" t="s">
        <v>2979</v>
      </c>
      <c r="J36" s="370">
        <v>19</v>
      </c>
      <c r="K36" s="28" t="s">
        <v>3189</v>
      </c>
      <c r="L36" s="370">
        <v>1905</v>
      </c>
      <c r="M36" s="370" t="s">
        <v>3109</v>
      </c>
      <c r="N36" s="388">
        <v>2024004540046</v>
      </c>
      <c r="O36" s="28" t="s">
        <v>3190</v>
      </c>
      <c r="P36" s="332" t="s">
        <v>866</v>
      </c>
      <c r="Q36" s="364">
        <v>5</v>
      </c>
      <c r="R36" s="326" t="s">
        <v>2956</v>
      </c>
      <c r="S36" s="326"/>
      <c r="T36" s="507">
        <v>5</v>
      </c>
      <c r="U36" s="294">
        <v>5</v>
      </c>
      <c r="V36" s="295">
        <v>5</v>
      </c>
      <c r="W36" s="295">
        <v>5</v>
      </c>
      <c r="X36" s="295">
        <v>5</v>
      </c>
      <c r="Y36" s="295">
        <v>1944</v>
      </c>
      <c r="Z36" s="296">
        <f t="shared" si="18"/>
        <v>1944</v>
      </c>
      <c r="AA36" s="296">
        <f t="shared" si="18"/>
        <v>0</v>
      </c>
      <c r="AB36" s="296">
        <f t="shared" si="18"/>
        <v>1944</v>
      </c>
      <c r="AC36" s="296">
        <f t="shared" si="18"/>
        <v>0</v>
      </c>
      <c r="AD36" s="296">
        <f t="shared" si="18"/>
        <v>0</v>
      </c>
      <c r="AE36" s="296">
        <f t="shared" si="18"/>
        <v>0</v>
      </c>
      <c r="AF36" s="296">
        <f t="shared" si="18"/>
        <v>0</v>
      </c>
      <c r="AG36" s="297">
        <f t="shared" si="35"/>
        <v>5</v>
      </c>
      <c r="AH36" s="296">
        <f t="shared" si="36"/>
        <v>59</v>
      </c>
      <c r="AI36" s="298"/>
      <c r="AJ36" s="298">
        <v>59</v>
      </c>
      <c r="AK36" s="298"/>
      <c r="AL36" s="298"/>
      <c r="AM36" s="298"/>
      <c r="AN36" s="298"/>
      <c r="AO36" s="297">
        <f t="shared" si="37"/>
        <v>5</v>
      </c>
      <c r="AP36" s="296">
        <f t="shared" si="38"/>
        <v>617</v>
      </c>
      <c r="AQ36" s="298"/>
      <c r="AR36" s="298">
        <v>617</v>
      </c>
      <c r="AS36" s="298"/>
      <c r="AT36" s="298"/>
      <c r="AU36" s="298"/>
      <c r="AV36" s="298"/>
      <c r="AW36" s="297">
        <f t="shared" si="39"/>
        <v>5</v>
      </c>
      <c r="AX36" s="296">
        <f t="shared" si="40"/>
        <v>625</v>
      </c>
      <c r="AY36" s="298"/>
      <c r="AZ36" s="298">
        <v>625</v>
      </c>
      <c r="BA36" s="298"/>
      <c r="BB36" s="298"/>
      <c r="BC36" s="298"/>
      <c r="BD36" s="298"/>
      <c r="BE36" s="297">
        <f t="shared" si="41"/>
        <v>5</v>
      </c>
      <c r="BF36" s="296">
        <f t="shared" si="42"/>
        <v>643</v>
      </c>
      <c r="BG36" s="298"/>
      <c r="BH36" s="298">
        <v>643</v>
      </c>
      <c r="BI36" s="298"/>
      <c r="BJ36" s="298"/>
      <c r="BK36" s="298"/>
      <c r="BL36" s="298"/>
    </row>
    <row r="37" spans="1:64" ht="40.5" customHeight="1" x14ac:dyDescent="0.25">
      <c r="C37" s="1018"/>
      <c r="D37" s="1118"/>
      <c r="E37" s="345">
        <v>262</v>
      </c>
      <c r="F37" s="356">
        <v>190502702</v>
      </c>
      <c r="G37" s="32" t="s">
        <v>867</v>
      </c>
      <c r="H37" s="363">
        <v>1</v>
      </c>
      <c r="I37" s="353" t="s">
        <v>2979</v>
      </c>
      <c r="J37" s="370">
        <v>19</v>
      </c>
      <c r="K37" s="28" t="s">
        <v>3189</v>
      </c>
      <c r="L37" s="370">
        <v>1905</v>
      </c>
      <c r="M37" s="370" t="s">
        <v>3109</v>
      </c>
      <c r="N37" s="388">
        <v>2024004540046</v>
      </c>
      <c r="O37" s="28" t="s">
        <v>3190</v>
      </c>
      <c r="P37" s="332" t="s">
        <v>867</v>
      </c>
      <c r="Q37" s="364">
        <v>1</v>
      </c>
      <c r="R37" s="326" t="s">
        <v>2956</v>
      </c>
      <c r="S37" s="326"/>
      <c r="T37" s="507">
        <v>1</v>
      </c>
      <c r="U37" s="294">
        <v>1</v>
      </c>
      <c r="V37" s="295">
        <v>1</v>
      </c>
      <c r="W37" s="295">
        <v>1</v>
      </c>
      <c r="X37" s="295">
        <v>1</v>
      </c>
      <c r="Y37" s="295">
        <v>2083</v>
      </c>
      <c r="Z37" s="296">
        <f t="shared" si="18"/>
        <v>2083</v>
      </c>
      <c r="AA37" s="296">
        <f t="shared" si="18"/>
        <v>0</v>
      </c>
      <c r="AB37" s="296">
        <f t="shared" si="18"/>
        <v>2083</v>
      </c>
      <c r="AC37" s="296">
        <f t="shared" si="18"/>
        <v>0</v>
      </c>
      <c r="AD37" s="296">
        <f t="shared" si="18"/>
        <v>0</v>
      </c>
      <c r="AE37" s="296">
        <f t="shared" si="18"/>
        <v>0</v>
      </c>
      <c r="AF37" s="296">
        <f t="shared" si="18"/>
        <v>0</v>
      </c>
      <c r="AG37" s="297">
        <f t="shared" si="35"/>
        <v>1</v>
      </c>
      <c r="AH37" s="296">
        <f t="shared" si="36"/>
        <v>150</v>
      </c>
      <c r="AI37" s="298"/>
      <c r="AJ37" s="298">
        <v>150</v>
      </c>
      <c r="AK37" s="298"/>
      <c r="AL37" s="298"/>
      <c r="AM37" s="298"/>
      <c r="AN37" s="298"/>
      <c r="AO37" s="297">
        <f t="shared" si="37"/>
        <v>1</v>
      </c>
      <c r="AP37" s="296">
        <f t="shared" si="38"/>
        <v>632</v>
      </c>
      <c r="AQ37" s="298"/>
      <c r="AR37" s="298">
        <v>632</v>
      </c>
      <c r="AS37" s="298"/>
      <c r="AT37" s="298"/>
      <c r="AU37" s="298"/>
      <c r="AV37" s="298"/>
      <c r="AW37" s="297">
        <f t="shared" si="39"/>
        <v>1</v>
      </c>
      <c r="AX37" s="296">
        <f t="shared" si="40"/>
        <v>641</v>
      </c>
      <c r="AY37" s="298"/>
      <c r="AZ37" s="298">
        <v>641</v>
      </c>
      <c r="BA37" s="298"/>
      <c r="BB37" s="298"/>
      <c r="BC37" s="298"/>
      <c r="BD37" s="298"/>
      <c r="BE37" s="297">
        <f t="shared" si="41"/>
        <v>1</v>
      </c>
      <c r="BF37" s="296">
        <f t="shared" si="42"/>
        <v>660</v>
      </c>
      <c r="BG37" s="298"/>
      <c r="BH37" s="298">
        <v>660</v>
      </c>
      <c r="BI37" s="298"/>
      <c r="BJ37" s="298"/>
      <c r="BK37" s="298"/>
      <c r="BL37" s="298"/>
    </row>
    <row r="38" spans="1:64" ht="40.5" customHeight="1" x14ac:dyDescent="0.25">
      <c r="C38" s="1018"/>
      <c r="D38" s="1118"/>
      <c r="E38" s="345">
        <v>263</v>
      </c>
      <c r="F38" s="356">
        <v>190502202</v>
      </c>
      <c r="G38" s="32" t="s">
        <v>3213</v>
      </c>
      <c r="H38" s="363">
        <v>3</v>
      </c>
      <c r="I38" s="353" t="s">
        <v>2979</v>
      </c>
      <c r="J38" s="370">
        <v>19</v>
      </c>
      <c r="K38" s="28" t="s">
        <v>3189</v>
      </c>
      <c r="L38" s="370">
        <v>1905</v>
      </c>
      <c r="M38" s="370" t="s">
        <v>3109</v>
      </c>
      <c r="N38" s="388">
        <v>2024004540046</v>
      </c>
      <c r="O38" s="28" t="s">
        <v>3190</v>
      </c>
      <c r="P38" s="332" t="s">
        <v>868</v>
      </c>
      <c r="Q38" s="364">
        <v>3</v>
      </c>
      <c r="R38" s="326" t="s">
        <v>2956</v>
      </c>
      <c r="S38" s="326"/>
      <c r="T38" s="507">
        <v>3</v>
      </c>
      <c r="U38" s="294">
        <v>3</v>
      </c>
      <c r="V38" s="295">
        <v>3</v>
      </c>
      <c r="W38" s="295">
        <v>3</v>
      </c>
      <c r="X38" s="295">
        <v>3</v>
      </c>
      <c r="Y38" s="295">
        <v>1343</v>
      </c>
      <c r="Z38" s="296">
        <f t="shared" si="18"/>
        <v>1343</v>
      </c>
      <c r="AA38" s="296">
        <f t="shared" si="18"/>
        <v>0</v>
      </c>
      <c r="AB38" s="296">
        <f t="shared" si="18"/>
        <v>1343</v>
      </c>
      <c r="AC38" s="296">
        <f t="shared" si="18"/>
        <v>0</v>
      </c>
      <c r="AD38" s="296">
        <f t="shared" si="18"/>
        <v>0</v>
      </c>
      <c r="AE38" s="296">
        <f t="shared" si="18"/>
        <v>0</v>
      </c>
      <c r="AF38" s="296">
        <f t="shared" si="18"/>
        <v>0</v>
      </c>
      <c r="AG38" s="297">
        <f t="shared" si="35"/>
        <v>3</v>
      </c>
      <c r="AH38" s="296">
        <f t="shared" si="36"/>
        <v>34</v>
      </c>
      <c r="AI38" s="298"/>
      <c r="AJ38" s="298">
        <v>34</v>
      </c>
      <c r="AK38" s="298"/>
      <c r="AL38" s="298"/>
      <c r="AM38" s="298"/>
      <c r="AN38" s="298"/>
      <c r="AO38" s="297">
        <f t="shared" si="37"/>
        <v>3</v>
      </c>
      <c r="AP38" s="296">
        <f t="shared" si="38"/>
        <v>430</v>
      </c>
      <c r="AQ38" s="298"/>
      <c r="AR38" s="298">
        <v>430</v>
      </c>
      <c r="AS38" s="298"/>
      <c r="AT38" s="298"/>
      <c r="AU38" s="298"/>
      <c r="AV38" s="298"/>
      <c r="AW38" s="297">
        <f t="shared" si="39"/>
        <v>3</v>
      </c>
      <c r="AX38" s="296">
        <f t="shared" si="40"/>
        <v>433</v>
      </c>
      <c r="AY38" s="298"/>
      <c r="AZ38" s="298">
        <v>433</v>
      </c>
      <c r="BA38" s="298"/>
      <c r="BB38" s="298"/>
      <c r="BC38" s="298"/>
      <c r="BD38" s="298"/>
      <c r="BE38" s="297">
        <f t="shared" si="41"/>
        <v>3</v>
      </c>
      <c r="BF38" s="296">
        <f t="shared" si="42"/>
        <v>446</v>
      </c>
      <c r="BG38" s="298"/>
      <c r="BH38" s="298">
        <v>446</v>
      </c>
      <c r="BI38" s="298"/>
      <c r="BJ38" s="298"/>
      <c r="BK38" s="298"/>
      <c r="BL38" s="298"/>
    </row>
    <row r="39" spans="1:64" ht="40.5" customHeight="1" x14ac:dyDescent="0.25">
      <c r="C39" s="1019"/>
      <c r="D39" s="1118"/>
      <c r="E39" s="345">
        <v>264</v>
      </c>
      <c r="F39" s="356">
        <v>190502002</v>
      </c>
      <c r="G39" s="32" t="s">
        <v>3214</v>
      </c>
      <c r="H39" s="363">
        <v>1</v>
      </c>
      <c r="I39" s="353" t="s">
        <v>2979</v>
      </c>
      <c r="J39" s="370">
        <v>19</v>
      </c>
      <c r="K39" s="28" t="s">
        <v>3189</v>
      </c>
      <c r="L39" s="370">
        <v>1905</v>
      </c>
      <c r="M39" s="370" t="s">
        <v>3109</v>
      </c>
      <c r="N39" s="388">
        <v>2024004540046</v>
      </c>
      <c r="O39" s="28" t="s">
        <v>3190</v>
      </c>
      <c r="P39" s="332" t="s">
        <v>869</v>
      </c>
      <c r="Q39" s="364">
        <v>1</v>
      </c>
      <c r="R39" s="326" t="s">
        <v>2956</v>
      </c>
      <c r="S39" s="326"/>
      <c r="T39" s="507">
        <v>1</v>
      </c>
      <c r="U39" s="294">
        <v>1</v>
      </c>
      <c r="V39" s="295">
        <v>1</v>
      </c>
      <c r="W39" s="295">
        <v>1</v>
      </c>
      <c r="X39" s="295">
        <v>1</v>
      </c>
      <c r="Y39" s="295">
        <v>1343</v>
      </c>
      <c r="Z39" s="296">
        <f t="shared" si="18"/>
        <v>1343</v>
      </c>
      <c r="AA39" s="296">
        <f t="shared" si="18"/>
        <v>0</v>
      </c>
      <c r="AB39" s="296">
        <f t="shared" si="18"/>
        <v>1343</v>
      </c>
      <c r="AC39" s="296">
        <f t="shared" si="18"/>
        <v>0</v>
      </c>
      <c r="AD39" s="296">
        <f t="shared" si="18"/>
        <v>0</v>
      </c>
      <c r="AE39" s="296">
        <f t="shared" si="18"/>
        <v>0</v>
      </c>
      <c r="AF39" s="296">
        <f t="shared" si="18"/>
        <v>0</v>
      </c>
      <c r="AG39" s="297">
        <f t="shared" si="35"/>
        <v>1</v>
      </c>
      <c r="AH39" s="296">
        <f t="shared" si="36"/>
        <v>34</v>
      </c>
      <c r="AI39" s="298"/>
      <c r="AJ39" s="298">
        <v>34</v>
      </c>
      <c r="AK39" s="298"/>
      <c r="AL39" s="298"/>
      <c r="AM39" s="298"/>
      <c r="AN39" s="298"/>
      <c r="AO39" s="297">
        <f t="shared" si="37"/>
        <v>1</v>
      </c>
      <c r="AP39" s="296">
        <f t="shared" si="38"/>
        <v>430</v>
      </c>
      <c r="AQ39" s="298"/>
      <c r="AR39" s="298">
        <v>430</v>
      </c>
      <c r="AS39" s="298"/>
      <c r="AT39" s="298"/>
      <c r="AU39" s="298"/>
      <c r="AV39" s="298"/>
      <c r="AW39" s="297">
        <f t="shared" si="39"/>
        <v>1</v>
      </c>
      <c r="AX39" s="296">
        <f t="shared" si="40"/>
        <v>433</v>
      </c>
      <c r="AY39" s="298"/>
      <c r="AZ39" s="298">
        <v>433</v>
      </c>
      <c r="BA39" s="298"/>
      <c r="BB39" s="298"/>
      <c r="BC39" s="298"/>
      <c r="BD39" s="298"/>
      <c r="BE39" s="297">
        <f t="shared" si="41"/>
        <v>1</v>
      </c>
      <c r="BF39" s="296">
        <f t="shared" si="42"/>
        <v>446</v>
      </c>
      <c r="BG39" s="298"/>
      <c r="BH39" s="298">
        <v>446</v>
      </c>
      <c r="BI39" s="298"/>
      <c r="BJ39" s="298"/>
      <c r="BK39" s="298"/>
      <c r="BL39" s="298"/>
    </row>
    <row r="40" spans="1:64" ht="40.5" customHeight="1" x14ac:dyDescent="0.25">
      <c r="C40" s="1017" t="s">
        <v>46</v>
      </c>
      <c r="D40" s="1118" t="s">
        <v>870</v>
      </c>
      <c r="E40" s="345">
        <v>265</v>
      </c>
      <c r="F40" s="356">
        <v>190502402</v>
      </c>
      <c r="G40" s="32" t="s">
        <v>871</v>
      </c>
      <c r="H40" s="363">
        <v>4</v>
      </c>
      <c r="I40" s="353" t="s">
        <v>2979</v>
      </c>
      <c r="J40" s="370">
        <v>19</v>
      </c>
      <c r="K40" s="28" t="s">
        <v>3189</v>
      </c>
      <c r="L40" s="370">
        <v>1905</v>
      </c>
      <c r="M40" s="370" t="s">
        <v>3109</v>
      </c>
      <c r="N40" s="388">
        <v>2024004540046</v>
      </c>
      <c r="O40" s="28" t="s">
        <v>3190</v>
      </c>
      <c r="P40" s="332" t="s">
        <v>871</v>
      </c>
      <c r="Q40" s="364">
        <v>4</v>
      </c>
      <c r="R40" s="326" t="s">
        <v>2956</v>
      </c>
      <c r="S40" s="326"/>
      <c r="T40" s="507">
        <v>4</v>
      </c>
      <c r="U40" s="294">
        <v>4</v>
      </c>
      <c r="V40" s="295">
        <v>4</v>
      </c>
      <c r="W40" s="295">
        <v>4</v>
      </c>
      <c r="X40" s="295">
        <v>4</v>
      </c>
      <c r="Y40" s="295">
        <v>2106</v>
      </c>
      <c r="Z40" s="296">
        <f t="shared" ref="Z40:AF54" si="43">+AH40+AP40+AX40+BF40</f>
        <v>2106</v>
      </c>
      <c r="AA40" s="296">
        <f t="shared" si="43"/>
        <v>0</v>
      </c>
      <c r="AB40" s="296">
        <f t="shared" si="43"/>
        <v>2106</v>
      </c>
      <c r="AC40" s="296">
        <f t="shared" si="43"/>
        <v>0</v>
      </c>
      <c r="AD40" s="296">
        <f t="shared" si="43"/>
        <v>0</v>
      </c>
      <c r="AE40" s="296">
        <f t="shared" si="43"/>
        <v>0</v>
      </c>
      <c r="AF40" s="296">
        <f t="shared" si="43"/>
        <v>0</v>
      </c>
      <c r="AG40" s="297">
        <f t="shared" si="35"/>
        <v>4</v>
      </c>
      <c r="AH40" s="296">
        <f t="shared" si="36"/>
        <v>101</v>
      </c>
      <c r="AI40" s="298"/>
      <c r="AJ40" s="298">
        <v>101</v>
      </c>
      <c r="AK40" s="298"/>
      <c r="AL40" s="298"/>
      <c r="AM40" s="298"/>
      <c r="AN40" s="298"/>
      <c r="AO40" s="297">
        <f t="shared" si="37"/>
        <v>4</v>
      </c>
      <c r="AP40" s="296">
        <f t="shared" si="38"/>
        <v>655</v>
      </c>
      <c r="AQ40" s="298"/>
      <c r="AR40" s="298">
        <v>655</v>
      </c>
      <c r="AS40" s="298"/>
      <c r="AT40" s="298"/>
      <c r="AU40" s="298"/>
      <c r="AV40" s="298"/>
      <c r="AW40" s="297">
        <f t="shared" si="39"/>
        <v>4</v>
      </c>
      <c r="AX40" s="296">
        <f t="shared" si="40"/>
        <v>665</v>
      </c>
      <c r="AY40" s="298"/>
      <c r="AZ40" s="298">
        <v>665</v>
      </c>
      <c r="BA40" s="298"/>
      <c r="BB40" s="298"/>
      <c r="BC40" s="298"/>
      <c r="BD40" s="298"/>
      <c r="BE40" s="297">
        <f t="shared" si="41"/>
        <v>4</v>
      </c>
      <c r="BF40" s="296">
        <f t="shared" si="42"/>
        <v>685</v>
      </c>
      <c r="BG40" s="298"/>
      <c r="BH40" s="298">
        <v>685</v>
      </c>
      <c r="BI40" s="298"/>
      <c r="BJ40" s="298"/>
      <c r="BK40" s="298"/>
      <c r="BL40" s="298"/>
    </row>
    <row r="41" spans="1:64" ht="40.5" customHeight="1" x14ac:dyDescent="0.25">
      <c r="C41" s="1019"/>
      <c r="D41" s="1118"/>
      <c r="E41" s="345">
        <v>266</v>
      </c>
      <c r="F41" s="356">
        <v>190504302</v>
      </c>
      <c r="G41" s="32" t="s">
        <v>872</v>
      </c>
      <c r="H41" s="363">
        <v>2</v>
      </c>
      <c r="I41" s="353" t="s">
        <v>2979</v>
      </c>
      <c r="J41" s="370">
        <v>19</v>
      </c>
      <c r="K41" s="28" t="s">
        <v>3189</v>
      </c>
      <c r="L41" s="370">
        <v>1905</v>
      </c>
      <c r="M41" s="370" t="s">
        <v>3109</v>
      </c>
      <c r="N41" s="388">
        <v>2024004540046</v>
      </c>
      <c r="O41" s="28" t="s">
        <v>3190</v>
      </c>
      <c r="P41" s="332" t="s">
        <v>872</v>
      </c>
      <c r="Q41" s="364">
        <v>2</v>
      </c>
      <c r="R41" s="326" t="s">
        <v>2956</v>
      </c>
      <c r="S41" s="326"/>
      <c r="T41" s="507">
        <v>2</v>
      </c>
      <c r="U41" s="294">
        <v>2</v>
      </c>
      <c r="V41" s="295">
        <v>2</v>
      </c>
      <c r="W41" s="295">
        <v>2</v>
      </c>
      <c r="X41" s="295">
        <v>2</v>
      </c>
      <c r="Y41" s="295">
        <v>7141</v>
      </c>
      <c r="Z41" s="296">
        <f t="shared" si="43"/>
        <v>7141</v>
      </c>
      <c r="AA41" s="296">
        <f t="shared" si="43"/>
        <v>0</v>
      </c>
      <c r="AB41" s="296">
        <f t="shared" si="43"/>
        <v>7141</v>
      </c>
      <c r="AC41" s="296">
        <f t="shared" si="43"/>
        <v>0</v>
      </c>
      <c r="AD41" s="296">
        <f t="shared" si="43"/>
        <v>0</v>
      </c>
      <c r="AE41" s="296">
        <f t="shared" si="43"/>
        <v>0</v>
      </c>
      <c r="AF41" s="296">
        <f t="shared" si="43"/>
        <v>0</v>
      </c>
      <c r="AG41" s="297">
        <f t="shared" si="35"/>
        <v>2</v>
      </c>
      <c r="AH41" s="296">
        <f t="shared" si="36"/>
        <v>224</v>
      </c>
      <c r="AI41" s="298"/>
      <c r="AJ41" s="298">
        <v>224</v>
      </c>
      <c r="AK41" s="298"/>
      <c r="AL41" s="298"/>
      <c r="AM41" s="298"/>
      <c r="AN41" s="298"/>
      <c r="AO41" s="297">
        <f t="shared" si="37"/>
        <v>2</v>
      </c>
      <c r="AP41" s="296">
        <f t="shared" si="38"/>
        <v>2244</v>
      </c>
      <c r="AQ41" s="298"/>
      <c r="AR41" s="298">
        <v>2244</v>
      </c>
      <c r="AS41" s="298"/>
      <c r="AT41" s="298"/>
      <c r="AU41" s="298"/>
      <c r="AV41" s="298"/>
      <c r="AW41" s="297">
        <f t="shared" si="39"/>
        <v>2</v>
      </c>
      <c r="AX41" s="296">
        <f t="shared" si="40"/>
        <v>2302</v>
      </c>
      <c r="AY41" s="298"/>
      <c r="AZ41" s="298">
        <v>2302</v>
      </c>
      <c r="BA41" s="298"/>
      <c r="BB41" s="298"/>
      <c r="BC41" s="298"/>
      <c r="BD41" s="298"/>
      <c r="BE41" s="297">
        <f t="shared" si="41"/>
        <v>2</v>
      </c>
      <c r="BF41" s="296">
        <f t="shared" si="42"/>
        <v>2371</v>
      </c>
      <c r="BG41" s="298"/>
      <c r="BH41" s="298">
        <v>2371</v>
      </c>
      <c r="BI41" s="298"/>
      <c r="BJ41" s="298"/>
      <c r="BK41" s="298"/>
      <c r="BL41" s="298"/>
    </row>
    <row r="42" spans="1:64" s="559" customFormat="1" ht="40.5" customHeight="1" x14ac:dyDescent="0.25">
      <c r="A42" s="715"/>
      <c r="B42" s="570" t="s">
        <v>47</v>
      </c>
      <c r="C42" s="571" t="s">
        <v>873</v>
      </c>
      <c r="D42" s="441"/>
      <c r="E42" s="441"/>
      <c r="F42" s="402"/>
      <c r="G42" s="402"/>
      <c r="H42" s="174"/>
      <c r="I42" s="174"/>
      <c r="J42" s="472"/>
      <c r="K42" s="472"/>
      <c r="L42" s="402"/>
      <c r="M42" s="402"/>
      <c r="N42" s="441"/>
      <c r="O42" s="402"/>
      <c r="P42" s="441"/>
      <c r="Q42" s="441"/>
      <c r="R42" s="441"/>
      <c r="S42" s="685"/>
      <c r="T42" s="52"/>
      <c r="U42" s="686"/>
      <c r="V42" s="686"/>
      <c r="W42" s="686"/>
      <c r="X42" s="686"/>
      <c r="Y42" s="687">
        <v>516916.98237499991</v>
      </c>
      <c r="Z42" s="551">
        <f t="shared" si="43"/>
        <v>516916.98237499991</v>
      </c>
      <c r="AA42" s="551">
        <f t="shared" si="43"/>
        <v>159721</v>
      </c>
      <c r="AB42" s="551">
        <f t="shared" si="43"/>
        <v>221127</v>
      </c>
      <c r="AC42" s="551">
        <f t="shared" si="43"/>
        <v>0</v>
      </c>
      <c r="AD42" s="551">
        <f t="shared" si="43"/>
        <v>0</v>
      </c>
      <c r="AE42" s="551">
        <f t="shared" si="43"/>
        <v>0</v>
      </c>
      <c r="AF42" s="551">
        <f t="shared" si="43"/>
        <v>136068.98237499999</v>
      </c>
      <c r="AG42" s="552"/>
      <c r="AH42" s="553">
        <f>SUM(AH43:AH58)</f>
        <v>21595</v>
      </c>
      <c r="AI42" s="553">
        <f t="shared" ref="AI42:AN42" si="44">SUM(AI43:AI58)</f>
        <v>5980</v>
      </c>
      <c r="AJ42" s="553">
        <f t="shared" si="44"/>
        <v>4917</v>
      </c>
      <c r="AK42" s="553">
        <f t="shared" si="44"/>
        <v>0</v>
      </c>
      <c r="AL42" s="553">
        <f t="shared" si="44"/>
        <v>0</v>
      </c>
      <c r="AM42" s="553">
        <f t="shared" si="44"/>
        <v>0</v>
      </c>
      <c r="AN42" s="553">
        <f t="shared" si="44"/>
        <v>10698</v>
      </c>
      <c r="AO42" s="552"/>
      <c r="AP42" s="553">
        <f>SUM(AP43:AP58)</f>
        <v>123995.994125</v>
      </c>
      <c r="AQ42" s="553">
        <f t="shared" ref="AQ42:AV42" si="45">SUM(AQ43:AQ58)</f>
        <v>51247</v>
      </c>
      <c r="AR42" s="553">
        <f t="shared" si="45"/>
        <v>23558</v>
      </c>
      <c r="AS42" s="553">
        <f t="shared" si="45"/>
        <v>0</v>
      </c>
      <c r="AT42" s="553">
        <f t="shared" si="45"/>
        <v>0</v>
      </c>
      <c r="AU42" s="553">
        <f t="shared" si="45"/>
        <v>0</v>
      </c>
      <c r="AV42" s="553">
        <f t="shared" si="45"/>
        <v>49190.994124999997</v>
      </c>
      <c r="AW42" s="552"/>
      <c r="AX42" s="553">
        <f>SUM(AX43:AX58)</f>
        <v>262409.99412499997</v>
      </c>
      <c r="AY42" s="553">
        <f t="shared" ref="AY42:BD42" si="46">SUM(AY43:AY58)</f>
        <v>51247</v>
      </c>
      <c r="AZ42" s="553">
        <f t="shared" si="46"/>
        <v>166605</v>
      </c>
      <c r="BA42" s="553">
        <f t="shared" si="46"/>
        <v>0</v>
      </c>
      <c r="BB42" s="553">
        <f t="shared" si="46"/>
        <v>0</v>
      </c>
      <c r="BC42" s="553">
        <f t="shared" si="46"/>
        <v>0</v>
      </c>
      <c r="BD42" s="553">
        <f t="shared" si="46"/>
        <v>44557.994124999997</v>
      </c>
      <c r="BE42" s="552"/>
      <c r="BF42" s="553">
        <f>SUM(BF43:BF58)</f>
        <v>108915.994125</v>
      </c>
      <c r="BG42" s="553">
        <f t="shared" ref="BG42:BL42" si="47">SUM(BG43:BG58)</f>
        <v>51247</v>
      </c>
      <c r="BH42" s="553">
        <f t="shared" si="47"/>
        <v>26047</v>
      </c>
      <c r="BI42" s="553">
        <f t="shared" si="47"/>
        <v>0</v>
      </c>
      <c r="BJ42" s="553">
        <f t="shared" si="47"/>
        <v>0</v>
      </c>
      <c r="BK42" s="553">
        <f t="shared" si="47"/>
        <v>0</v>
      </c>
      <c r="BL42" s="553">
        <f t="shared" si="47"/>
        <v>31621.994124999997</v>
      </c>
    </row>
    <row r="43" spans="1:64" ht="40.5" customHeight="1" x14ac:dyDescent="0.25">
      <c r="C43" s="1017" t="s">
        <v>48</v>
      </c>
      <c r="D43" s="1119" t="s">
        <v>874</v>
      </c>
      <c r="E43" s="345">
        <v>267</v>
      </c>
      <c r="F43" s="356">
        <v>190600100</v>
      </c>
      <c r="G43" s="32" t="s">
        <v>875</v>
      </c>
      <c r="H43" s="363">
        <v>11</v>
      </c>
      <c r="I43" s="353" t="s">
        <v>2979</v>
      </c>
      <c r="J43" s="28">
        <v>19</v>
      </c>
      <c r="K43" s="28" t="s">
        <v>3194</v>
      </c>
      <c r="L43" s="28">
        <v>1906</v>
      </c>
      <c r="M43" s="28" t="s">
        <v>3195</v>
      </c>
      <c r="N43" s="356" t="s">
        <v>3437</v>
      </c>
      <c r="O43" s="28" t="s">
        <v>3436</v>
      </c>
      <c r="P43" s="332" t="s">
        <v>875</v>
      </c>
      <c r="Q43" s="364">
        <v>11</v>
      </c>
      <c r="R43" s="326" t="s">
        <v>2955</v>
      </c>
      <c r="S43" s="326"/>
      <c r="T43" s="507">
        <v>11</v>
      </c>
      <c r="U43" s="443">
        <v>3</v>
      </c>
      <c r="V43" s="443">
        <v>2</v>
      </c>
      <c r="W43" s="443">
        <v>2</v>
      </c>
      <c r="X43" s="443">
        <v>3</v>
      </c>
      <c r="Y43" s="295">
        <v>375</v>
      </c>
      <c r="Z43" s="296">
        <f t="shared" si="43"/>
        <v>375</v>
      </c>
      <c r="AA43" s="296">
        <f t="shared" si="43"/>
        <v>0</v>
      </c>
      <c r="AB43" s="296">
        <f t="shared" si="43"/>
        <v>0</v>
      </c>
      <c r="AC43" s="296">
        <f t="shared" si="43"/>
        <v>0</v>
      </c>
      <c r="AD43" s="296">
        <f t="shared" si="43"/>
        <v>0</v>
      </c>
      <c r="AE43" s="296">
        <f t="shared" si="43"/>
        <v>0</v>
      </c>
      <c r="AF43" s="296">
        <f t="shared" si="43"/>
        <v>375</v>
      </c>
      <c r="AG43" s="297">
        <f t="shared" ref="AG43:AG58" si="48">+U43</f>
        <v>3</v>
      </c>
      <c r="AH43" s="296">
        <f t="shared" ref="AH43:AH58" si="49">SUM(AI43:AN43)</f>
        <v>0</v>
      </c>
      <c r="AI43" s="298"/>
      <c r="AJ43" s="298"/>
      <c r="AK43" s="298"/>
      <c r="AL43" s="298"/>
      <c r="AM43" s="298"/>
      <c r="AN43" s="298"/>
      <c r="AO43" s="297">
        <f t="shared" ref="AO43:AO58" si="50">+V43</f>
        <v>2</v>
      </c>
      <c r="AP43" s="296">
        <f t="shared" ref="AP43:AP58" si="51">SUM(AQ43:AV43)</f>
        <v>125</v>
      </c>
      <c r="AQ43" s="298"/>
      <c r="AR43" s="298"/>
      <c r="AS43" s="298"/>
      <c r="AT43" s="298"/>
      <c r="AU43" s="298"/>
      <c r="AV43" s="298">
        <v>125</v>
      </c>
      <c r="AW43" s="297">
        <f t="shared" ref="AW43:AW58" si="52">+W43</f>
        <v>2</v>
      </c>
      <c r="AX43" s="296">
        <f t="shared" ref="AX43:AX58" si="53">SUM(AY43:BD43)</f>
        <v>125</v>
      </c>
      <c r="AY43" s="298"/>
      <c r="AZ43" s="298"/>
      <c r="BA43" s="298"/>
      <c r="BB43" s="298"/>
      <c r="BC43" s="298"/>
      <c r="BD43" s="298">
        <v>125</v>
      </c>
      <c r="BE43" s="297">
        <f t="shared" ref="BE43:BE58" si="54">+X43</f>
        <v>3</v>
      </c>
      <c r="BF43" s="296">
        <f t="shared" ref="BF43:BF58" si="55">SUM(BG43:BL43)</f>
        <v>125</v>
      </c>
      <c r="BG43" s="298"/>
      <c r="BH43" s="298"/>
      <c r="BI43" s="298"/>
      <c r="BJ43" s="298"/>
      <c r="BK43" s="298"/>
      <c r="BL43" s="298">
        <v>125</v>
      </c>
    </row>
    <row r="44" spans="1:64" ht="40.5" customHeight="1" x14ac:dyDescent="0.25">
      <c r="C44" s="1018"/>
      <c r="D44" s="1119"/>
      <c r="E44" s="345">
        <v>268</v>
      </c>
      <c r="F44" s="356">
        <v>190600200</v>
      </c>
      <c r="G44" s="32" t="s">
        <v>876</v>
      </c>
      <c r="H44" s="363">
        <v>11</v>
      </c>
      <c r="I44" s="353" t="s">
        <v>2979</v>
      </c>
      <c r="J44" s="28">
        <v>19</v>
      </c>
      <c r="K44" s="28" t="s">
        <v>3194</v>
      </c>
      <c r="L44" s="28">
        <v>1906</v>
      </c>
      <c r="M44" s="28" t="s">
        <v>3195</v>
      </c>
      <c r="N44" s="356" t="s">
        <v>3437</v>
      </c>
      <c r="O44" s="28" t="s">
        <v>3436</v>
      </c>
      <c r="P44" s="332" t="s">
        <v>876</v>
      </c>
      <c r="Q44" s="364">
        <v>11</v>
      </c>
      <c r="R44" s="326" t="s">
        <v>2955</v>
      </c>
      <c r="S44" s="326"/>
      <c r="T44" s="507">
        <v>11</v>
      </c>
      <c r="U44" s="443">
        <v>3</v>
      </c>
      <c r="V44" s="443">
        <v>2</v>
      </c>
      <c r="W44" s="443">
        <v>2</v>
      </c>
      <c r="X44" s="443">
        <v>3</v>
      </c>
      <c r="Y44" s="295">
        <v>375</v>
      </c>
      <c r="Z44" s="296">
        <f t="shared" si="43"/>
        <v>375</v>
      </c>
      <c r="AA44" s="296">
        <f t="shared" si="43"/>
        <v>0</v>
      </c>
      <c r="AB44" s="296">
        <f t="shared" si="43"/>
        <v>0</v>
      </c>
      <c r="AC44" s="296">
        <f t="shared" si="43"/>
        <v>0</v>
      </c>
      <c r="AD44" s="296">
        <f t="shared" si="43"/>
        <v>0</v>
      </c>
      <c r="AE44" s="296">
        <f t="shared" si="43"/>
        <v>0</v>
      </c>
      <c r="AF44" s="296">
        <f t="shared" si="43"/>
        <v>375</v>
      </c>
      <c r="AG44" s="297">
        <f t="shared" si="48"/>
        <v>3</v>
      </c>
      <c r="AH44" s="296">
        <f t="shared" si="49"/>
        <v>0</v>
      </c>
      <c r="AI44" s="298"/>
      <c r="AJ44" s="298"/>
      <c r="AK44" s="298"/>
      <c r="AL44" s="298"/>
      <c r="AM44" s="298"/>
      <c r="AN44" s="298"/>
      <c r="AO44" s="297">
        <f t="shared" si="50"/>
        <v>2</v>
      </c>
      <c r="AP44" s="296">
        <f t="shared" si="51"/>
        <v>125</v>
      </c>
      <c r="AQ44" s="298"/>
      <c r="AR44" s="298"/>
      <c r="AS44" s="298"/>
      <c r="AT44" s="298"/>
      <c r="AU44" s="298"/>
      <c r="AV44" s="298">
        <v>125</v>
      </c>
      <c r="AW44" s="297">
        <f t="shared" si="52"/>
        <v>2</v>
      </c>
      <c r="AX44" s="296">
        <f t="shared" si="53"/>
        <v>125</v>
      </c>
      <c r="AY44" s="298"/>
      <c r="AZ44" s="298"/>
      <c r="BA44" s="298"/>
      <c r="BB44" s="298"/>
      <c r="BC44" s="298"/>
      <c r="BD44" s="298">
        <v>125</v>
      </c>
      <c r="BE44" s="297">
        <f t="shared" si="54"/>
        <v>3</v>
      </c>
      <c r="BF44" s="296">
        <f t="shared" si="55"/>
        <v>125</v>
      </c>
      <c r="BG44" s="298"/>
      <c r="BH44" s="298"/>
      <c r="BI44" s="298"/>
      <c r="BJ44" s="298"/>
      <c r="BK44" s="298"/>
      <c r="BL44" s="298">
        <v>125</v>
      </c>
    </row>
    <row r="45" spans="1:64" ht="40.5" customHeight="1" x14ac:dyDescent="0.25">
      <c r="C45" s="1018"/>
      <c r="D45" s="1119"/>
      <c r="E45" s="345">
        <v>269</v>
      </c>
      <c r="F45" s="356">
        <v>190600500</v>
      </c>
      <c r="G45" s="32" t="s">
        <v>877</v>
      </c>
      <c r="H45" s="363">
        <v>11</v>
      </c>
      <c r="I45" s="353" t="s">
        <v>2979</v>
      </c>
      <c r="J45" s="28">
        <v>19</v>
      </c>
      <c r="K45" s="28" t="s">
        <v>3194</v>
      </c>
      <c r="L45" s="28">
        <v>1906</v>
      </c>
      <c r="M45" s="28" t="s">
        <v>3195</v>
      </c>
      <c r="N45" s="356" t="s">
        <v>3437</v>
      </c>
      <c r="O45" s="28" t="s">
        <v>3436</v>
      </c>
      <c r="P45" s="332" t="s">
        <v>877</v>
      </c>
      <c r="Q45" s="364">
        <v>11</v>
      </c>
      <c r="R45" s="326" t="s">
        <v>2955</v>
      </c>
      <c r="S45" s="326"/>
      <c r="T45" s="507">
        <v>11</v>
      </c>
      <c r="U45" s="443">
        <v>3</v>
      </c>
      <c r="V45" s="443">
        <v>2</v>
      </c>
      <c r="W45" s="443">
        <v>2</v>
      </c>
      <c r="X45" s="443">
        <v>3</v>
      </c>
      <c r="Y45" s="295">
        <v>375</v>
      </c>
      <c r="Z45" s="296">
        <f t="shared" si="43"/>
        <v>375</v>
      </c>
      <c r="AA45" s="296">
        <f t="shared" si="43"/>
        <v>0</v>
      </c>
      <c r="AB45" s="296">
        <f t="shared" si="43"/>
        <v>0</v>
      </c>
      <c r="AC45" s="296">
        <f t="shared" si="43"/>
        <v>0</v>
      </c>
      <c r="AD45" s="296">
        <f t="shared" si="43"/>
        <v>0</v>
      </c>
      <c r="AE45" s="296">
        <f t="shared" si="43"/>
        <v>0</v>
      </c>
      <c r="AF45" s="296">
        <f t="shared" si="43"/>
        <v>375</v>
      </c>
      <c r="AG45" s="297">
        <f t="shared" si="48"/>
        <v>3</v>
      </c>
      <c r="AH45" s="296">
        <f t="shared" si="49"/>
        <v>0</v>
      </c>
      <c r="AI45" s="298"/>
      <c r="AJ45" s="298"/>
      <c r="AK45" s="298"/>
      <c r="AL45" s="298"/>
      <c r="AM45" s="298"/>
      <c r="AN45" s="298"/>
      <c r="AO45" s="297">
        <f t="shared" si="50"/>
        <v>2</v>
      </c>
      <c r="AP45" s="296">
        <f t="shared" si="51"/>
        <v>125</v>
      </c>
      <c r="AQ45" s="298"/>
      <c r="AR45" s="298"/>
      <c r="AS45" s="298"/>
      <c r="AT45" s="298"/>
      <c r="AU45" s="298"/>
      <c r="AV45" s="298">
        <v>125</v>
      </c>
      <c r="AW45" s="297">
        <f t="shared" si="52"/>
        <v>2</v>
      </c>
      <c r="AX45" s="296">
        <f t="shared" si="53"/>
        <v>125</v>
      </c>
      <c r="AY45" s="298"/>
      <c r="AZ45" s="298"/>
      <c r="BA45" s="298"/>
      <c r="BB45" s="298"/>
      <c r="BC45" s="298"/>
      <c r="BD45" s="298">
        <v>125</v>
      </c>
      <c r="BE45" s="297">
        <f t="shared" si="54"/>
        <v>3</v>
      </c>
      <c r="BF45" s="296">
        <f t="shared" si="55"/>
        <v>125</v>
      </c>
      <c r="BG45" s="298"/>
      <c r="BH45" s="298"/>
      <c r="BI45" s="298"/>
      <c r="BJ45" s="298"/>
      <c r="BK45" s="298"/>
      <c r="BL45" s="298">
        <v>125</v>
      </c>
    </row>
    <row r="46" spans="1:64" ht="40.5" customHeight="1" x14ac:dyDescent="0.25">
      <c r="C46" s="1018"/>
      <c r="D46" s="1119"/>
      <c r="E46" s="345">
        <v>270</v>
      </c>
      <c r="F46" s="356">
        <v>190600900</v>
      </c>
      <c r="G46" s="32" t="s">
        <v>878</v>
      </c>
      <c r="H46" s="363">
        <v>4</v>
      </c>
      <c r="I46" s="353" t="s">
        <v>2979</v>
      </c>
      <c r="J46" s="28">
        <v>19</v>
      </c>
      <c r="K46" s="28" t="s">
        <v>3194</v>
      </c>
      <c r="L46" s="28">
        <v>1906</v>
      </c>
      <c r="M46" s="28" t="s">
        <v>3195</v>
      </c>
      <c r="N46" s="356" t="s">
        <v>3437</v>
      </c>
      <c r="O46" s="28" t="s">
        <v>3436</v>
      </c>
      <c r="P46" s="332" t="s">
        <v>878</v>
      </c>
      <c r="Q46" s="364">
        <v>4</v>
      </c>
      <c r="R46" s="326" t="s">
        <v>2955</v>
      </c>
      <c r="S46" s="326"/>
      <c r="T46" s="507">
        <v>4</v>
      </c>
      <c r="U46" s="443">
        <v>1</v>
      </c>
      <c r="V46" s="443">
        <v>1</v>
      </c>
      <c r="W46" s="443">
        <v>1</v>
      </c>
      <c r="X46" s="443">
        <v>1</v>
      </c>
      <c r="Y46" s="295">
        <v>375</v>
      </c>
      <c r="Z46" s="296">
        <f t="shared" si="43"/>
        <v>375</v>
      </c>
      <c r="AA46" s="296">
        <f t="shared" si="43"/>
        <v>0</v>
      </c>
      <c r="AB46" s="296">
        <f t="shared" si="43"/>
        <v>0</v>
      </c>
      <c r="AC46" s="296">
        <f t="shared" si="43"/>
        <v>0</v>
      </c>
      <c r="AD46" s="296">
        <f t="shared" si="43"/>
        <v>0</v>
      </c>
      <c r="AE46" s="296">
        <f t="shared" si="43"/>
        <v>0</v>
      </c>
      <c r="AF46" s="296">
        <f t="shared" si="43"/>
        <v>375</v>
      </c>
      <c r="AG46" s="297">
        <f t="shared" si="48"/>
        <v>1</v>
      </c>
      <c r="AH46" s="296">
        <f t="shared" si="49"/>
        <v>0</v>
      </c>
      <c r="AI46" s="298"/>
      <c r="AJ46" s="298"/>
      <c r="AK46" s="298"/>
      <c r="AL46" s="298"/>
      <c r="AM46" s="298"/>
      <c r="AN46" s="298"/>
      <c r="AO46" s="297">
        <f t="shared" si="50"/>
        <v>1</v>
      </c>
      <c r="AP46" s="296">
        <f t="shared" si="51"/>
        <v>125</v>
      </c>
      <c r="AQ46" s="298"/>
      <c r="AR46" s="298"/>
      <c r="AS46" s="298"/>
      <c r="AT46" s="298"/>
      <c r="AU46" s="298"/>
      <c r="AV46" s="298">
        <v>125</v>
      </c>
      <c r="AW46" s="297">
        <f t="shared" si="52"/>
        <v>1</v>
      </c>
      <c r="AX46" s="296">
        <f t="shared" si="53"/>
        <v>125</v>
      </c>
      <c r="AY46" s="298"/>
      <c r="AZ46" s="298"/>
      <c r="BA46" s="298"/>
      <c r="BB46" s="298"/>
      <c r="BC46" s="298"/>
      <c r="BD46" s="298">
        <v>125</v>
      </c>
      <c r="BE46" s="297">
        <f t="shared" si="54"/>
        <v>1</v>
      </c>
      <c r="BF46" s="296">
        <f t="shared" si="55"/>
        <v>125</v>
      </c>
      <c r="BG46" s="298"/>
      <c r="BH46" s="298"/>
      <c r="BI46" s="298"/>
      <c r="BJ46" s="298"/>
      <c r="BK46" s="298"/>
      <c r="BL46" s="298">
        <v>125</v>
      </c>
    </row>
    <row r="47" spans="1:64" ht="40.5" customHeight="1" x14ac:dyDescent="0.25">
      <c r="C47" s="1018"/>
      <c r="D47" s="1119"/>
      <c r="E47" s="345">
        <v>271</v>
      </c>
      <c r="F47" s="356">
        <v>190601100</v>
      </c>
      <c r="G47" s="32" t="s">
        <v>879</v>
      </c>
      <c r="H47" s="363">
        <v>4</v>
      </c>
      <c r="I47" s="353" t="s">
        <v>2979</v>
      </c>
      <c r="J47" s="28">
        <v>19</v>
      </c>
      <c r="K47" s="28" t="s">
        <v>3194</v>
      </c>
      <c r="L47" s="28">
        <v>1906</v>
      </c>
      <c r="M47" s="28" t="s">
        <v>3195</v>
      </c>
      <c r="N47" s="356" t="s">
        <v>3437</v>
      </c>
      <c r="O47" s="28" t="s">
        <v>3436</v>
      </c>
      <c r="P47" s="332" t="s">
        <v>879</v>
      </c>
      <c r="Q47" s="364">
        <v>4</v>
      </c>
      <c r="R47" s="326" t="s">
        <v>2955</v>
      </c>
      <c r="S47" s="326"/>
      <c r="T47" s="507">
        <v>4</v>
      </c>
      <c r="U47" s="443">
        <v>1</v>
      </c>
      <c r="V47" s="443">
        <v>1</v>
      </c>
      <c r="W47" s="443">
        <v>1</v>
      </c>
      <c r="X47" s="443">
        <v>1</v>
      </c>
      <c r="Y47" s="295">
        <v>375</v>
      </c>
      <c r="Z47" s="296">
        <f t="shared" si="43"/>
        <v>375</v>
      </c>
      <c r="AA47" s="296">
        <f t="shared" si="43"/>
        <v>0</v>
      </c>
      <c r="AB47" s="296">
        <f t="shared" si="43"/>
        <v>0</v>
      </c>
      <c r="AC47" s="296">
        <f t="shared" si="43"/>
        <v>0</v>
      </c>
      <c r="AD47" s="296">
        <f t="shared" si="43"/>
        <v>0</v>
      </c>
      <c r="AE47" s="296">
        <f t="shared" si="43"/>
        <v>0</v>
      </c>
      <c r="AF47" s="296">
        <f t="shared" si="43"/>
        <v>375</v>
      </c>
      <c r="AG47" s="297">
        <f t="shared" si="48"/>
        <v>1</v>
      </c>
      <c r="AH47" s="296">
        <f t="shared" si="49"/>
        <v>0</v>
      </c>
      <c r="AI47" s="298"/>
      <c r="AJ47" s="298"/>
      <c r="AK47" s="298"/>
      <c r="AL47" s="298"/>
      <c r="AM47" s="298"/>
      <c r="AN47" s="298"/>
      <c r="AO47" s="297">
        <f t="shared" si="50"/>
        <v>1</v>
      </c>
      <c r="AP47" s="296">
        <f t="shared" si="51"/>
        <v>125</v>
      </c>
      <c r="AQ47" s="298"/>
      <c r="AR47" s="298"/>
      <c r="AS47" s="298"/>
      <c r="AT47" s="298"/>
      <c r="AU47" s="298"/>
      <c r="AV47" s="298">
        <v>125</v>
      </c>
      <c r="AW47" s="297">
        <f t="shared" si="52"/>
        <v>1</v>
      </c>
      <c r="AX47" s="296">
        <f t="shared" si="53"/>
        <v>125</v>
      </c>
      <c r="AY47" s="298"/>
      <c r="AZ47" s="298"/>
      <c r="BA47" s="298"/>
      <c r="BB47" s="298"/>
      <c r="BC47" s="298"/>
      <c r="BD47" s="298">
        <v>125</v>
      </c>
      <c r="BE47" s="297">
        <f t="shared" si="54"/>
        <v>1</v>
      </c>
      <c r="BF47" s="296">
        <f t="shared" si="55"/>
        <v>125</v>
      </c>
      <c r="BG47" s="298"/>
      <c r="BH47" s="298"/>
      <c r="BI47" s="298"/>
      <c r="BJ47" s="298"/>
      <c r="BK47" s="298"/>
      <c r="BL47" s="298">
        <v>125</v>
      </c>
    </row>
    <row r="48" spans="1:64" ht="40.5" customHeight="1" x14ac:dyDescent="0.25">
      <c r="C48" s="1018"/>
      <c r="D48" s="1119"/>
      <c r="E48" s="345">
        <v>272</v>
      </c>
      <c r="F48" s="356">
        <v>190601500</v>
      </c>
      <c r="G48" s="32" t="s">
        <v>880</v>
      </c>
      <c r="H48" s="363">
        <v>1</v>
      </c>
      <c r="I48" s="353" t="s">
        <v>2979</v>
      </c>
      <c r="J48" s="28">
        <v>19</v>
      </c>
      <c r="K48" s="28" t="s">
        <v>3194</v>
      </c>
      <c r="L48" s="28">
        <v>1906</v>
      </c>
      <c r="M48" s="28" t="s">
        <v>3195</v>
      </c>
      <c r="N48" s="356" t="s">
        <v>3437</v>
      </c>
      <c r="O48" s="28" t="s">
        <v>3436</v>
      </c>
      <c r="P48" s="332" t="s">
        <v>880</v>
      </c>
      <c r="Q48" s="364">
        <v>1</v>
      </c>
      <c r="R48" s="326" t="s">
        <v>2955</v>
      </c>
      <c r="S48" s="326"/>
      <c r="T48" s="507">
        <v>1</v>
      </c>
      <c r="U48" s="443">
        <v>0.25</v>
      </c>
      <c r="V48" s="443">
        <v>0.25</v>
      </c>
      <c r="W48" s="443">
        <v>0.25</v>
      </c>
      <c r="X48" s="443">
        <v>0.25</v>
      </c>
      <c r="Y48" s="295">
        <v>375</v>
      </c>
      <c r="Z48" s="296">
        <f t="shared" si="43"/>
        <v>375</v>
      </c>
      <c r="AA48" s="296">
        <f t="shared" si="43"/>
        <v>0</v>
      </c>
      <c r="AB48" s="296">
        <f t="shared" si="43"/>
        <v>0</v>
      </c>
      <c r="AC48" s="296">
        <f t="shared" si="43"/>
        <v>0</v>
      </c>
      <c r="AD48" s="296">
        <f t="shared" si="43"/>
        <v>0</v>
      </c>
      <c r="AE48" s="296">
        <f t="shared" si="43"/>
        <v>0</v>
      </c>
      <c r="AF48" s="296">
        <f t="shared" si="43"/>
        <v>375</v>
      </c>
      <c r="AG48" s="297">
        <f t="shared" si="48"/>
        <v>0.25</v>
      </c>
      <c r="AH48" s="296">
        <f t="shared" si="49"/>
        <v>0</v>
      </c>
      <c r="AI48" s="298"/>
      <c r="AJ48" s="298"/>
      <c r="AK48" s="298"/>
      <c r="AL48" s="298"/>
      <c r="AM48" s="298"/>
      <c r="AN48" s="298"/>
      <c r="AO48" s="297">
        <f t="shared" si="50"/>
        <v>0.25</v>
      </c>
      <c r="AP48" s="296">
        <f t="shared" si="51"/>
        <v>125</v>
      </c>
      <c r="AQ48" s="298"/>
      <c r="AR48" s="298"/>
      <c r="AS48" s="298"/>
      <c r="AT48" s="298"/>
      <c r="AU48" s="298"/>
      <c r="AV48" s="298">
        <v>125</v>
      </c>
      <c r="AW48" s="297">
        <f t="shared" si="52"/>
        <v>0.25</v>
      </c>
      <c r="AX48" s="296">
        <f t="shared" si="53"/>
        <v>125</v>
      </c>
      <c r="AY48" s="298"/>
      <c r="AZ48" s="298"/>
      <c r="BA48" s="298"/>
      <c r="BB48" s="298"/>
      <c r="BC48" s="298"/>
      <c r="BD48" s="298">
        <v>125</v>
      </c>
      <c r="BE48" s="297">
        <f t="shared" si="54"/>
        <v>0.25</v>
      </c>
      <c r="BF48" s="296">
        <f t="shared" si="55"/>
        <v>125</v>
      </c>
      <c r="BG48" s="298"/>
      <c r="BH48" s="298"/>
      <c r="BI48" s="298"/>
      <c r="BJ48" s="298"/>
      <c r="BK48" s="298"/>
      <c r="BL48" s="298">
        <v>125</v>
      </c>
    </row>
    <row r="49" spans="1:64" ht="40.5" customHeight="1" x14ac:dyDescent="0.25">
      <c r="C49" s="1018"/>
      <c r="D49" s="1119"/>
      <c r="E49" s="345">
        <v>273</v>
      </c>
      <c r="F49" s="356">
        <v>190601600</v>
      </c>
      <c r="G49" s="32" t="s">
        <v>881</v>
      </c>
      <c r="H49" s="363">
        <v>1</v>
      </c>
      <c r="I49" s="353" t="s">
        <v>2979</v>
      </c>
      <c r="J49" s="28">
        <v>19</v>
      </c>
      <c r="K49" s="28" t="s">
        <v>3194</v>
      </c>
      <c r="L49" s="28">
        <v>1906</v>
      </c>
      <c r="M49" s="28" t="s">
        <v>3195</v>
      </c>
      <c r="N49" s="356" t="s">
        <v>3437</v>
      </c>
      <c r="O49" s="28" t="s">
        <v>3436</v>
      </c>
      <c r="P49" s="332" t="s">
        <v>881</v>
      </c>
      <c r="Q49" s="364">
        <v>1</v>
      </c>
      <c r="R49" s="326" t="s">
        <v>2955</v>
      </c>
      <c r="S49" s="326"/>
      <c r="T49" s="507">
        <v>1</v>
      </c>
      <c r="U49" s="443">
        <v>0.25</v>
      </c>
      <c r="V49" s="443">
        <v>0.25</v>
      </c>
      <c r="W49" s="443">
        <v>0.25</v>
      </c>
      <c r="X49" s="443">
        <v>0.25</v>
      </c>
      <c r="Y49" s="295">
        <v>375</v>
      </c>
      <c r="Z49" s="296">
        <f t="shared" si="43"/>
        <v>375</v>
      </c>
      <c r="AA49" s="296">
        <f t="shared" si="43"/>
        <v>0</v>
      </c>
      <c r="AB49" s="296">
        <f t="shared" si="43"/>
        <v>0</v>
      </c>
      <c r="AC49" s="296">
        <f t="shared" si="43"/>
        <v>0</v>
      </c>
      <c r="AD49" s="296">
        <f t="shared" si="43"/>
        <v>0</v>
      </c>
      <c r="AE49" s="296">
        <f t="shared" si="43"/>
        <v>0</v>
      </c>
      <c r="AF49" s="296">
        <f t="shared" si="43"/>
        <v>375</v>
      </c>
      <c r="AG49" s="297">
        <f t="shared" si="48"/>
        <v>0.25</v>
      </c>
      <c r="AH49" s="296">
        <f t="shared" si="49"/>
        <v>0</v>
      </c>
      <c r="AI49" s="298"/>
      <c r="AJ49" s="298"/>
      <c r="AK49" s="298"/>
      <c r="AL49" s="298"/>
      <c r="AM49" s="298"/>
      <c r="AN49" s="298"/>
      <c r="AO49" s="297">
        <f t="shared" si="50"/>
        <v>0.25</v>
      </c>
      <c r="AP49" s="296">
        <f t="shared" si="51"/>
        <v>125</v>
      </c>
      <c r="AQ49" s="298"/>
      <c r="AR49" s="298"/>
      <c r="AS49" s="298"/>
      <c r="AT49" s="298"/>
      <c r="AU49" s="298"/>
      <c r="AV49" s="298">
        <v>125</v>
      </c>
      <c r="AW49" s="297">
        <f t="shared" si="52"/>
        <v>0.25</v>
      </c>
      <c r="AX49" s="296">
        <f t="shared" si="53"/>
        <v>125</v>
      </c>
      <c r="AY49" s="298"/>
      <c r="AZ49" s="298"/>
      <c r="BA49" s="298"/>
      <c r="BB49" s="298"/>
      <c r="BC49" s="298"/>
      <c r="BD49" s="298">
        <v>125</v>
      </c>
      <c r="BE49" s="297">
        <f t="shared" si="54"/>
        <v>0.25</v>
      </c>
      <c r="BF49" s="296">
        <f t="shared" si="55"/>
        <v>125</v>
      </c>
      <c r="BG49" s="298"/>
      <c r="BH49" s="298"/>
      <c r="BI49" s="298"/>
      <c r="BJ49" s="298"/>
      <c r="BK49" s="298"/>
      <c r="BL49" s="298">
        <v>125</v>
      </c>
    </row>
    <row r="50" spans="1:64" ht="40.5" customHeight="1" x14ac:dyDescent="0.25">
      <c r="C50" s="1018"/>
      <c r="D50" s="1119"/>
      <c r="E50" s="345">
        <v>274</v>
      </c>
      <c r="F50" s="356">
        <v>190601700</v>
      </c>
      <c r="G50" s="32" t="s">
        <v>882</v>
      </c>
      <c r="H50" s="363">
        <v>1</v>
      </c>
      <c r="I50" s="353" t="s">
        <v>2979</v>
      </c>
      <c r="J50" s="28">
        <v>19</v>
      </c>
      <c r="K50" s="28" t="s">
        <v>3194</v>
      </c>
      <c r="L50" s="28">
        <v>1906</v>
      </c>
      <c r="M50" s="28" t="s">
        <v>3195</v>
      </c>
      <c r="N50" s="356" t="s">
        <v>3437</v>
      </c>
      <c r="O50" s="28" t="s">
        <v>3436</v>
      </c>
      <c r="P50" s="332" t="s">
        <v>882</v>
      </c>
      <c r="Q50" s="364">
        <v>1</v>
      </c>
      <c r="R50" s="326" t="s">
        <v>2955</v>
      </c>
      <c r="S50" s="326"/>
      <c r="T50" s="507">
        <v>1</v>
      </c>
      <c r="U50" s="443">
        <v>0.25</v>
      </c>
      <c r="V50" s="443">
        <v>0.25</v>
      </c>
      <c r="W50" s="443">
        <v>0.25</v>
      </c>
      <c r="X50" s="443">
        <v>0.25</v>
      </c>
      <c r="Y50" s="295">
        <v>375</v>
      </c>
      <c r="Z50" s="296">
        <f t="shared" si="43"/>
        <v>375</v>
      </c>
      <c r="AA50" s="296">
        <f t="shared" si="43"/>
        <v>0</v>
      </c>
      <c r="AB50" s="296">
        <f t="shared" si="43"/>
        <v>0</v>
      </c>
      <c r="AC50" s="296">
        <f t="shared" si="43"/>
        <v>0</v>
      </c>
      <c r="AD50" s="296">
        <f t="shared" si="43"/>
        <v>0</v>
      </c>
      <c r="AE50" s="296">
        <f t="shared" si="43"/>
        <v>0</v>
      </c>
      <c r="AF50" s="296">
        <f t="shared" si="43"/>
        <v>375</v>
      </c>
      <c r="AG50" s="297">
        <f t="shared" si="48"/>
        <v>0.25</v>
      </c>
      <c r="AH50" s="296">
        <f t="shared" si="49"/>
        <v>0</v>
      </c>
      <c r="AI50" s="298"/>
      <c r="AJ50" s="298"/>
      <c r="AK50" s="298"/>
      <c r="AL50" s="298"/>
      <c r="AM50" s="298"/>
      <c r="AN50" s="298"/>
      <c r="AO50" s="297">
        <f t="shared" si="50"/>
        <v>0.25</v>
      </c>
      <c r="AP50" s="296">
        <f t="shared" si="51"/>
        <v>125</v>
      </c>
      <c r="AQ50" s="298"/>
      <c r="AR50" s="298"/>
      <c r="AS50" s="298"/>
      <c r="AT50" s="298"/>
      <c r="AU50" s="298"/>
      <c r="AV50" s="298">
        <v>125</v>
      </c>
      <c r="AW50" s="297">
        <f t="shared" si="52"/>
        <v>0.25</v>
      </c>
      <c r="AX50" s="296">
        <f t="shared" si="53"/>
        <v>125</v>
      </c>
      <c r="AY50" s="298"/>
      <c r="AZ50" s="298"/>
      <c r="BA50" s="298"/>
      <c r="BB50" s="298"/>
      <c r="BC50" s="298"/>
      <c r="BD50" s="298">
        <v>125</v>
      </c>
      <c r="BE50" s="297">
        <f t="shared" si="54"/>
        <v>0.25</v>
      </c>
      <c r="BF50" s="296">
        <f t="shared" si="55"/>
        <v>125</v>
      </c>
      <c r="BG50" s="298"/>
      <c r="BH50" s="298"/>
      <c r="BI50" s="298"/>
      <c r="BJ50" s="298"/>
      <c r="BK50" s="298"/>
      <c r="BL50" s="298">
        <v>125</v>
      </c>
    </row>
    <row r="51" spans="1:64" ht="40.5" customHeight="1" x14ac:dyDescent="0.25">
      <c r="C51" s="1018"/>
      <c r="D51" s="1119"/>
      <c r="E51" s="345">
        <v>275</v>
      </c>
      <c r="F51" s="356">
        <v>190601900</v>
      </c>
      <c r="G51" s="32" t="s">
        <v>883</v>
      </c>
      <c r="H51" s="363">
        <v>1</v>
      </c>
      <c r="I51" s="353" t="s">
        <v>2979</v>
      </c>
      <c r="J51" s="28">
        <v>19</v>
      </c>
      <c r="K51" s="28" t="s">
        <v>3194</v>
      </c>
      <c r="L51" s="28">
        <v>1906</v>
      </c>
      <c r="M51" s="28" t="s">
        <v>3195</v>
      </c>
      <c r="N51" s="356" t="s">
        <v>3437</v>
      </c>
      <c r="O51" s="28" t="s">
        <v>3436</v>
      </c>
      <c r="P51" s="332" t="s">
        <v>883</v>
      </c>
      <c r="Q51" s="364">
        <v>1</v>
      </c>
      <c r="R51" s="326" t="s">
        <v>2955</v>
      </c>
      <c r="S51" s="326"/>
      <c r="T51" s="507">
        <v>1</v>
      </c>
      <c r="U51" s="443">
        <v>0.25</v>
      </c>
      <c r="V51" s="443">
        <v>0.25</v>
      </c>
      <c r="W51" s="443">
        <v>0.25</v>
      </c>
      <c r="X51" s="443">
        <v>0.25</v>
      </c>
      <c r="Y51" s="295">
        <v>375</v>
      </c>
      <c r="Z51" s="296">
        <f t="shared" si="43"/>
        <v>375</v>
      </c>
      <c r="AA51" s="296">
        <f t="shared" si="43"/>
        <v>0</v>
      </c>
      <c r="AB51" s="296">
        <f t="shared" si="43"/>
        <v>0</v>
      </c>
      <c r="AC51" s="296">
        <f t="shared" si="43"/>
        <v>0</v>
      </c>
      <c r="AD51" s="296">
        <f t="shared" si="43"/>
        <v>0</v>
      </c>
      <c r="AE51" s="296">
        <f t="shared" si="43"/>
        <v>0</v>
      </c>
      <c r="AF51" s="296">
        <f t="shared" si="43"/>
        <v>375</v>
      </c>
      <c r="AG51" s="297">
        <f t="shared" si="48"/>
        <v>0.25</v>
      </c>
      <c r="AH51" s="296">
        <f t="shared" si="49"/>
        <v>0</v>
      </c>
      <c r="AI51" s="298"/>
      <c r="AJ51" s="298"/>
      <c r="AK51" s="298"/>
      <c r="AL51" s="298"/>
      <c r="AM51" s="298"/>
      <c r="AN51" s="298"/>
      <c r="AO51" s="297">
        <f t="shared" si="50"/>
        <v>0.25</v>
      </c>
      <c r="AP51" s="296">
        <f t="shared" si="51"/>
        <v>125</v>
      </c>
      <c r="AQ51" s="298"/>
      <c r="AR51" s="298"/>
      <c r="AS51" s="298"/>
      <c r="AT51" s="298"/>
      <c r="AU51" s="298"/>
      <c r="AV51" s="298">
        <v>125</v>
      </c>
      <c r="AW51" s="297">
        <f t="shared" si="52"/>
        <v>0.25</v>
      </c>
      <c r="AX51" s="296">
        <f t="shared" si="53"/>
        <v>125</v>
      </c>
      <c r="AY51" s="298"/>
      <c r="AZ51" s="298"/>
      <c r="BA51" s="298"/>
      <c r="BB51" s="298"/>
      <c r="BC51" s="298"/>
      <c r="BD51" s="298">
        <v>125</v>
      </c>
      <c r="BE51" s="297">
        <f t="shared" si="54"/>
        <v>0.25</v>
      </c>
      <c r="BF51" s="296">
        <f t="shared" si="55"/>
        <v>125</v>
      </c>
      <c r="BG51" s="298"/>
      <c r="BH51" s="298"/>
      <c r="BI51" s="298"/>
      <c r="BJ51" s="298"/>
      <c r="BK51" s="298"/>
      <c r="BL51" s="298">
        <v>125</v>
      </c>
    </row>
    <row r="52" spans="1:64" ht="40.5" customHeight="1" x14ac:dyDescent="0.25">
      <c r="C52" s="1019"/>
      <c r="D52" s="1119"/>
      <c r="E52" s="345">
        <v>276</v>
      </c>
      <c r="F52" s="356">
        <v>190603000</v>
      </c>
      <c r="G52" s="32" t="s">
        <v>884</v>
      </c>
      <c r="H52" s="363">
        <v>11</v>
      </c>
      <c r="I52" s="353" t="s">
        <v>2979</v>
      </c>
      <c r="J52" s="28">
        <v>19</v>
      </c>
      <c r="K52" s="28" t="s">
        <v>3194</v>
      </c>
      <c r="L52" s="28">
        <v>1906</v>
      </c>
      <c r="M52" s="28" t="s">
        <v>3195</v>
      </c>
      <c r="N52" s="356" t="s">
        <v>3437</v>
      </c>
      <c r="O52" s="28" t="s">
        <v>3436</v>
      </c>
      <c r="P52" s="332" t="s">
        <v>884</v>
      </c>
      <c r="Q52" s="364">
        <v>11</v>
      </c>
      <c r="R52" s="326" t="s">
        <v>2955</v>
      </c>
      <c r="S52" s="326"/>
      <c r="T52" s="507">
        <v>11</v>
      </c>
      <c r="U52" s="443">
        <v>0.25</v>
      </c>
      <c r="V52" s="443">
        <v>0.25</v>
      </c>
      <c r="W52" s="443">
        <v>0.25</v>
      </c>
      <c r="X52" s="443">
        <v>0.25</v>
      </c>
      <c r="Y52" s="295">
        <v>375</v>
      </c>
      <c r="Z52" s="296">
        <f t="shared" si="43"/>
        <v>375</v>
      </c>
      <c r="AA52" s="296">
        <f t="shared" si="43"/>
        <v>0</v>
      </c>
      <c r="AB52" s="296">
        <f t="shared" si="43"/>
        <v>0</v>
      </c>
      <c r="AC52" s="296">
        <f t="shared" si="43"/>
        <v>0</v>
      </c>
      <c r="AD52" s="296">
        <f t="shared" si="43"/>
        <v>0</v>
      </c>
      <c r="AE52" s="296">
        <f t="shared" si="43"/>
        <v>0</v>
      </c>
      <c r="AF52" s="296">
        <f t="shared" si="43"/>
        <v>375</v>
      </c>
      <c r="AG52" s="297">
        <f t="shared" si="48"/>
        <v>0.25</v>
      </c>
      <c r="AH52" s="296">
        <f t="shared" si="49"/>
        <v>0</v>
      </c>
      <c r="AI52" s="298"/>
      <c r="AJ52" s="298"/>
      <c r="AK52" s="298"/>
      <c r="AL52" s="298"/>
      <c r="AM52" s="298"/>
      <c r="AN52" s="298"/>
      <c r="AO52" s="297">
        <f t="shared" si="50"/>
        <v>0.25</v>
      </c>
      <c r="AP52" s="296">
        <f t="shared" si="51"/>
        <v>125</v>
      </c>
      <c r="AQ52" s="298"/>
      <c r="AR52" s="298"/>
      <c r="AS52" s="298"/>
      <c r="AT52" s="298"/>
      <c r="AU52" s="298"/>
      <c r="AV52" s="298">
        <v>125</v>
      </c>
      <c r="AW52" s="297">
        <f t="shared" si="52"/>
        <v>0.25</v>
      </c>
      <c r="AX52" s="296">
        <f t="shared" si="53"/>
        <v>125</v>
      </c>
      <c r="AY52" s="298"/>
      <c r="AZ52" s="298"/>
      <c r="BA52" s="298"/>
      <c r="BB52" s="298"/>
      <c r="BC52" s="298"/>
      <c r="BD52" s="298">
        <v>125</v>
      </c>
      <c r="BE52" s="297">
        <f t="shared" si="54"/>
        <v>0.25</v>
      </c>
      <c r="BF52" s="296">
        <f t="shared" si="55"/>
        <v>125</v>
      </c>
      <c r="BG52" s="298"/>
      <c r="BH52" s="298"/>
      <c r="BI52" s="298"/>
      <c r="BJ52" s="298"/>
      <c r="BK52" s="298"/>
      <c r="BL52" s="298">
        <v>125</v>
      </c>
    </row>
    <row r="53" spans="1:64" ht="40.5" customHeight="1" x14ac:dyDescent="0.25">
      <c r="C53" s="328" t="s">
        <v>195</v>
      </c>
      <c r="D53" s="333" t="s">
        <v>885</v>
      </c>
      <c r="E53" s="345">
        <v>277</v>
      </c>
      <c r="F53" s="356">
        <v>190600400</v>
      </c>
      <c r="G53" s="32" t="s">
        <v>886</v>
      </c>
      <c r="H53" s="363">
        <v>215000</v>
      </c>
      <c r="I53" s="353" t="s">
        <v>2979</v>
      </c>
      <c r="J53" s="28">
        <v>19</v>
      </c>
      <c r="K53" s="28" t="s">
        <v>3194</v>
      </c>
      <c r="L53" s="28">
        <v>1906</v>
      </c>
      <c r="M53" s="28" t="s">
        <v>3195</v>
      </c>
      <c r="N53" s="356">
        <v>2024004540043</v>
      </c>
      <c r="O53" s="28" t="s">
        <v>3196</v>
      </c>
      <c r="P53" s="332" t="s">
        <v>886</v>
      </c>
      <c r="Q53" s="268">
        <v>215000</v>
      </c>
      <c r="R53" s="326" t="s">
        <v>2955</v>
      </c>
      <c r="S53" s="326"/>
      <c r="T53" s="508">
        <v>215000</v>
      </c>
      <c r="U53" s="294">
        <v>53750</v>
      </c>
      <c r="V53" s="295">
        <v>53750</v>
      </c>
      <c r="W53" s="295">
        <v>53750</v>
      </c>
      <c r="X53" s="295">
        <v>53750</v>
      </c>
      <c r="Y53" s="295">
        <v>403471</v>
      </c>
      <c r="Z53" s="296">
        <f t="shared" si="43"/>
        <v>403471</v>
      </c>
      <c r="AA53" s="296">
        <f t="shared" si="43"/>
        <v>159721</v>
      </c>
      <c r="AB53" s="296">
        <f t="shared" si="43"/>
        <v>193808</v>
      </c>
      <c r="AC53" s="296">
        <f t="shared" si="43"/>
        <v>0</v>
      </c>
      <c r="AD53" s="296">
        <f t="shared" si="43"/>
        <v>0</v>
      </c>
      <c r="AE53" s="296">
        <f t="shared" si="43"/>
        <v>0</v>
      </c>
      <c r="AF53" s="296">
        <f t="shared" si="43"/>
        <v>49942</v>
      </c>
      <c r="AG53" s="297">
        <f t="shared" si="48"/>
        <v>53750</v>
      </c>
      <c r="AH53" s="296">
        <f t="shared" si="49"/>
        <v>20790</v>
      </c>
      <c r="AI53" s="298">
        <v>5980</v>
      </c>
      <c r="AJ53" s="298">
        <v>4112</v>
      </c>
      <c r="AK53" s="298"/>
      <c r="AL53" s="298"/>
      <c r="AM53" s="298"/>
      <c r="AN53" s="298">
        <v>10698</v>
      </c>
      <c r="AO53" s="297">
        <f t="shared" si="50"/>
        <v>53750</v>
      </c>
      <c r="AP53" s="296">
        <f t="shared" si="51"/>
        <v>82276</v>
      </c>
      <c r="AQ53" s="298">
        <v>51247</v>
      </c>
      <c r="AR53" s="298">
        <v>15808</v>
      </c>
      <c r="AS53" s="298"/>
      <c r="AT53" s="298"/>
      <c r="AU53" s="298"/>
      <c r="AV53" s="298">
        <v>15221</v>
      </c>
      <c r="AW53" s="297">
        <f t="shared" si="52"/>
        <v>53750</v>
      </c>
      <c r="AX53" s="296">
        <f t="shared" si="53"/>
        <v>221690</v>
      </c>
      <c r="AY53" s="298">
        <v>51247</v>
      </c>
      <c r="AZ53" s="298">
        <v>158080</v>
      </c>
      <c r="BA53" s="298"/>
      <c r="BB53" s="298"/>
      <c r="BC53" s="298"/>
      <c r="BD53" s="298">
        <v>12363</v>
      </c>
      <c r="BE53" s="297">
        <f t="shared" si="54"/>
        <v>53750</v>
      </c>
      <c r="BF53" s="296">
        <f t="shared" si="55"/>
        <v>78715</v>
      </c>
      <c r="BG53" s="298">
        <v>51247</v>
      </c>
      <c r="BH53" s="298">
        <v>15808</v>
      </c>
      <c r="BI53" s="298"/>
      <c r="BJ53" s="298"/>
      <c r="BK53" s="298"/>
      <c r="BL53" s="298">
        <v>11660</v>
      </c>
    </row>
    <row r="54" spans="1:64" ht="40.5" customHeight="1" x14ac:dyDescent="0.25">
      <c r="C54" s="328" t="s">
        <v>894</v>
      </c>
      <c r="D54" s="333" t="s">
        <v>887</v>
      </c>
      <c r="E54" s="345">
        <v>278</v>
      </c>
      <c r="F54" s="356">
        <v>190501504</v>
      </c>
      <c r="G54" s="32" t="s">
        <v>888</v>
      </c>
      <c r="H54" s="363">
        <v>1</v>
      </c>
      <c r="I54" s="353" t="s">
        <v>2979</v>
      </c>
      <c r="J54" s="370">
        <v>19</v>
      </c>
      <c r="K54" s="28" t="s">
        <v>3189</v>
      </c>
      <c r="L54" s="28">
        <v>1905</v>
      </c>
      <c r="M54" s="370" t="s">
        <v>3109</v>
      </c>
      <c r="N54" s="667">
        <v>2024004540046</v>
      </c>
      <c r="O54" s="28" t="s">
        <v>3190</v>
      </c>
      <c r="P54" s="332" t="s">
        <v>888</v>
      </c>
      <c r="Q54" s="268">
        <v>1</v>
      </c>
      <c r="R54" s="326" t="s">
        <v>2956</v>
      </c>
      <c r="S54" s="326"/>
      <c r="T54" s="508">
        <v>1</v>
      </c>
      <c r="U54" s="294">
        <v>1</v>
      </c>
      <c r="V54" s="295">
        <v>1</v>
      </c>
      <c r="W54" s="295">
        <v>1</v>
      </c>
      <c r="X54" s="295">
        <v>1</v>
      </c>
      <c r="Y54" s="295">
        <v>27319</v>
      </c>
      <c r="Z54" s="296">
        <f t="shared" si="43"/>
        <v>27319</v>
      </c>
      <c r="AA54" s="296">
        <f t="shared" si="43"/>
        <v>0</v>
      </c>
      <c r="AB54" s="296">
        <f t="shared" si="43"/>
        <v>27319</v>
      </c>
      <c r="AC54" s="296">
        <f t="shared" si="43"/>
        <v>0</v>
      </c>
      <c r="AD54" s="296">
        <f t="shared" si="43"/>
        <v>0</v>
      </c>
      <c r="AE54" s="296">
        <f t="shared" si="43"/>
        <v>0</v>
      </c>
      <c r="AF54" s="296">
        <f t="shared" si="43"/>
        <v>0</v>
      </c>
      <c r="AG54" s="297">
        <f t="shared" si="48"/>
        <v>1</v>
      </c>
      <c r="AH54" s="296">
        <f t="shared" si="49"/>
        <v>805</v>
      </c>
      <c r="AI54" s="298"/>
      <c r="AJ54" s="298">
        <v>805</v>
      </c>
      <c r="AK54" s="298"/>
      <c r="AL54" s="298"/>
      <c r="AM54" s="298"/>
      <c r="AN54" s="298"/>
      <c r="AO54" s="297">
        <f t="shared" si="50"/>
        <v>1</v>
      </c>
      <c r="AP54" s="296">
        <f t="shared" si="51"/>
        <v>7750</v>
      </c>
      <c r="AQ54" s="298"/>
      <c r="AR54" s="298">
        <v>7750</v>
      </c>
      <c r="AS54" s="298"/>
      <c r="AT54" s="298"/>
      <c r="AU54" s="298"/>
      <c r="AV54" s="298"/>
      <c r="AW54" s="297">
        <f t="shared" si="52"/>
        <v>1</v>
      </c>
      <c r="AX54" s="296">
        <f t="shared" si="53"/>
        <v>8525</v>
      </c>
      <c r="AY54" s="298"/>
      <c r="AZ54" s="298">
        <v>8525</v>
      </c>
      <c r="BA54" s="298"/>
      <c r="BB54" s="298"/>
      <c r="BC54" s="298"/>
      <c r="BD54" s="298"/>
      <c r="BE54" s="297">
        <f t="shared" si="54"/>
        <v>1</v>
      </c>
      <c r="BF54" s="296">
        <f t="shared" si="55"/>
        <v>10239</v>
      </c>
      <c r="BG54" s="298"/>
      <c r="BH54" s="298">
        <v>10239</v>
      </c>
      <c r="BI54" s="298"/>
      <c r="BJ54" s="298"/>
      <c r="BK54" s="298"/>
      <c r="BL54" s="298"/>
    </row>
    <row r="55" spans="1:64" ht="40.5" customHeight="1" x14ac:dyDescent="0.25">
      <c r="C55" s="1017" t="s">
        <v>895</v>
      </c>
      <c r="D55" s="1119" t="s">
        <v>889</v>
      </c>
      <c r="E55" s="345">
        <v>279</v>
      </c>
      <c r="F55" s="356">
        <v>190503900</v>
      </c>
      <c r="G55" s="32" t="s">
        <v>890</v>
      </c>
      <c r="H55" s="363">
        <v>1</v>
      </c>
      <c r="I55" s="353" t="s">
        <v>2979</v>
      </c>
      <c r="J55" s="28">
        <v>19</v>
      </c>
      <c r="K55" s="28" t="s">
        <v>3194</v>
      </c>
      <c r="L55" s="28">
        <v>1905</v>
      </c>
      <c r="M55" s="370" t="s">
        <v>3109</v>
      </c>
      <c r="N55" s="667" t="s">
        <v>3438</v>
      </c>
      <c r="O55" s="28" t="s">
        <v>3439</v>
      </c>
      <c r="P55" s="332" t="s">
        <v>890</v>
      </c>
      <c r="Q55" s="364">
        <v>1</v>
      </c>
      <c r="R55" s="326" t="s">
        <v>2955</v>
      </c>
      <c r="S55" s="326"/>
      <c r="T55" s="507">
        <v>1</v>
      </c>
      <c r="U55" s="294">
        <v>1</v>
      </c>
      <c r="V55" s="295">
        <v>1</v>
      </c>
      <c r="W55" s="295">
        <v>1</v>
      </c>
      <c r="X55" s="295">
        <v>1</v>
      </c>
      <c r="Y55" s="354">
        <v>296.98237499999999</v>
      </c>
      <c r="Z55" s="444">
        <v>296.98237499999999</v>
      </c>
      <c r="AA55" s="444">
        <v>0</v>
      </c>
      <c r="AB55" s="444">
        <v>0</v>
      </c>
      <c r="AC55" s="444">
        <v>0</v>
      </c>
      <c r="AD55" s="444">
        <v>0</v>
      </c>
      <c r="AE55" s="444">
        <v>0</v>
      </c>
      <c r="AF55" s="444">
        <v>296.98237499999999</v>
      </c>
      <c r="AG55" s="297">
        <f t="shared" si="48"/>
        <v>1</v>
      </c>
      <c r="AH55" s="296">
        <f t="shared" si="49"/>
        <v>0</v>
      </c>
      <c r="AI55" s="298"/>
      <c r="AJ55" s="298"/>
      <c r="AK55" s="298"/>
      <c r="AL55" s="298"/>
      <c r="AM55" s="298"/>
      <c r="AN55" s="298"/>
      <c r="AO55" s="297">
        <f t="shared" si="50"/>
        <v>1</v>
      </c>
      <c r="AP55" s="296">
        <f t="shared" si="51"/>
        <v>98.994124999999997</v>
      </c>
      <c r="AQ55" s="298"/>
      <c r="AR55" s="298"/>
      <c r="AS55" s="298"/>
      <c r="AT55" s="298"/>
      <c r="AU55" s="298"/>
      <c r="AV55" s="298">
        <v>98.994124999999997</v>
      </c>
      <c r="AW55" s="297">
        <f t="shared" si="52"/>
        <v>1</v>
      </c>
      <c r="AX55" s="296">
        <f t="shared" si="53"/>
        <v>98.994124999999997</v>
      </c>
      <c r="AY55" s="298"/>
      <c r="AZ55" s="298"/>
      <c r="BA55" s="298"/>
      <c r="BB55" s="298"/>
      <c r="BC55" s="298"/>
      <c r="BD55" s="298">
        <v>98.994124999999997</v>
      </c>
      <c r="BE55" s="297">
        <f t="shared" si="54"/>
        <v>1</v>
      </c>
      <c r="BF55" s="296">
        <f t="shared" si="55"/>
        <v>98.994124999999997</v>
      </c>
      <c r="BG55" s="298"/>
      <c r="BH55" s="298"/>
      <c r="BI55" s="298"/>
      <c r="BJ55" s="298"/>
      <c r="BK55" s="298"/>
      <c r="BL55" s="298">
        <v>98.994124999999997</v>
      </c>
    </row>
    <row r="56" spans="1:64" ht="40.5" customHeight="1" x14ac:dyDescent="0.25">
      <c r="C56" s="1019"/>
      <c r="D56" s="1119"/>
      <c r="E56" s="345">
        <v>280</v>
      </c>
      <c r="F56" s="356">
        <v>190303400</v>
      </c>
      <c r="G56" s="32" t="s">
        <v>286</v>
      </c>
      <c r="H56" s="363">
        <v>40</v>
      </c>
      <c r="I56" s="353" t="s">
        <v>2979</v>
      </c>
      <c r="J56" s="28">
        <v>19</v>
      </c>
      <c r="K56" s="28" t="s">
        <v>3194</v>
      </c>
      <c r="L56" s="28">
        <v>1903</v>
      </c>
      <c r="M56" s="28" t="s">
        <v>3198</v>
      </c>
      <c r="N56" s="667" t="s">
        <v>3438</v>
      </c>
      <c r="O56" s="28" t="s">
        <v>3439</v>
      </c>
      <c r="P56" s="332" t="s">
        <v>286</v>
      </c>
      <c r="Q56" s="364">
        <v>40</v>
      </c>
      <c r="R56" s="326" t="s">
        <v>2955</v>
      </c>
      <c r="S56" s="326"/>
      <c r="T56" s="507">
        <v>40</v>
      </c>
      <c r="U56" s="294">
        <v>40</v>
      </c>
      <c r="V56" s="295">
        <v>40</v>
      </c>
      <c r="W56" s="295">
        <v>40</v>
      </c>
      <c r="X56" s="295">
        <v>40</v>
      </c>
      <c r="Y56" s="354">
        <v>1000</v>
      </c>
      <c r="Z56" s="444">
        <v>1000</v>
      </c>
      <c r="AA56" s="444">
        <v>0</v>
      </c>
      <c r="AB56" s="444">
        <v>0</v>
      </c>
      <c r="AC56" s="444">
        <v>0</v>
      </c>
      <c r="AD56" s="444">
        <v>0</v>
      </c>
      <c r="AE56" s="444">
        <v>0</v>
      </c>
      <c r="AF56" s="444">
        <v>1000</v>
      </c>
      <c r="AG56" s="297">
        <f t="shared" si="48"/>
        <v>40</v>
      </c>
      <c r="AH56" s="296">
        <f t="shared" si="49"/>
        <v>0</v>
      </c>
      <c r="AI56" s="298"/>
      <c r="AJ56" s="298"/>
      <c r="AK56" s="298"/>
      <c r="AL56" s="298"/>
      <c r="AM56" s="298"/>
      <c r="AN56" s="298"/>
      <c r="AO56" s="297">
        <f t="shared" si="50"/>
        <v>40</v>
      </c>
      <c r="AP56" s="296">
        <f t="shared" si="51"/>
        <v>400</v>
      </c>
      <c r="AQ56" s="298"/>
      <c r="AR56" s="298"/>
      <c r="AS56" s="298"/>
      <c r="AT56" s="298"/>
      <c r="AU56" s="298"/>
      <c r="AV56" s="298">
        <v>400</v>
      </c>
      <c r="AW56" s="297">
        <f t="shared" si="52"/>
        <v>40</v>
      </c>
      <c r="AX56" s="296">
        <f t="shared" si="53"/>
        <v>400</v>
      </c>
      <c r="AY56" s="298"/>
      <c r="AZ56" s="298"/>
      <c r="BA56" s="298"/>
      <c r="BB56" s="298"/>
      <c r="BC56" s="298"/>
      <c r="BD56" s="298">
        <v>400</v>
      </c>
      <c r="BE56" s="297">
        <f t="shared" si="54"/>
        <v>40</v>
      </c>
      <c r="BF56" s="296">
        <f t="shared" si="55"/>
        <v>200</v>
      </c>
      <c r="BG56" s="298"/>
      <c r="BH56" s="298"/>
      <c r="BI56" s="298"/>
      <c r="BJ56" s="298"/>
      <c r="BK56" s="298"/>
      <c r="BL56" s="298">
        <v>200</v>
      </c>
    </row>
    <row r="57" spans="1:64" ht="40.5" customHeight="1" x14ac:dyDescent="0.25">
      <c r="C57" s="1017" t="s">
        <v>896</v>
      </c>
      <c r="D57" s="1120" t="s">
        <v>891</v>
      </c>
      <c r="E57" s="345">
        <v>281</v>
      </c>
      <c r="F57" s="356">
        <v>190505400</v>
      </c>
      <c r="G57" s="32" t="s">
        <v>892</v>
      </c>
      <c r="H57" s="363">
        <v>1</v>
      </c>
      <c r="I57" s="353" t="s">
        <v>2979</v>
      </c>
      <c r="J57" s="28">
        <v>19</v>
      </c>
      <c r="K57" s="28" t="s">
        <v>3194</v>
      </c>
      <c r="L57" s="28">
        <v>1905</v>
      </c>
      <c r="M57" s="370" t="s">
        <v>3109</v>
      </c>
      <c r="N57" s="667" t="s">
        <v>3438</v>
      </c>
      <c r="O57" s="28" t="s">
        <v>3439</v>
      </c>
      <c r="P57" s="332" t="s">
        <v>892</v>
      </c>
      <c r="Q57" s="364">
        <v>1</v>
      </c>
      <c r="R57" s="326" t="s">
        <v>2955</v>
      </c>
      <c r="S57" s="326"/>
      <c r="T57" s="507">
        <v>1</v>
      </c>
      <c r="U57" s="294">
        <v>1</v>
      </c>
      <c r="V57" s="295">
        <v>1</v>
      </c>
      <c r="W57" s="295">
        <v>1</v>
      </c>
      <c r="X57" s="295">
        <v>1</v>
      </c>
      <c r="Y57" s="354">
        <v>80</v>
      </c>
      <c r="Z57" s="444">
        <v>80</v>
      </c>
      <c r="AA57" s="444">
        <v>0</v>
      </c>
      <c r="AB57" s="444">
        <v>0</v>
      </c>
      <c r="AC57" s="444">
        <v>0</v>
      </c>
      <c r="AD57" s="444">
        <v>0</v>
      </c>
      <c r="AE57" s="444">
        <v>0</v>
      </c>
      <c r="AF57" s="444">
        <v>80</v>
      </c>
      <c r="AG57" s="297">
        <f t="shared" si="48"/>
        <v>1</v>
      </c>
      <c r="AH57" s="296">
        <f t="shared" si="49"/>
        <v>0</v>
      </c>
      <c r="AI57" s="298"/>
      <c r="AJ57" s="298"/>
      <c r="AK57" s="298"/>
      <c r="AL57" s="298"/>
      <c r="AM57" s="298"/>
      <c r="AN57" s="298"/>
      <c r="AO57" s="297">
        <f t="shared" si="50"/>
        <v>1</v>
      </c>
      <c r="AP57" s="296">
        <f t="shared" si="51"/>
        <v>29</v>
      </c>
      <c r="AQ57" s="298"/>
      <c r="AR57" s="298"/>
      <c r="AS57" s="298"/>
      <c r="AT57" s="298"/>
      <c r="AU57" s="298"/>
      <c r="AV57" s="298">
        <v>29</v>
      </c>
      <c r="AW57" s="297">
        <f t="shared" si="52"/>
        <v>1</v>
      </c>
      <c r="AX57" s="296">
        <f t="shared" si="53"/>
        <v>26</v>
      </c>
      <c r="AY57" s="298"/>
      <c r="AZ57" s="298"/>
      <c r="BA57" s="298"/>
      <c r="BB57" s="298"/>
      <c r="BC57" s="298"/>
      <c r="BD57" s="298">
        <v>26</v>
      </c>
      <c r="BE57" s="297">
        <f t="shared" si="54"/>
        <v>1</v>
      </c>
      <c r="BF57" s="296">
        <f t="shared" si="55"/>
        <v>25</v>
      </c>
      <c r="BG57" s="298"/>
      <c r="BH57" s="298"/>
      <c r="BI57" s="298"/>
      <c r="BJ57" s="298"/>
      <c r="BK57" s="298"/>
      <c r="BL57" s="298">
        <v>25</v>
      </c>
    </row>
    <row r="58" spans="1:64" ht="40.5" customHeight="1" x14ac:dyDescent="0.25">
      <c r="C58" s="1019"/>
      <c r="D58" s="1120"/>
      <c r="E58" s="345">
        <v>282</v>
      </c>
      <c r="F58" s="356">
        <v>190302300</v>
      </c>
      <c r="G58" s="32" t="s">
        <v>893</v>
      </c>
      <c r="H58" s="363">
        <v>13</v>
      </c>
      <c r="I58" s="353" t="s">
        <v>2979</v>
      </c>
      <c r="J58" s="28">
        <v>19</v>
      </c>
      <c r="K58" s="28" t="s">
        <v>3194</v>
      </c>
      <c r="L58" s="28">
        <v>1903</v>
      </c>
      <c r="M58" s="28" t="s">
        <v>3198</v>
      </c>
      <c r="N58" s="667" t="s">
        <v>3438</v>
      </c>
      <c r="O58" s="28" t="s">
        <v>3439</v>
      </c>
      <c r="P58" s="332" t="s">
        <v>893</v>
      </c>
      <c r="Q58" s="364">
        <v>13</v>
      </c>
      <c r="R58" s="326" t="s">
        <v>2955</v>
      </c>
      <c r="S58" s="326"/>
      <c r="T58" s="507">
        <v>13</v>
      </c>
      <c r="U58" s="294">
        <v>13</v>
      </c>
      <c r="V58" s="295">
        <v>13</v>
      </c>
      <c r="W58" s="295">
        <v>13</v>
      </c>
      <c r="X58" s="295">
        <v>13</v>
      </c>
      <c r="Y58" s="354">
        <v>81000</v>
      </c>
      <c r="Z58" s="444">
        <v>81000</v>
      </c>
      <c r="AA58" s="444">
        <v>0</v>
      </c>
      <c r="AB58" s="444">
        <v>0</v>
      </c>
      <c r="AC58" s="444">
        <v>0</v>
      </c>
      <c r="AD58" s="444">
        <v>0</v>
      </c>
      <c r="AE58" s="444">
        <v>0</v>
      </c>
      <c r="AF58" s="444">
        <v>81000</v>
      </c>
      <c r="AG58" s="297">
        <f t="shared" si="48"/>
        <v>13</v>
      </c>
      <c r="AH58" s="296">
        <f t="shared" si="49"/>
        <v>0</v>
      </c>
      <c r="AI58" s="298"/>
      <c r="AJ58" s="298"/>
      <c r="AK58" s="298"/>
      <c r="AL58" s="298"/>
      <c r="AM58" s="298"/>
      <c r="AN58" s="298"/>
      <c r="AO58" s="297">
        <f t="shared" si="50"/>
        <v>13</v>
      </c>
      <c r="AP58" s="296">
        <f t="shared" si="51"/>
        <v>32192</v>
      </c>
      <c r="AQ58" s="298"/>
      <c r="AR58" s="298"/>
      <c r="AS58" s="298"/>
      <c r="AT58" s="298"/>
      <c r="AU58" s="298"/>
      <c r="AV58" s="298">
        <v>32192</v>
      </c>
      <c r="AW58" s="297">
        <f t="shared" si="52"/>
        <v>13</v>
      </c>
      <c r="AX58" s="296">
        <f t="shared" si="53"/>
        <v>30420</v>
      </c>
      <c r="AY58" s="298"/>
      <c r="AZ58" s="298"/>
      <c r="BA58" s="298"/>
      <c r="BB58" s="298"/>
      <c r="BC58" s="298"/>
      <c r="BD58" s="298">
        <v>30420</v>
      </c>
      <c r="BE58" s="297">
        <f t="shared" si="54"/>
        <v>13</v>
      </c>
      <c r="BF58" s="296">
        <f t="shared" si="55"/>
        <v>18388</v>
      </c>
      <c r="BG58" s="298"/>
      <c r="BH58" s="298"/>
      <c r="BI58" s="298"/>
      <c r="BJ58" s="298"/>
      <c r="BK58" s="298"/>
      <c r="BL58" s="298">
        <v>18388</v>
      </c>
    </row>
    <row r="59" spans="1:64" s="559" customFormat="1" ht="40.5" customHeight="1" x14ac:dyDescent="0.25">
      <c r="A59" s="715"/>
      <c r="B59" s="570" t="s">
        <v>898</v>
      </c>
      <c r="C59" s="571" t="s">
        <v>897</v>
      </c>
      <c r="D59" s="441"/>
      <c r="E59" s="441"/>
      <c r="F59" s="402"/>
      <c r="G59" s="402"/>
      <c r="H59" s="174"/>
      <c r="I59" s="174"/>
      <c r="J59" s="472"/>
      <c r="K59" s="472"/>
      <c r="L59" s="402"/>
      <c r="M59" s="402"/>
      <c r="N59" s="441"/>
      <c r="O59" s="402"/>
      <c r="P59" s="441"/>
      <c r="Q59" s="441"/>
      <c r="R59" s="441"/>
      <c r="S59" s="685"/>
      <c r="T59" s="52"/>
      <c r="U59" s="686"/>
      <c r="V59" s="686"/>
      <c r="W59" s="686"/>
      <c r="X59" s="686"/>
      <c r="Y59" s="585">
        <v>1185</v>
      </c>
      <c r="Z59" s="551">
        <f t="shared" ref="Z59:AF71" si="56">+AH59+AP59+AX59+BF59</f>
        <v>1185</v>
      </c>
      <c r="AA59" s="551">
        <f t="shared" si="56"/>
        <v>0</v>
      </c>
      <c r="AB59" s="551">
        <f t="shared" si="56"/>
        <v>997</v>
      </c>
      <c r="AC59" s="551">
        <f t="shared" si="56"/>
        <v>0</v>
      </c>
      <c r="AD59" s="551">
        <f t="shared" si="56"/>
        <v>0</v>
      </c>
      <c r="AE59" s="551">
        <f t="shared" si="56"/>
        <v>0</v>
      </c>
      <c r="AF59" s="551">
        <f t="shared" si="56"/>
        <v>188</v>
      </c>
      <c r="AG59" s="552"/>
      <c r="AH59" s="553">
        <f>SUM(AH60:AH64)</f>
        <v>363</v>
      </c>
      <c r="AI59" s="553">
        <f t="shared" ref="AI59:AN59" si="57">SUM(AI60:AI64)</f>
        <v>0</v>
      </c>
      <c r="AJ59" s="553">
        <f t="shared" si="57"/>
        <v>175</v>
      </c>
      <c r="AK59" s="553">
        <f t="shared" si="57"/>
        <v>0</v>
      </c>
      <c r="AL59" s="553">
        <f t="shared" si="57"/>
        <v>0</v>
      </c>
      <c r="AM59" s="553">
        <f t="shared" si="57"/>
        <v>0</v>
      </c>
      <c r="AN59" s="553">
        <f t="shared" si="57"/>
        <v>188</v>
      </c>
      <c r="AO59" s="552"/>
      <c r="AP59" s="553">
        <f>SUM(AP60:AP64)</f>
        <v>263</v>
      </c>
      <c r="AQ59" s="553">
        <f t="shared" ref="AQ59:AV59" si="58">SUM(AQ60:AQ64)</f>
        <v>0</v>
      </c>
      <c r="AR59" s="553">
        <f t="shared" si="58"/>
        <v>263</v>
      </c>
      <c r="AS59" s="553">
        <f t="shared" si="58"/>
        <v>0</v>
      </c>
      <c r="AT59" s="553">
        <f t="shared" si="58"/>
        <v>0</v>
      </c>
      <c r="AU59" s="553">
        <f t="shared" si="58"/>
        <v>0</v>
      </c>
      <c r="AV59" s="553">
        <f t="shared" si="58"/>
        <v>0</v>
      </c>
      <c r="AW59" s="552"/>
      <c r="AX59" s="553">
        <f>SUM(AX60:AX64)</f>
        <v>263</v>
      </c>
      <c r="AY59" s="553">
        <f t="shared" ref="AY59:BD59" si="59">SUM(AY60:AY64)</f>
        <v>0</v>
      </c>
      <c r="AZ59" s="553">
        <f t="shared" si="59"/>
        <v>263</v>
      </c>
      <c r="BA59" s="553">
        <f t="shared" si="59"/>
        <v>0</v>
      </c>
      <c r="BB59" s="553">
        <f t="shared" si="59"/>
        <v>0</v>
      </c>
      <c r="BC59" s="553">
        <f t="shared" si="59"/>
        <v>0</v>
      </c>
      <c r="BD59" s="553">
        <f t="shared" si="59"/>
        <v>0</v>
      </c>
      <c r="BE59" s="552"/>
      <c r="BF59" s="553">
        <f>SUM(BF60:BF64)</f>
        <v>296</v>
      </c>
      <c r="BG59" s="553">
        <f t="shared" ref="BG59:BL59" si="60">SUM(BG60:BG64)</f>
        <v>0</v>
      </c>
      <c r="BH59" s="553">
        <f t="shared" si="60"/>
        <v>296</v>
      </c>
      <c r="BI59" s="553">
        <f t="shared" si="60"/>
        <v>0</v>
      </c>
      <c r="BJ59" s="553">
        <f t="shared" si="60"/>
        <v>0</v>
      </c>
      <c r="BK59" s="553">
        <f t="shared" si="60"/>
        <v>0</v>
      </c>
      <c r="BL59" s="553">
        <f t="shared" si="60"/>
        <v>0</v>
      </c>
    </row>
    <row r="60" spans="1:64" ht="40.5" customHeight="1" x14ac:dyDescent="0.25">
      <c r="C60" s="328" t="s">
        <v>911</v>
      </c>
      <c r="D60" s="333" t="s">
        <v>899</v>
      </c>
      <c r="E60" s="345">
        <v>283</v>
      </c>
      <c r="F60" s="356">
        <v>190505000</v>
      </c>
      <c r="G60" s="32" t="s">
        <v>493</v>
      </c>
      <c r="H60" s="363">
        <v>64</v>
      </c>
      <c r="I60" s="353" t="s">
        <v>2979</v>
      </c>
      <c r="J60" s="28">
        <v>19</v>
      </c>
      <c r="K60" s="28" t="s">
        <v>3194</v>
      </c>
      <c r="L60" s="370">
        <v>1905</v>
      </c>
      <c r="M60" s="370" t="s">
        <v>3109</v>
      </c>
      <c r="N60" s="388">
        <v>2024004540046</v>
      </c>
      <c r="O60" s="370" t="s">
        <v>3190</v>
      </c>
      <c r="P60" s="332" t="s">
        <v>493</v>
      </c>
      <c r="Q60" s="268">
        <v>64</v>
      </c>
      <c r="R60" s="326" t="s">
        <v>2956</v>
      </c>
      <c r="S60" s="326"/>
      <c r="T60" s="508">
        <v>64</v>
      </c>
      <c r="U60" s="294">
        <v>16</v>
      </c>
      <c r="V60" s="295">
        <v>16</v>
      </c>
      <c r="W60" s="295">
        <v>16</v>
      </c>
      <c r="X60" s="295">
        <v>16</v>
      </c>
      <c r="Y60" s="295">
        <v>47</v>
      </c>
      <c r="Z60" s="296">
        <f t="shared" si="56"/>
        <v>47</v>
      </c>
      <c r="AA60" s="296">
        <f t="shared" si="56"/>
        <v>0</v>
      </c>
      <c r="AB60" s="296">
        <f t="shared" si="56"/>
        <v>0</v>
      </c>
      <c r="AC60" s="296">
        <f t="shared" si="56"/>
        <v>0</v>
      </c>
      <c r="AD60" s="296">
        <f t="shared" si="56"/>
        <v>0</v>
      </c>
      <c r="AE60" s="296">
        <f t="shared" si="56"/>
        <v>0</v>
      </c>
      <c r="AF60" s="296">
        <f t="shared" si="56"/>
        <v>47</v>
      </c>
      <c r="AG60" s="297">
        <f t="shared" ref="AG60:AG64" si="61">+U60</f>
        <v>16</v>
      </c>
      <c r="AH60" s="296">
        <f t="shared" ref="AH60:AH64" si="62">SUM(AI60:AN60)</f>
        <v>47</v>
      </c>
      <c r="AI60" s="298"/>
      <c r="AJ60" s="298"/>
      <c r="AK60" s="298"/>
      <c r="AL60" s="298"/>
      <c r="AM60" s="298"/>
      <c r="AN60" s="298">
        <v>47</v>
      </c>
      <c r="AO60" s="297">
        <f t="shared" ref="AO60:AO64" si="63">+V60</f>
        <v>16</v>
      </c>
      <c r="AP60" s="296">
        <f t="shared" ref="AP60:AP64" si="64">SUM(AQ60:AV60)</f>
        <v>0</v>
      </c>
      <c r="AQ60" s="298"/>
      <c r="AR60" s="298"/>
      <c r="AS60" s="298"/>
      <c r="AT60" s="298"/>
      <c r="AU60" s="298"/>
      <c r="AV60" s="298"/>
      <c r="AW60" s="297">
        <f t="shared" ref="AW60:AW64" si="65">+W60</f>
        <v>16</v>
      </c>
      <c r="AX60" s="296">
        <f t="shared" ref="AX60:AX64" si="66">SUM(AY60:BD60)</f>
        <v>0</v>
      </c>
      <c r="AY60" s="298"/>
      <c r="AZ60" s="298"/>
      <c r="BA60" s="298"/>
      <c r="BB60" s="298"/>
      <c r="BC60" s="298"/>
      <c r="BD60" s="298"/>
      <c r="BE60" s="297">
        <f t="shared" ref="BE60:BE64" si="67">+X60</f>
        <v>16</v>
      </c>
      <c r="BF60" s="296">
        <f t="shared" ref="BF60:BF64" si="68">SUM(BG60:BL60)</f>
        <v>0</v>
      </c>
      <c r="BG60" s="298"/>
      <c r="BH60" s="298"/>
      <c r="BI60" s="298"/>
      <c r="BJ60" s="298"/>
      <c r="BK60" s="298"/>
      <c r="BL60" s="298"/>
    </row>
    <row r="61" spans="1:64" ht="40.5" customHeight="1" x14ac:dyDescent="0.25">
      <c r="C61" s="1017" t="s">
        <v>812</v>
      </c>
      <c r="D61" s="1119" t="s">
        <v>900</v>
      </c>
      <c r="E61" s="345">
        <v>284</v>
      </c>
      <c r="F61" s="356">
        <v>190505000</v>
      </c>
      <c r="G61" s="32" t="s">
        <v>493</v>
      </c>
      <c r="H61" s="363">
        <v>64</v>
      </c>
      <c r="I61" s="353" t="s">
        <v>2979</v>
      </c>
      <c r="J61" s="28">
        <v>19</v>
      </c>
      <c r="K61" s="28" t="s">
        <v>3194</v>
      </c>
      <c r="L61" s="370">
        <v>1905</v>
      </c>
      <c r="M61" s="370" t="s">
        <v>3109</v>
      </c>
      <c r="N61" s="388">
        <v>2024004540046</v>
      </c>
      <c r="O61" s="370" t="s">
        <v>3190</v>
      </c>
      <c r="P61" s="332" t="s">
        <v>493</v>
      </c>
      <c r="Q61" s="268">
        <v>64</v>
      </c>
      <c r="R61" s="326" t="s">
        <v>2956</v>
      </c>
      <c r="S61" s="326"/>
      <c r="T61" s="508">
        <v>64</v>
      </c>
      <c r="U61" s="294">
        <v>16</v>
      </c>
      <c r="V61" s="295">
        <v>16</v>
      </c>
      <c r="W61" s="295">
        <v>16</v>
      </c>
      <c r="X61" s="295">
        <v>16</v>
      </c>
      <c r="Y61" s="295">
        <v>47</v>
      </c>
      <c r="Z61" s="296">
        <f t="shared" si="56"/>
        <v>47</v>
      </c>
      <c r="AA61" s="296">
        <f t="shared" si="56"/>
        <v>0</v>
      </c>
      <c r="AB61" s="296">
        <f t="shared" si="56"/>
        <v>0</v>
      </c>
      <c r="AC61" s="296">
        <f t="shared" si="56"/>
        <v>0</v>
      </c>
      <c r="AD61" s="296">
        <f t="shared" si="56"/>
        <v>0</v>
      </c>
      <c r="AE61" s="296">
        <f t="shared" si="56"/>
        <v>0</v>
      </c>
      <c r="AF61" s="296">
        <f t="shared" si="56"/>
        <v>47</v>
      </c>
      <c r="AG61" s="297">
        <f t="shared" si="61"/>
        <v>16</v>
      </c>
      <c r="AH61" s="296">
        <f t="shared" si="62"/>
        <v>47</v>
      </c>
      <c r="AI61" s="298"/>
      <c r="AJ61" s="298"/>
      <c r="AK61" s="298"/>
      <c r="AL61" s="298"/>
      <c r="AM61" s="298"/>
      <c r="AN61" s="298">
        <v>47</v>
      </c>
      <c r="AO61" s="297">
        <f t="shared" si="63"/>
        <v>16</v>
      </c>
      <c r="AP61" s="296">
        <f t="shared" si="64"/>
        <v>0</v>
      </c>
      <c r="AQ61" s="298"/>
      <c r="AR61" s="298"/>
      <c r="AS61" s="298"/>
      <c r="AT61" s="298"/>
      <c r="AU61" s="298"/>
      <c r="AV61" s="298"/>
      <c r="AW61" s="297">
        <f t="shared" si="65"/>
        <v>16</v>
      </c>
      <c r="AX61" s="296">
        <f t="shared" si="66"/>
        <v>0</v>
      </c>
      <c r="AY61" s="298"/>
      <c r="AZ61" s="298"/>
      <c r="BA61" s="298"/>
      <c r="BB61" s="298"/>
      <c r="BC61" s="298"/>
      <c r="BD61" s="298"/>
      <c r="BE61" s="297">
        <f t="shared" si="67"/>
        <v>16</v>
      </c>
      <c r="BF61" s="296">
        <f t="shared" si="68"/>
        <v>0</v>
      </c>
      <c r="BG61" s="298"/>
      <c r="BH61" s="298"/>
      <c r="BI61" s="298"/>
      <c r="BJ61" s="298"/>
      <c r="BK61" s="298"/>
      <c r="BL61" s="298"/>
    </row>
    <row r="62" spans="1:64" ht="40.5" customHeight="1" x14ac:dyDescent="0.25">
      <c r="C62" s="1019"/>
      <c r="D62" s="1119"/>
      <c r="E62" s="345">
        <v>285</v>
      </c>
      <c r="F62" s="356">
        <v>190503000</v>
      </c>
      <c r="G62" s="32" t="s">
        <v>901</v>
      </c>
      <c r="H62" s="363">
        <v>74000</v>
      </c>
      <c r="I62" s="353" t="s">
        <v>2979</v>
      </c>
      <c r="J62" s="28">
        <v>19</v>
      </c>
      <c r="K62" s="28" t="s">
        <v>3194</v>
      </c>
      <c r="L62" s="370">
        <v>1905</v>
      </c>
      <c r="M62" s="370" t="s">
        <v>3109</v>
      </c>
      <c r="N62" s="388">
        <v>2024004540046</v>
      </c>
      <c r="O62" s="370" t="s">
        <v>3190</v>
      </c>
      <c r="P62" s="332" t="s">
        <v>901</v>
      </c>
      <c r="Q62" s="268">
        <v>74000</v>
      </c>
      <c r="R62" s="326" t="s">
        <v>2955</v>
      </c>
      <c r="S62" s="326"/>
      <c r="T62" s="508">
        <v>74000</v>
      </c>
      <c r="U62" s="294">
        <v>18500</v>
      </c>
      <c r="V62" s="295">
        <v>18500</v>
      </c>
      <c r="W62" s="295">
        <v>18500</v>
      </c>
      <c r="X62" s="295">
        <v>18500</v>
      </c>
      <c r="Y62" s="295">
        <v>94</v>
      </c>
      <c r="Z62" s="296">
        <f t="shared" si="56"/>
        <v>94</v>
      </c>
      <c r="AA62" s="296">
        <f t="shared" si="56"/>
        <v>0</v>
      </c>
      <c r="AB62" s="296">
        <f t="shared" si="56"/>
        <v>0</v>
      </c>
      <c r="AC62" s="296">
        <f t="shared" si="56"/>
        <v>0</v>
      </c>
      <c r="AD62" s="296">
        <f t="shared" si="56"/>
        <v>0</v>
      </c>
      <c r="AE62" s="296">
        <f t="shared" si="56"/>
        <v>0</v>
      </c>
      <c r="AF62" s="296">
        <f t="shared" si="56"/>
        <v>94</v>
      </c>
      <c r="AG62" s="297">
        <f t="shared" si="61"/>
        <v>18500</v>
      </c>
      <c r="AH62" s="296">
        <f t="shared" si="62"/>
        <v>94</v>
      </c>
      <c r="AI62" s="298"/>
      <c r="AJ62" s="298"/>
      <c r="AK62" s="298"/>
      <c r="AL62" s="298"/>
      <c r="AM62" s="298"/>
      <c r="AN62" s="298">
        <v>94</v>
      </c>
      <c r="AO62" s="297">
        <f t="shared" si="63"/>
        <v>18500</v>
      </c>
      <c r="AP62" s="296">
        <f t="shared" si="64"/>
        <v>0</v>
      </c>
      <c r="AQ62" s="298"/>
      <c r="AR62" s="298"/>
      <c r="AS62" s="298"/>
      <c r="AT62" s="298"/>
      <c r="AU62" s="298"/>
      <c r="AV62" s="298"/>
      <c r="AW62" s="297">
        <f t="shared" si="65"/>
        <v>18500</v>
      </c>
      <c r="AX62" s="296">
        <f t="shared" si="66"/>
        <v>0</v>
      </c>
      <c r="AY62" s="298"/>
      <c r="AZ62" s="298"/>
      <c r="BA62" s="298"/>
      <c r="BB62" s="298"/>
      <c r="BC62" s="298"/>
      <c r="BD62" s="298"/>
      <c r="BE62" s="297">
        <f t="shared" si="67"/>
        <v>18500</v>
      </c>
      <c r="BF62" s="296">
        <f t="shared" si="68"/>
        <v>0</v>
      </c>
      <c r="BG62" s="298"/>
      <c r="BH62" s="298"/>
      <c r="BI62" s="298"/>
      <c r="BJ62" s="298"/>
      <c r="BK62" s="298"/>
      <c r="BL62" s="298"/>
    </row>
    <row r="63" spans="1:64" ht="40.5" customHeight="1" x14ac:dyDescent="0.25">
      <c r="C63" s="1017" t="s">
        <v>912</v>
      </c>
      <c r="D63" s="1120" t="s">
        <v>902</v>
      </c>
      <c r="E63" s="345">
        <v>286</v>
      </c>
      <c r="F63" s="356">
        <v>190501502</v>
      </c>
      <c r="G63" s="32" t="s">
        <v>3215</v>
      </c>
      <c r="H63" s="363">
        <v>1</v>
      </c>
      <c r="I63" s="353" t="s">
        <v>2979</v>
      </c>
      <c r="J63" s="370">
        <v>19</v>
      </c>
      <c r="K63" s="28" t="s">
        <v>3189</v>
      </c>
      <c r="L63" s="28">
        <v>1905</v>
      </c>
      <c r="M63" s="370" t="s">
        <v>3109</v>
      </c>
      <c r="N63" s="388">
        <v>2024004540046</v>
      </c>
      <c r="O63" s="28" t="s">
        <v>3190</v>
      </c>
      <c r="P63" s="332" t="s">
        <v>903</v>
      </c>
      <c r="Q63" s="364">
        <v>1</v>
      </c>
      <c r="R63" s="326" t="s">
        <v>2956</v>
      </c>
      <c r="S63" s="326"/>
      <c r="T63" s="507">
        <v>1</v>
      </c>
      <c r="U63" s="294">
        <v>1</v>
      </c>
      <c r="V63" s="295">
        <v>1</v>
      </c>
      <c r="W63" s="295">
        <v>1</v>
      </c>
      <c r="X63" s="295">
        <v>1</v>
      </c>
      <c r="Y63" s="295">
        <v>579</v>
      </c>
      <c r="Z63" s="296">
        <f t="shared" si="56"/>
        <v>579</v>
      </c>
      <c r="AA63" s="296">
        <f t="shared" si="56"/>
        <v>0</v>
      </c>
      <c r="AB63" s="296">
        <f t="shared" si="56"/>
        <v>579</v>
      </c>
      <c r="AC63" s="296">
        <f t="shared" si="56"/>
        <v>0</v>
      </c>
      <c r="AD63" s="296">
        <f t="shared" si="56"/>
        <v>0</v>
      </c>
      <c r="AE63" s="296">
        <f t="shared" si="56"/>
        <v>0</v>
      </c>
      <c r="AF63" s="296">
        <f t="shared" si="56"/>
        <v>0</v>
      </c>
      <c r="AG63" s="297">
        <f t="shared" si="61"/>
        <v>1</v>
      </c>
      <c r="AH63" s="296">
        <f t="shared" si="62"/>
        <v>101</v>
      </c>
      <c r="AI63" s="298"/>
      <c r="AJ63" s="298">
        <v>101</v>
      </c>
      <c r="AK63" s="298"/>
      <c r="AL63" s="298"/>
      <c r="AM63" s="298"/>
      <c r="AN63" s="298"/>
      <c r="AO63" s="297">
        <f t="shared" si="63"/>
        <v>1</v>
      </c>
      <c r="AP63" s="296">
        <f t="shared" si="64"/>
        <v>151</v>
      </c>
      <c r="AQ63" s="298"/>
      <c r="AR63" s="298">
        <v>151</v>
      </c>
      <c r="AS63" s="298"/>
      <c r="AT63" s="298"/>
      <c r="AU63" s="298"/>
      <c r="AV63" s="298"/>
      <c r="AW63" s="297">
        <f t="shared" si="65"/>
        <v>1</v>
      </c>
      <c r="AX63" s="296">
        <f t="shared" si="66"/>
        <v>151</v>
      </c>
      <c r="AY63" s="298"/>
      <c r="AZ63" s="298">
        <v>151</v>
      </c>
      <c r="BA63" s="298"/>
      <c r="BB63" s="298"/>
      <c r="BC63" s="298"/>
      <c r="BD63" s="298"/>
      <c r="BE63" s="297">
        <f t="shared" si="67"/>
        <v>1</v>
      </c>
      <c r="BF63" s="296">
        <f t="shared" si="68"/>
        <v>176</v>
      </c>
      <c r="BG63" s="298"/>
      <c r="BH63" s="298">
        <v>176</v>
      </c>
      <c r="BI63" s="298"/>
      <c r="BJ63" s="298"/>
      <c r="BK63" s="298"/>
      <c r="BL63" s="298"/>
    </row>
    <row r="64" spans="1:64" ht="40.5" customHeight="1" x14ac:dyDescent="0.25">
      <c r="C64" s="1019"/>
      <c r="D64" s="1120"/>
      <c r="E64" s="345">
        <v>287</v>
      </c>
      <c r="F64" s="356">
        <v>190504902</v>
      </c>
      <c r="G64" s="32" t="s">
        <v>904</v>
      </c>
      <c r="H64" s="363">
        <v>40</v>
      </c>
      <c r="I64" s="353" t="s">
        <v>2979</v>
      </c>
      <c r="J64" s="370">
        <v>19</v>
      </c>
      <c r="K64" s="28" t="s">
        <v>3189</v>
      </c>
      <c r="L64" s="28">
        <v>1905</v>
      </c>
      <c r="M64" s="370" t="s">
        <v>3109</v>
      </c>
      <c r="N64" s="388">
        <v>2024004540046</v>
      </c>
      <c r="O64" s="28" t="s">
        <v>3190</v>
      </c>
      <c r="P64" s="332" t="s">
        <v>904</v>
      </c>
      <c r="Q64" s="364">
        <v>40</v>
      </c>
      <c r="R64" s="326" t="s">
        <v>2956</v>
      </c>
      <c r="S64" s="326"/>
      <c r="T64" s="507">
        <v>40</v>
      </c>
      <c r="U64" s="294">
        <v>40</v>
      </c>
      <c r="V64" s="295">
        <v>40</v>
      </c>
      <c r="W64" s="295">
        <v>40</v>
      </c>
      <c r="X64" s="295">
        <v>40</v>
      </c>
      <c r="Y64" s="295">
        <v>418</v>
      </c>
      <c r="Z64" s="296">
        <f t="shared" si="56"/>
        <v>418</v>
      </c>
      <c r="AA64" s="296">
        <f t="shared" si="56"/>
        <v>0</v>
      </c>
      <c r="AB64" s="296">
        <f t="shared" si="56"/>
        <v>418</v>
      </c>
      <c r="AC64" s="296">
        <f t="shared" si="56"/>
        <v>0</v>
      </c>
      <c r="AD64" s="296">
        <f t="shared" si="56"/>
        <v>0</v>
      </c>
      <c r="AE64" s="296">
        <f t="shared" si="56"/>
        <v>0</v>
      </c>
      <c r="AF64" s="296">
        <f t="shared" si="56"/>
        <v>0</v>
      </c>
      <c r="AG64" s="297">
        <f t="shared" si="61"/>
        <v>40</v>
      </c>
      <c r="AH64" s="296">
        <f t="shared" si="62"/>
        <v>74</v>
      </c>
      <c r="AI64" s="298"/>
      <c r="AJ64" s="298">
        <v>74</v>
      </c>
      <c r="AK64" s="298"/>
      <c r="AL64" s="298"/>
      <c r="AM64" s="298"/>
      <c r="AN64" s="298"/>
      <c r="AO64" s="297">
        <f t="shared" si="63"/>
        <v>40</v>
      </c>
      <c r="AP64" s="296">
        <f t="shared" si="64"/>
        <v>112</v>
      </c>
      <c r="AQ64" s="298"/>
      <c r="AR64" s="298">
        <v>112</v>
      </c>
      <c r="AS64" s="298"/>
      <c r="AT64" s="298"/>
      <c r="AU64" s="298"/>
      <c r="AV64" s="298"/>
      <c r="AW64" s="297">
        <f t="shared" si="65"/>
        <v>40</v>
      </c>
      <c r="AX64" s="296">
        <f t="shared" si="66"/>
        <v>112</v>
      </c>
      <c r="AY64" s="298"/>
      <c r="AZ64" s="298">
        <v>112</v>
      </c>
      <c r="BA64" s="298"/>
      <c r="BB64" s="298"/>
      <c r="BC64" s="298"/>
      <c r="BD64" s="298"/>
      <c r="BE64" s="297">
        <f t="shared" si="67"/>
        <v>40</v>
      </c>
      <c r="BF64" s="296">
        <f t="shared" si="68"/>
        <v>120</v>
      </c>
      <c r="BG64" s="298"/>
      <c r="BH64" s="298">
        <v>120</v>
      </c>
      <c r="BI64" s="298"/>
      <c r="BJ64" s="298"/>
      <c r="BK64" s="298"/>
      <c r="BL64" s="298"/>
    </row>
    <row r="65" spans="1:64" s="559" customFormat="1" ht="40.5" customHeight="1" x14ac:dyDescent="0.25">
      <c r="A65" s="715"/>
      <c r="B65" s="570" t="s">
        <v>906</v>
      </c>
      <c r="C65" s="571" t="s">
        <v>905</v>
      </c>
      <c r="D65" s="441"/>
      <c r="E65" s="441"/>
      <c r="F65" s="402"/>
      <c r="G65" s="402"/>
      <c r="H65" s="174"/>
      <c r="I65" s="174"/>
      <c r="J65" s="472"/>
      <c r="K65" s="472"/>
      <c r="L65" s="402"/>
      <c r="M65" s="402"/>
      <c r="N65" s="441"/>
      <c r="O65" s="402"/>
      <c r="P65" s="441"/>
      <c r="Q65" s="441"/>
      <c r="R65" s="441"/>
      <c r="S65" s="685"/>
      <c r="T65" s="52"/>
      <c r="U65" s="686"/>
      <c r="V65" s="686"/>
      <c r="W65" s="686"/>
      <c r="X65" s="686"/>
      <c r="Y65" s="585">
        <v>3485</v>
      </c>
      <c r="Z65" s="551">
        <f t="shared" si="56"/>
        <v>3485</v>
      </c>
      <c r="AA65" s="551">
        <f t="shared" si="56"/>
        <v>2217</v>
      </c>
      <c r="AB65" s="551">
        <f t="shared" si="56"/>
        <v>1268</v>
      </c>
      <c r="AC65" s="551">
        <f t="shared" si="56"/>
        <v>0</v>
      </c>
      <c r="AD65" s="551">
        <f t="shared" si="56"/>
        <v>0</v>
      </c>
      <c r="AE65" s="551">
        <f t="shared" si="56"/>
        <v>0</v>
      </c>
      <c r="AF65" s="551">
        <f t="shared" si="56"/>
        <v>0</v>
      </c>
      <c r="AG65" s="552"/>
      <c r="AH65" s="553">
        <f>SUM(AH66:AH68)</f>
        <v>32</v>
      </c>
      <c r="AI65" s="553">
        <f t="shared" ref="AI65:AN65" si="69">SUM(AI66:AI68)</f>
        <v>17</v>
      </c>
      <c r="AJ65" s="553">
        <f t="shared" si="69"/>
        <v>15</v>
      </c>
      <c r="AK65" s="553">
        <f t="shared" si="69"/>
        <v>0</v>
      </c>
      <c r="AL65" s="553">
        <f t="shared" si="69"/>
        <v>0</v>
      </c>
      <c r="AM65" s="553">
        <f t="shared" si="69"/>
        <v>0</v>
      </c>
      <c r="AN65" s="553">
        <f t="shared" si="69"/>
        <v>0</v>
      </c>
      <c r="AO65" s="552"/>
      <c r="AP65" s="553">
        <f>SUM(AP66:AP68)</f>
        <v>1101</v>
      </c>
      <c r="AQ65" s="553">
        <f t="shared" ref="AQ65:AV65" si="70">SUM(AQ66:AQ68)</f>
        <v>700</v>
      </c>
      <c r="AR65" s="553">
        <f t="shared" si="70"/>
        <v>401</v>
      </c>
      <c r="AS65" s="553">
        <f t="shared" si="70"/>
        <v>0</v>
      </c>
      <c r="AT65" s="553">
        <f t="shared" si="70"/>
        <v>0</v>
      </c>
      <c r="AU65" s="553">
        <f t="shared" si="70"/>
        <v>0</v>
      </c>
      <c r="AV65" s="553">
        <f t="shared" si="70"/>
        <v>0</v>
      </c>
      <c r="AW65" s="552"/>
      <c r="AX65" s="553">
        <f>SUM(AX66:AX68)</f>
        <v>1102</v>
      </c>
      <c r="AY65" s="553">
        <f t="shared" ref="AY65:BD65" si="71">SUM(AY66:AY68)</f>
        <v>700</v>
      </c>
      <c r="AZ65" s="553">
        <f t="shared" si="71"/>
        <v>402</v>
      </c>
      <c r="BA65" s="553">
        <f t="shared" si="71"/>
        <v>0</v>
      </c>
      <c r="BB65" s="553">
        <f t="shared" si="71"/>
        <v>0</v>
      </c>
      <c r="BC65" s="553">
        <f t="shared" si="71"/>
        <v>0</v>
      </c>
      <c r="BD65" s="553">
        <f t="shared" si="71"/>
        <v>0</v>
      </c>
      <c r="BE65" s="552"/>
      <c r="BF65" s="553">
        <f>SUM(BF66:BF68)</f>
        <v>1250</v>
      </c>
      <c r="BG65" s="553">
        <f t="shared" ref="BG65:BL65" si="72">SUM(BG66:BG68)</f>
        <v>800</v>
      </c>
      <c r="BH65" s="553">
        <f t="shared" si="72"/>
        <v>450</v>
      </c>
      <c r="BI65" s="553">
        <f t="shared" si="72"/>
        <v>0</v>
      </c>
      <c r="BJ65" s="553">
        <f t="shared" si="72"/>
        <v>0</v>
      </c>
      <c r="BK65" s="553">
        <f t="shared" si="72"/>
        <v>0</v>
      </c>
      <c r="BL65" s="553">
        <f t="shared" si="72"/>
        <v>0</v>
      </c>
    </row>
    <row r="66" spans="1:64" ht="40.5" customHeight="1" x14ac:dyDescent="0.25">
      <c r="C66" s="1017" t="s">
        <v>913</v>
      </c>
      <c r="D66" s="1120" t="s">
        <v>907</v>
      </c>
      <c r="E66" s="345">
        <v>288</v>
      </c>
      <c r="F66" s="388">
        <v>190505100</v>
      </c>
      <c r="G66" s="32" t="s">
        <v>288</v>
      </c>
      <c r="H66" s="363">
        <v>1</v>
      </c>
      <c r="I66" s="353" t="s">
        <v>2979</v>
      </c>
      <c r="J66" s="370">
        <v>19</v>
      </c>
      <c r="K66" s="28" t="s">
        <v>3189</v>
      </c>
      <c r="L66" s="28">
        <v>1905</v>
      </c>
      <c r="M66" s="370" t="s">
        <v>3109</v>
      </c>
      <c r="N66" s="388">
        <v>2024004540046</v>
      </c>
      <c r="O66" s="28" t="s">
        <v>3190</v>
      </c>
      <c r="P66" s="332" t="s">
        <v>908</v>
      </c>
      <c r="Q66" s="639">
        <v>1</v>
      </c>
      <c r="R66" s="326" t="s">
        <v>2956</v>
      </c>
      <c r="S66" s="326"/>
      <c r="T66" s="509">
        <v>1</v>
      </c>
      <c r="U66" s="294">
        <v>1</v>
      </c>
      <c r="V66" s="295">
        <v>1</v>
      </c>
      <c r="W66" s="295">
        <v>1</v>
      </c>
      <c r="X66" s="295">
        <v>1</v>
      </c>
      <c r="Y66" s="295">
        <v>1423</v>
      </c>
      <c r="Z66" s="296">
        <f>+AH66+AP66+AX66+BF66</f>
        <v>1423</v>
      </c>
      <c r="AA66" s="296">
        <f t="shared" si="56"/>
        <v>967</v>
      </c>
      <c r="AB66" s="296">
        <f t="shared" si="56"/>
        <v>456</v>
      </c>
      <c r="AC66" s="296">
        <f t="shared" si="56"/>
        <v>0</v>
      </c>
      <c r="AD66" s="296">
        <f t="shared" si="56"/>
        <v>0</v>
      </c>
      <c r="AE66" s="296">
        <f t="shared" si="56"/>
        <v>0</v>
      </c>
      <c r="AF66" s="296">
        <f t="shared" si="56"/>
        <v>0</v>
      </c>
      <c r="AG66" s="297">
        <f t="shared" ref="AG66:AG68" si="73">+U66</f>
        <v>1</v>
      </c>
      <c r="AH66" s="296">
        <f t="shared" ref="AH66:AH68" si="74">SUM(AI66:AN66)</f>
        <v>32</v>
      </c>
      <c r="AI66" s="298">
        <v>17</v>
      </c>
      <c r="AJ66" s="298">
        <v>15</v>
      </c>
      <c r="AK66" s="298"/>
      <c r="AL66" s="298"/>
      <c r="AM66" s="298"/>
      <c r="AN66" s="298"/>
      <c r="AO66" s="297">
        <f t="shared" ref="AO66:AO68" si="75">+V66</f>
        <v>1</v>
      </c>
      <c r="AP66" s="296">
        <f t="shared" ref="AP66:AP68" si="76">SUM(AQ66:AV66)</f>
        <v>440</v>
      </c>
      <c r="AQ66" s="298">
        <v>300</v>
      </c>
      <c r="AR66" s="298">
        <v>140</v>
      </c>
      <c r="AS66" s="298"/>
      <c r="AT66" s="298"/>
      <c r="AU66" s="298"/>
      <c r="AV66" s="298"/>
      <c r="AW66" s="297">
        <f t="shared" ref="AW66:AW68" si="77">+W66</f>
        <v>1</v>
      </c>
      <c r="AX66" s="296">
        <f t="shared" ref="AX66:AX68" si="78">SUM(AY66:BD66)</f>
        <v>441</v>
      </c>
      <c r="AY66" s="298">
        <v>300</v>
      </c>
      <c r="AZ66" s="298">
        <v>141</v>
      </c>
      <c r="BA66" s="298"/>
      <c r="BB66" s="298"/>
      <c r="BC66" s="298"/>
      <c r="BD66" s="298"/>
      <c r="BE66" s="297">
        <f t="shared" ref="BE66:BE68" si="79">+X66</f>
        <v>1</v>
      </c>
      <c r="BF66" s="296">
        <f t="shared" ref="BF66:BF68" si="80">SUM(BG66:BL66)</f>
        <v>510</v>
      </c>
      <c r="BG66" s="298">
        <v>350</v>
      </c>
      <c r="BH66" s="298">
        <v>160</v>
      </c>
      <c r="BI66" s="298"/>
      <c r="BJ66" s="298"/>
      <c r="BK66" s="298"/>
      <c r="BL66" s="298"/>
    </row>
    <row r="67" spans="1:64" ht="40.5" customHeight="1" x14ac:dyDescent="0.25">
      <c r="C67" s="1018"/>
      <c r="D67" s="1120"/>
      <c r="E67" s="345">
        <v>289</v>
      </c>
      <c r="F67" s="388">
        <v>190505300</v>
      </c>
      <c r="G67" s="32" t="s">
        <v>909</v>
      </c>
      <c r="H67" s="363">
        <v>40</v>
      </c>
      <c r="I67" s="353" t="s">
        <v>2979</v>
      </c>
      <c r="J67" s="370">
        <v>19</v>
      </c>
      <c r="K67" s="28" t="s">
        <v>3189</v>
      </c>
      <c r="L67" s="28">
        <v>1905</v>
      </c>
      <c r="M67" s="370" t="s">
        <v>3109</v>
      </c>
      <c r="N67" s="388">
        <v>2024004540046</v>
      </c>
      <c r="O67" s="28" t="s">
        <v>3190</v>
      </c>
      <c r="P67" s="332" t="s">
        <v>909</v>
      </c>
      <c r="Q67" s="639">
        <v>40</v>
      </c>
      <c r="R67" s="326" t="s">
        <v>2955</v>
      </c>
      <c r="S67" s="326"/>
      <c r="T67" s="509">
        <v>40</v>
      </c>
      <c r="U67" s="294">
        <v>5</v>
      </c>
      <c r="V67" s="295">
        <v>10</v>
      </c>
      <c r="W67" s="295">
        <v>10</v>
      </c>
      <c r="X67" s="295">
        <v>15</v>
      </c>
      <c r="Y67" s="295">
        <v>32</v>
      </c>
      <c r="Z67" s="296">
        <v>32</v>
      </c>
      <c r="AA67" s="296">
        <v>17</v>
      </c>
      <c r="AB67" s="296">
        <f t="shared" si="56"/>
        <v>442</v>
      </c>
      <c r="AC67" s="296">
        <f t="shared" si="56"/>
        <v>0</v>
      </c>
      <c r="AD67" s="296">
        <f t="shared" si="56"/>
        <v>0</v>
      </c>
      <c r="AE67" s="296">
        <f t="shared" si="56"/>
        <v>0</v>
      </c>
      <c r="AF67" s="296">
        <f t="shared" si="56"/>
        <v>0</v>
      </c>
      <c r="AG67" s="297">
        <f t="shared" si="73"/>
        <v>5</v>
      </c>
      <c r="AH67" s="296">
        <f t="shared" si="74"/>
        <v>0</v>
      </c>
      <c r="AI67" s="298"/>
      <c r="AJ67" s="298"/>
      <c r="AK67" s="298"/>
      <c r="AL67" s="298"/>
      <c r="AM67" s="298"/>
      <c r="AN67" s="298"/>
      <c r="AO67" s="297">
        <f t="shared" si="75"/>
        <v>10</v>
      </c>
      <c r="AP67" s="296">
        <f t="shared" si="76"/>
        <v>441</v>
      </c>
      <c r="AQ67" s="298">
        <v>300</v>
      </c>
      <c r="AR67" s="298">
        <v>141</v>
      </c>
      <c r="AS67" s="298"/>
      <c r="AT67" s="298"/>
      <c r="AU67" s="298"/>
      <c r="AV67" s="298"/>
      <c r="AW67" s="297">
        <f t="shared" si="77"/>
        <v>10</v>
      </c>
      <c r="AX67" s="296">
        <f t="shared" si="78"/>
        <v>441</v>
      </c>
      <c r="AY67" s="298">
        <v>300</v>
      </c>
      <c r="AZ67" s="298">
        <v>141</v>
      </c>
      <c r="BA67" s="298"/>
      <c r="BB67" s="298"/>
      <c r="BC67" s="298"/>
      <c r="BD67" s="298"/>
      <c r="BE67" s="297">
        <f t="shared" si="79"/>
        <v>15</v>
      </c>
      <c r="BF67" s="296">
        <f t="shared" si="80"/>
        <v>510</v>
      </c>
      <c r="BG67" s="298">
        <v>350</v>
      </c>
      <c r="BH67" s="298">
        <v>160</v>
      </c>
      <c r="BI67" s="298"/>
      <c r="BJ67" s="298"/>
      <c r="BK67" s="298"/>
      <c r="BL67" s="298"/>
    </row>
    <row r="68" spans="1:64" ht="40.5" customHeight="1" x14ac:dyDescent="0.25">
      <c r="C68" s="1019"/>
      <c r="D68" s="1120"/>
      <c r="E68" s="345">
        <v>290</v>
      </c>
      <c r="F68" s="388">
        <v>190503701</v>
      </c>
      <c r="G68" s="32" t="s">
        <v>910</v>
      </c>
      <c r="H68" s="363">
        <v>1</v>
      </c>
      <c r="I68" s="353" t="s">
        <v>2979</v>
      </c>
      <c r="J68" s="370">
        <v>19</v>
      </c>
      <c r="K68" s="28" t="s">
        <v>3189</v>
      </c>
      <c r="L68" s="28">
        <v>1905</v>
      </c>
      <c r="M68" s="370" t="s">
        <v>3109</v>
      </c>
      <c r="N68" s="388">
        <v>2024004540046</v>
      </c>
      <c r="O68" s="28" t="s">
        <v>3190</v>
      </c>
      <c r="P68" s="332" t="s">
        <v>910</v>
      </c>
      <c r="Q68" s="639">
        <v>1</v>
      </c>
      <c r="R68" s="326" t="s">
        <v>2956</v>
      </c>
      <c r="S68" s="326"/>
      <c r="T68" s="509">
        <v>1</v>
      </c>
      <c r="U68" s="294">
        <v>1</v>
      </c>
      <c r="V68" s="295">
        <v>1</v>
      </c>
      <c r="W68" s="295">
        <v>1</v>
      </c>
      <c r="X68" s="295">
        <v>1</v>
      </c>
      <c r="Y68" s="295">
        <v>698</v>
      </c>
      <c r="Z68" s="296">
        <f>+AH68+AP68+AX68+BF68+AA68+AB68</f>
        <v>698</v>
      </c>
      <c r="AA68" s="296">
        <v>15</v>
      </c>
      <c r="AB68" s="296">
        <v>13</v>
      </c>
      <c r="AC68" s="296">
        <f t="shared" si="56"/>
        <v>0</v>
      </c>
      <c r="AD68" s="296">
        <f t="shared" si="56"/>
        <v>0</v>
      </c>
      <c r="AE68" s="296">
        <f t="shared" si="56"/>
        <v>0</v>
      </c>
      <c r="AF68" s="296">
        <f t="shared" si="56"/>
        <v>0</v>
      </c>
      <c r="AG68" s="297">
        <f t="shared" si="73"/>
        <v>1</v>
      </c>
      <c r="AH68" s="296">
        <f t="shared" si="74"/>
        <v>0</v>
      </c>
      <c r="AI68" s="298"/>
      <c r="AJ68" s="298"/>
      <c r="AK68" s="298"/>
      <c r="AL68" s="298"/>
      <c r="AM68" s="298"/>
      <c r="AN68" s="298"/>
      <c r="AO68" s="297">
        <f t="shared" si="75"/>
        <v>1</v>
      </c>
      <c r="AP68" s="296">
        <f t="shared" si="76"/>
        <v>220</v>
      </c>
      <c r="AQ68" s="298">
        <v>100</v>
      </c>
      <c r="AR68" s="298">
        <v>120</v>
      </c>
      <c r="AS68" s="298"/>
      <c r="AT68" s="298"/>
      <c r="AU68" s="298"/>
      <c r="AV68" s="298"/>
      <c r="AW68" s="297">
        <f t="shared" si="77"/>
        <v>1</v>
      </c>
      <c r="AX68" s="296">
        <f t="shared" si="78"/>
        <v>220</v>
      </c>
      <c r="AY68" s="298">
        <v>100</v>
      </c>
      <c r="AZ68" s="298">
        <v>120</v>
      </c>
      <c r="BA68" s="298"/>
      <c r="BB68" s="298"/>
      <c r="BC68" s="298"/>
      <c r="BD68" s="298"/>
      <c r="BE68" s="297">
        <f t="shared" si="79"/>
        <v>1</v>
      </c>
      <c r="BF68" s="296">
        <f t="shared" si="80"/>
        <v>230</v>
      </c>
      <c r="BG68" s="298">
        <v>100</v>
      </c>
      <c r="BH68" s="298">
        <v>130</v>
      </c>
      <c r="BI68" s="298"/>
      <c r="BJ68" s="298"/>
      <c r="BK68" s="298"/>
      <c r="BL68" s="298"/>
    </row>
    <row r="69" spans="1:64" s="559" customFormat="1" ht="40.5" customHeight="1" x14ac:dyDescent="0.25">
      <c r="A69" s="715"/>
      <c r="B69" s="570" t="s">
        <v>915</v>
      </c>
      <c r="C69" s="571" t="s">
        <v>914</v>
      </c>
      <c r="D69" s="441"/>
      <c r="E69" s="441"/>
      <c r="F69" s="402"/>
      <c r="G69" s="402"/>
      <c r="H69" s="174"/>
      <c r="I69" s="174"/>
      <c r="J69" s="472"/>
      <c r="K69" s="472"/>
      <c r="L69" s="402"/>
      <c r="M69" s="402"/>
      <c r="N69" s="441"/>
      <c r="O69" s="402"/>
      <c r="P69" s="441"/>
      <c r="Q69" s="441"/>
      <c r="R69" s="441"/>
      <c r="S69" s="685"/>
      <c r="T69" s="52"/>
      <c r="U69" s="686"/>
      <c r="V69" s="686"/>
      <c r="W69" s="686"/>
      <c r="X69" s="686"/>
      <c r="Y69" s="585">
        <v>1861</v>
      </c>
      <c r="Z69" s="551">
        <f t="shared" si="56"/>
        <v>1861</v>
      </c>
      <c r="AA69" s="551">
        <f t="shared" si="56"/>
        <v>0</v>
      </c>
      <c r="AB69" s="551">
        <f t="shared" si="56"/>
        <v>1861</v>
      </c>
      <c r="AC69" s="551">
        <f t="shared" si="56"/>
        <v>0</v>
      </c>
      <c r="AD69" s="551">
        <f t="shared" si="56"/>
        <v>0</v>
      </c>
      <c r="AE69" s="551">
        <f t="shared" si="56"/>
        <v>0</v>
      </c>
      <c r="AF69" s="551">
        <f t="shared" si="56"/>
        <v>0</v>
      </c>
      <c r="AG69" s="552"/>
      <c r="AH69" s="553">
        <f>SUM(AH70:AH71)</f>
        <v>0</v>
      </c>
      <c r="AI69" s="553">
        <f t="shared" ref="AI69:AN69" si="81">SUM(AI70:AI71)</f>
        <v>0</v>
      </c>
      <c r="AJ69" s="553">
        <f t="shared" si="81"/>
        <v>0</v>
      </c>
      <c r="AK69" s="553">
        <f t="shared" si="81"/>
        <v>0</v>
      </c>
      <c r="AL69" s="553">
        <f t="shared" si="81"/>
        <v>0</v>
      </c>
      <c r="AM69" s="553">
        <f t="shared" si="81"/>
        <v>0</v>
      </c>
      <c r="AN69" s="553">
        <f t="shared" si="81"/>
        <v>0</v>
      </c>
      <c r="AO69" s="552"/>
      <c r="AP69" s="553">
        <f>SUM(AP70:AP71)</f>
        <v>602</v>
      </c>
      <c r="AQ69" s="553">
        <f t="shared" ref="AQ69:AV69" si="82">SUM(AQ70:AQ71)</f>
        <v>0</v>
      </c>
      <c r="AR69" s="553">
        <f t="shared" si="82"/>
        <v>602</v>
      </c>
      <c r="AS69" s="553">
        <f t="shared" si="82"/>
        <v>0</v>
      </c>
      <c r="AT69" s="553">
        <f t="shared" si="82"/>
        <v>0</v>
      </c>
      <c r="AU69" s="553">
        <f t="shared" si="82"/>
        <v>0</v>
      </c>
      <c r="AV69" s="553">
        <f t="shared" si="82"/>
        <v>0</v>
      </c>
      <c r="AW69" s="552"/>
      <c r="AX69" s="553">
        <f>SUM(AX70:AX71)</f>
        <v>620</v>
      </c>
      <c r="AY69" s="553">
        <f t="shared" ref="AY69:BD69" si="83">SUM(AY70:AY71)</f>
        <v>0</v>
      </c>
      <c r="AZ69" s="553">
        <f t="shared" si="83"/>
        <v>620</v>
      </c>
      <c r="BA69" s="553">
        <f t="shared" si="83"/>
        <v>0</v>
      </c>
      <c r="BB69" s="553">
        <f t="shared" si="83"/>
        <v>0</v>
      </c>
      <c r="BC69" s="553">
        <f t="shared" si="83"/>
        <v>0</v>
      </c>
      <c r="BD69" s="553">
        <f t="shared" si="83"/>
        <v>0</v>
      </c>
      <c r="BE69" s="552"/>
      <c r="BF69" s="553">
        <f>SUM(BF70:BF71)</f>
        <v>639</v>
      </c>
      <c r="BG69" s="553">
        <f t="shared" ref="BG69:BL69" si="84">SUM(BG70:BG71)</f>
        <v>0</v>
      </c>
      <c r="BH69" s="553">
        <f t="shared" si="84"/>
        <v>639</v>
      </c>
      <c r="BI69" s="553">
        <f t="shared" si="84"/>
        <v>0</v>
      </c>
      <c r="BJ69" s="553">
        <f t="shared" si="84"/>
        <v>0</v>
      </c>
      <c r="BK69" s="553">
        <f t="shared" si="84"/>
        <v>0</v>
      </c>
      <c r="BL69" s="553">
        <f t="shared" si="84"/>
        <v>0</v>
      </c>
    </row>
    <row r="70" spans="1:64" ht="40.5" customHeight="1" x14ac:dyDescent="0.25">
      <c r="C70" s="328" t="s">
        <v>919</v>
      </c>
      <c r="D70" s="28" t="s">
        <v>916</v>
      </c>
      <c r="E70" s="31">
        <v>291</v>
      </c>
      <c r="F70" s="388">
        <v>190300100</v>
      </c>
      <c r="G70" s="28" t="s">
        <v>3216</v>
      </c>
      <c r="H70" s="352">
        <v>6500</v>
      </c>
      <c r="I70" s="353" t="s">
        <v>2979</v>
      </c>
      <c r="J70" s="370">
        <v>19</v>
      </c>
      <c r="K70" s="28" t="s">
        <v>3189</v>
      </c>
      <c r="L70" s="28">
        <v>1905</v>
      </c>
      <c r="M70" s="370" t="s">
        <v>3109</v>
      </c>
      <c r="N70" s="388">
        <v>2024004540047</v>
      </c>
      <c r="O70" s="28" t="s">
        <v>3199</v>
      </c>
      <c r="P70" s="327" t="s">
        <v>917</v>
      </c>
      <c r="Q70" s="272">
        <v>6500</v>
      </c>
      <c r="R70" s="326" t="s">
        <v>2955</v>
      </c>
      <c r="S70" s="326"/>
      <c r="T70" s="506">
        <v>6500</v>
      </c>
      <c r="U70" s="294">
        <v>1625</v>
      </c>
      <c r="V70" s="294">
        <v>1625</v>
      </c>
      <c r="W70" s="294">
        <v>1625</v>
      </c>
      <c r="X70" s="294">
        <v>1625</v>
      </c>
      <c r="Y70" s="295">
        <v>0</v>
      </c>
      <c r="Z70" s="296">
        <f t="shared" si="56"/>
        <v>0</v>
      </c>
      <c r="AA70" s="296">
        <f t="shared" si="56"/>
        <v>0</v>
      </c>
      <c r="AB70" s="296">
        <f t="shared" si="56"/>
        <v>0</v>
      </c>
      <c r="AC70" s="296">
        <f t="shared" si="56"/>
        <v>0</v>
      </c>
      <c r="AD70" s="296">
        <f t="shared" si="56"/>
        <v>0</v>
      </c>
      <c r="AE70" s="296">
        <f t="shared" si="56"/>
        <v>0</v>
      </c>
      <c r="AF70" s="296">
        <f t="shared" si="56"/>
        <v>0</v>
      </c>
      <c r="AG70" s="297">
        <f t="shared" ref="AG70:AG71" si="85">+U70</f>
        <v>1625</v>
      </c>
      <c r="AH70" s="296">
        <f t="shared" ref="AH70:AH71" si="86">SUM(AI70:AN70)</f>
        <v>0</v>
      </c>
      <c r="AI70" s="298"/>
      <c r="AJ70" s="298"/>
      <c r="AK70" s="298"/>
      <c r="AL70" s="298"/>
      <c r="AM70" s="298"/>
      <c r="AN70" s="298"/>
      <c r="AO70" s="297">
        <f t="shared" ref="AO70:AO71" si="87">+V70</f>
        <v>1625</v>
      </c>
      <c r="AP70" s="296">
        <f t="shared" ref="AP70:AP71" si="88">SUM(AQ70:AV70)</f>
        <v>0</v>
      </c>
      <c r="AQ70" s="298"/>
      <c r="AR70" s="298"/>
      <c r="AS70" s="298"/>
      <c r="AT70" s="298"/>
      <c r="AU70" s="298"/>
      <c r="AV70" s="298"/>
      <c r="AW70" s="297">
        <f t="shared" ref="AW70:AW71" si="89">+W70</f>
        <v>1625</v>
      </c>
      <c r="AX70" s="296">
        <f t="shared" ref="AX70:AX71" si="90">SUM(AY70:BD70)</f>
        <v>0</v>
      </c>
      <c r="AY70" s="298"/>
      <c r="AZ70" s="298"/>
      <c r="BA70" s="298"/>
      <c r="BB70" s="298"/>
      <c r="BC70" s="298"/>
      <c r="BD70" s="298"/>
      <c r="BE70" s="297">
        <f t="shared" ref="BE70:BE71" si="91">+X70</f>
        <v>1625</v>
      </c>
      <c r="BF70" s="296">
        <f t="shared" ref="BF70:BF71" si="92">SUM(BG70:BL70)</f>
        <v>0</v>
      </c>
      <c r="BG70" s="298"/>
      <c r="BH70" s="298"/>
      <c r="BI70" s="298"/>
      <c r="BJ70" s="298"/>
      <c r="BK70" s="298"/>
      <c r="BL70" s="298"/>
    </row>
    <row r="71" spans="1:64" ht="40.5" customHeight="1" x14ac:dyDescent="0.25">
      <c r="C71" s="328" t="s">
        <v>920</v>
      </c>
      <c r="D71" s="32" t="s">
        <v>918</v>
      </c>
      <c r="E71" s="345">
        <v>292</v>
      </c>
      <c r="F71" s="388">
        <v>190505002</v>
      </c>
      <c r="G71" s="32" t="s">
        <v>293</v>
      </c>
      <c r="H71" s="363">
        <v>40</v>
      </c>
      <c r="I71" s="353" t="s">
        <v>2979</v>
      </c>
      <c r="J71" s="370">
        <v>19</v>
      </c>
      <c r="K71" s="28" t="s">
        <v>3189</v>
      </c>
      <c r="L71" s="28">
        <v>1905</v>
      </c>
      <c r="M71" s="370" t="s">
        <v>3109</v>
      </c>
      <c r="N71" s="388">
        <v>2024004540046</v>
      </c>
      <c r="O71" s="28" t="s">
        <v>3190</v>
      </c>
      <c r="P71" s="332" t="s">
        <v>293</v>
      </c>
      <c r="Q71" s="639">
        <v>40</v>
      </c>
      <c r="R71" s="326" t="s">
        <v>2956</v>
      </c>
      <c r="S71" s="326"/>
      <c r="T71" s="509">
        <v>40</v>
      </c>
      <c r="U71" s="294">
        <v>40</v>
      </c>
      <c r="V71" s="295">
        <v>40</v>
      </c>
      <c r="W71" s="295">
        <v>40</v>
      </c>
      <c r="X71" s="295">
        <v>40</v>
      </c>
      <c r="Y71" s="295">
        <v>3859</v>
      </c>
      <c r="Z71" s="296">
        <f>+AH71+AP71+AX71+BF71+AA71+AB71</f>
        <v>3859</v>
      </c>
      <c r="AA71" s="296">
        <v>137</v>
      </c>
      <c r="AB71" s="296">
        <f t="shared" si="56"/>
        <v>1861</v>
      </c>
      <c r="AC71" s="296">
        <f t="shared" si="56"/>
        <v>0</v>
      </c>
      <c r="AD71" s="296">
        <f t="shared" si="56"/>
        <v>0</v>
      </c>
      <c r="AE71" s="296">
        <f t="shared" si="56"/>
        <v>0</v>
      </c>
      <c r="AF71" s="296">
        <f t="shared" si="56"/>
        <v>0</v>
      </c>
      <c r="AG71" s="297">
        <f t="shared" si="85"/>
        <v>40</v>
      </c>
      <c r="AH71" s="296">
        <f t="shared" si="86"/>
        <v>0</v>
      </c>
      <c r="AI71" s="298"/>
      <c r="AJ71" s="298"/>
      <c r="AK71" s="298"/>
      <c r="AL71" s="298"/>
      <c r="AM71" s="298"/>
      <c r="AN71" s="298"/>
      <c r="AO71" s="297">
        <f t="shared" si="87"/>
        <v>40</v>
      </c>
      <c r="AP71" s="296">
        <f t="shared" si="88"/>
        <v>602</v>
      </c>
      <c r="AQ71" s="298"/>
      <c r="AR71" s="298">
        <v>602</v>
      </c>
      <c r="AS71" s="298"/>
      <c r="AT71" s="298"/>
      <c r="AU71" s="298"/>
      <c r="AV71" s="298"/>
      <c r="AW71" s="297">
        <f t="shared" si="89"/>
        <v>40</v>
      </c>
      <c r="AX71" s="296">
        <f t="shared" si="90"/>
        <v>620</v>
      </c>
      <c r="AY71" s="298"/>
      <c r="AZ71" s="298">
        <v>620</v>
      </c>
      <c r="BA71" s="298"/>
      <c r="BB71" s="298"/>
      <c r="BC71" s="298"/>
      <c r="BD71" s="298"/>
      <c r="BE71" s="297">
        <f t="shared" si="91"/>
        <v>40</v>
      </c>
      <c r="BF71" s="296">
        <f t="shared" si="92"/>
        <v>639</v>
      </c>
      <c r="BG71" s="298"/>
      <c r="BH71" s="298">
        <v>639</v>
      </c>
      <c r="BI71" s="298"/>
      <c r="BJ71" s="298"/>
      <c r="BK71" s="298"/>
      <c r="BL71" s="298"/>
    </row>
  </sheetData>
  <mergeCells count="78">
    <mergeCell ref="C66:C68"/>
    <mergeCell ref="D66:D68"/>
    <mergeCell ref="C57:C58"/>
    <mergeCell ref="D57:D58"/>
    <mergeCell ref="C61:C62"/>
    <mergeCell ref="D61:D62"/>
    <mergeCell ref="C63:C64"/>
    <mergeCell ref="D63:D64"/>
    <mergeCell ref="C40:C41"/>
    <mergeCell ref="D40:D41"/>
    <mergeCell ref="C43:C52"/>
    <mergeCell ref="D43:D52"/>
    <mergeCell ref="C55:C56"/>
    <mergeCell ref="D55:D56"/>
    <mergeCell ref="C15:C22"/>
    <mergeCell ref="D15:D22"/>
    <mergeCell ref="C23:C24"/>
    <mergeCell ref="D23:D24"/>
    <mergeCell ref="C33:C39"/>
    <mergeCell ref="D33:D39"/>
    <mergeCell ref="BF4:BF5"/>
    <mergeCell ref="BG4:BJ4"/>
    <mergeCell ref="BK4:BK5"/>
    <mergeCell ref="BL4:BL5"/>
    <mergeCell ref="C9:C11"/>
    <mergeCell ref="D9:D11"/>
    <mergeCell ref="AW4:AW5"/>
    <mergeCell ref="AX4:AX5"/>
    <mergeCell ref="AY4:BB4"/>
    <mergeCell ref="BC4:BC5"/>
    <mergeCell ref="BD4:BD5"/>
    <mergeCell ref="BE4:BE5"/>
    <mergeCell ref="AN4:AN5"/>
    <mergeCell ref="AO4:AO5"/>
    <mergeCell ref="AP4:AP5"/>
    <mergeCell ref="AQ4:AT4"/>
    <mergeCell ref="Y4:Y5"/>
    <mergeCell ref="Z4:Z5"/>
    <mergeCell ref="AU4:AU5"/>
    <mergeCell ref="AV4:AV5"/>
    <mergeCell ref="AE4:AE5"/>
    <mergeCell ref="AF4:AF5"/>
    <mergeCell ref="AG4:AG5"/>
    <mergeCell ref="AH4:AH5"/>
    <mergeCell ref="AI4:AL4"/>
    <mergeCell ref="AM4:AM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S9:S24">
    <cfRule type="expression" dxfId="331" priority="15">
      <formula>T9=U9+V9+W9+X9</formula>
    </cfRule>
    <cfRule type="expression" dxfId="330" priority="16">
      <formula>T9&lt;&gt;U9+V9+W9+X9</formula>
    </cfRule>
  </conditionalFormatting>
  <conditionalFormatting sqref="S26:S31">
    <cfRule type="expression" dxfId="329" priority="13">
      <formula>T26=U26+V26+W26+X26</formula>
    </cfRule>
    <cfRule type="expression" dxfId="328" priority="14">
      <formula>T26&lt;&gt;U26+V26+W26+X26</formula>
    </cfRule>
  </conditionalFormatting>
  <conditionalFormatting sqref="S33:S41">
    <cfRule type="expression" dxfId="327" priority="2">
      <formula>T33=U33+V33+W33+X33</formula>
    </cfRule>
    <cfRule type="expression" dxfId="326" priority="3">
      <formula>T33&lt;&gt;U33+V33+W33+X33</formula>
    </cfRule>
  </conditionalFormatting>
  <conditionalFormatting sqref="S43:S58">
    <cfRule type="expression" dxfId="325" priority="11">
      <formula>T43=U43+V43+W43+X43</formula>
    </cfRule>
    <cfRule type="expression" dxfId="324" priority="12">
      <formula>T43&lt;&gt;U43+V43+W43+X43</formula>
    </cfRule>
  </conditionalFormatting>
  <conditionalFormatting sqref="S60:S64">
    <cfRule type="expression" dxfId="323" priority="9">
      <formula>T60=U60+V60+W60+X60</formula>
    </cfRule>
    <cfRule type="expression" dxfId="322" priority="10">
      <formula>T60&lt;&gt;U60+V60+W60+X60</formula>
    </cfRule>
  </conditionalFormatting>
  <conditionalFormatting sqref="S66:S68">
    <cfRule type="expression" dxfId="321" priority="7">
      <formula>T66=U66+V66+W66+X66</formula>
    </cfRule>
    <cfRule type="expression" dxfId="320" priority="8">
      <formula>T66&lt;&gt;U66+V66+W66+X66</formula>
    </cfRule>
  </conditionalFormatting>
  <conditionalFormatting sqref="S70:S71">
    <cfRule type="expression" dxfId="319" priority="5">
      <formula>T70=U70+V70+W70+X70</formula>
    </cfRule>
    <cfRule type="expression" dxfId="318" priority="6">
      <formula>T70&lt;&gt;U70+V70+W70+X70</formula>
    </cfRule>
  </conditionalFormatting>
  <conditionalFormatting sqref="Y9:Y71">
    <cfRule type="expression" dxfId="317" priority="1">
      <formula>Y9&lt;&gt;Z9</formula>
    </cfRule>
  </conditionalFormatting>
  <conditionalFormatting sqref="Y7:AF7">
    <cfRule type="expression" dxfId="316" priority="4">
      <formula>Y$5=#REF!</formula>
    </cfRule>
  </conditionalFormatting>
  <conditionalFormatting sqref="AH7:AN7">
    <cfRule type="expression" dxfId="315" priority="20">
      <formula>AH$5=#REF!</formula>
    </cfRule>
  </conditionalFormatting>
  <conditionalFormatting sqref="AP7:AV7">
    <cfRule type="expression" dxfId="314" priority="19">
      <formula>AP$5=#REF!</formula>
    </cfRule>
  </conditionalFormatting>
  <conditionalFormatting sqref="AX7:BD7">
    <cfRule type="expression" dxfId="313" priority="18">
      <formula>AX$5=#REF!</formula>
    </cfRule>
  </conditionalFormatting>
  <conditionalFormatting sqref="BF7:BL7">
    <cfRule type="expression" dxfId="312" priority="17">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60" r:id="rId1"/>
  <colBreaks count="4" manualBreakCount="4">
    <brk id="13" max="1048575" man="1"/>
    <brk id="17" max="70" man="1"/>
    <brk id="32" max="1048575" man="1"/>
    <brk id="4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2847E-014B-4402-BEBB-3DC81718E0ED}">
  <sheetPr>
    <tabColor rgb="FFFFC000"/>
  </sheetPr>
  <dimension ref="A1:BL36"/>
  <sheetViews>
    <sheetView view="pageBreakPreview" topLeftCell="A17" zoomScale="60" zoomScaleNormal="55" workbookViewId="0">
      <pane xSplit="9" topLeftCell="J1" activePane="topRight" state="frozen"/>
      <selection activeCell="J7" sqref="J7"/>
      <selection pane="topRight" activeCell="O38" sqref="O38"/>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7.5703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159</v>
      </c>
      <c r="G2" s="392"/>
      <c r="H2" s="186"/>
      <c r="I2" s="256"/>
      <c r="J2" s="256"/>
      <c r="K2" s="256"/>
      <c r="M2" s="258"/>
      <c r="O2" s="186" t="str">
        <f>+F2</f>
        <v>INDENORTE</v>
      </c>
      <c r="Q2" s="167"/>
      <c r="R2" s="257"/>
      <c r="S2" s="257"/>
      <c r="T2" s="257"/>
      <c r="U2" s="257"/>
      <c r="V2" s="257"/>
      <c r="X2" s="166" t="str">
        <f>+F2</f>
        <v>INDENORTE</v>
      </c>
      <c r="Y2" s="257"/>
      <c r="Z2" s="257"/>
      <c r="AA2" s="257"/>
      <c r="AB2" s="257"/>
      <c r="AE2" s="166"/>
      <c r="AF2" s="166"/>
      <c r="AG2" s="257"/>
      <c r="AH2" s="257"/>
      <c r="AI2" s="257"/>
      <c r="AK2" s="257"/>
      <c r="AL2" s="166" t="str">
        <f>+X2</f>
        <v>INDENORTE</v>
      </c>
      <c r="AM2" s="257"/>
      <c r="AN2" s="257"/>
      <c r="AO2" s="257"/>
      <c r="AP2" s="257"/>
      <c r="AQ2" s="257"/>
      <c r="AR2" s="257"/>
      <c r="AT2" s="166"/>
      <c r="AU2" s="166"/>
      <c r="AV2" s="166"/>
      <c r="AW2" s="257"/>
      <c r="AX2" s="257"/>
      <c r="AY2" s="257"/>
      <c r="AZ2" s="166"/>
      <c r="BA2" s="257"/>
      <c r="BB2" s="166" t="str">
        <f>+AL2</f>
        <v>INDENORTE</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2888</v>
      </c>
      <c r="B7" s="534" t="s">
        <v>921</v>
      </c>
      <c r="C7" s="535"/>
      <c r="D7" s="535"/>
      <c r="E7" s="535"/>
      <c r="F7" s="535"/>
      <c r="G7" s="560"/>
      <c r="H7" s="536"/>
      <c r="I7" s="536"/>
      <c r="J7" s="561"/>
      <c r="K7" s="561"/>
      <c r="L7" s="535"/>
      <c r="M7" s="535"/>
      <c r="N7" s="535"/>
      <c r="O7" s="562"/>
      <c r="P7" s="562"/>
      <c r="Q7" s="562"/>
      <c r="R7" s="562"/>
      <c r="S7" s="555"/>
      <c r="T7" s="568"/>
      <c r="U7" s="680"/>
      <c r="V7" s="680"/>
      <c r="W7" s="680"/>
      <c r="X7" s="680"/>
      <c r="Y7" s="584">
        <v>98009</v>
      </c>
      <c r="Z7" s="539">
        <f t="shared" ref="Z7:AF7" si="0">+Z8+Z13+Z22+Z26+Z30</f>
        <v>98009</v>
      </c>
      <c r="AA7" s="539">
        <f t="shared" si="0"/>
        <v>98009</v>
      </c>
      <c r="AB7" s="539">
        <f t="shared" si="0"/>
        <v>0</v>
      </c>
      <c r="AC7" s="539">
        <f t="shared" si="0"/>
        <v>0</v>
      </c>
      <c r="AD7" s="539">
        <f t="shared" si="0"/>
        <v>0</v>
      </c>
      <c r="AE7" s="539">
        <f t="shared" si="0"/>
        <v>0</v>
      </c>
      <c r="AF7" s="539">
        <f t="shared" si="0"/>
        <v>0</v>
      </c>
      <c r="AG7" s="540"/>
      <c r="AH7" s="539">
        <f t="shared" ref="AH7:AN7" si="1">+AH8+AH13+AH22+AH26+AH30</f>
        <v>16958</v>
      </c>
      <c r="AI7" s="539">
        <f t="shared" si="1"/>
        <v>16958</v>
      </c>
      <c r="AJ7" s="539">
        <f t="shared" si="1"/>
        <v>0</v>
      </c>
      <c r="AK7" s="539">
        <f t="shared" si="1"/>
        <v>0</v>
      </c>
      <c r="AL7" s="539">
        <f t="shared" si="1"/>
        <v>0</v>
      </c>
      <c r="AM7" s="539">
        <f t="shared" si="1"/>
        <v>0</v>
      </c>
      <c r="AN7" s="539">
        <f t="shared" si="1"/>
        <v>0</v>
      </c>
      <c r="AO7" s="540"/>
      <c r="AP7" s="539">
        <f t="shared" ref="AP7:AV7" si="2">+AP8+AP13+AP22+AP26+AP30</f>
        <v>23127</v>
      </c>
      <c r="AQ7" s="539">
        <f t="shared" si="2"/>
        <v>23127</v>
      </c>
      <c r="AR7" s="539">
        <f t="shared" si="2"/>
        <v>0</v>
      </c>
      <c r="AS7" s="539">
        <f t="shared" si="2"/>
        <v>0</v>
      </c>
      <c r="AT7" s="539">
        <f t="shared" si="2"/>
        <v>0</v>
      </c>
      <c r="AU7" s="539">
        <f t="shared" si="2"/>
        <v>0</v>
      </c>
      <c r="AV7" s="539">
        <f t="shared" si="2"/>
        <v>0</v>
      </c>
      <c r="AW7" s="540"/>
      <c r="AX7" s="539">
        <f t="shared" ref="AX7:BD7" si="3">+AX8+AX13+AX22+AX26+AX30</f>
        <v>24392</v>
      </c>
      <c r="AY7" s="539">
        <f t="shared" si="3"/>
        <v>24392</v>
      </c>
      <c r="AZ7" s="539">
        <f t="shared" si="3"/>
        <v>0</v>
      </c>
      <c r="BA7" s="539">
        <f t="shared" si="3"/>
        <v>0</v>
      </c>
      <c r="BB7" s="539">
        <f t="shared" si="3"/>
        <v>0</v>
      </c>
      <c r="BC7" s="539">
        <f t="shared" si="3"/>
        <v>0</v>
      </c>
      <c r="BD7" s="539">
        <f t="shared" si="3"/>
        <v>0</v>
      </c>
      <c r="BE7" s="540"/>
      <c r="BF7" s="539">
        <f t="shared" ref="BF7:BL7" si="4">+BF8+BF13+BF22+BF26+BF30</f>
        <v>33532</v>
      </c>
      <c r="BG7" s="539">
        <f t="shared" si="4"/>
        <v>33532</v>
      </c>
      <c r="BH7" s="539">
        <f t="shared" si="4"/>
        <v>0</v>
      </c>
      <c r="BI7" s="539">
        <f t="shared" si="4"/>
        <v>0</v>
      </c>
      <c r="BJ7" s="539">
        <f t="shared" si="4"/>
        <v>0</v>
      </c>
      <c r="BK7" s="539">
        <f t="shared" si="4"/>
        <v>0</v>
      </c>
      <c r="BL7" s="539">
        <f t="shared" si="4"/>
        <v>0</v>
      </c>
    </row>
    <row r="8" spans="1:64" s="559" customFormat="1" ht="40.5" customHeight="1" x14ac:dyDescent="0.25">
      <c r="A8" s="557"/>
      <c r="B8" s="201" t="s">
        <v>196</v>
      </c>
      <c r="C8" s="567" t="s">
        <v>922</v>
      </c>
      <c r="D8" s="441"/>
      <c r="E8" s="441"/>
      <c r="F8" s="441"/>
      <c r="G8" s="402"/>
      <c r="H8" s="174"/>
      <c r="I8" s="174"/>
      <c r="J8" s="472"/>
      <c r="K8" s="472"/>
      <c r="L8" s="441"/>
      <c r="M8" s="441"/>
      <c r="N8" s="441"/>
      <c r="O8" s="716"/>
      <c r="P8" s="716"/>
      <c r="Q8" s="716"/>
      <c r="R8" s="716"/>
      <c r="S8" s="685"/>
      <c r="T8" s="52"/>
      <c r="U8" s="686"/>
      <c r="V8" s="686"/>
      <c r="W8" s="686"/>
      <c r="X8" s="686"/>
      <c r="Y8" s="585">
        <v>33853</v>
      </c>
      <c r="Z8" s="551">
        <f t="shared" ref="Z8:AF27" si="5">+AH8+AP8+AX8+BF8</f>
        <v>33853</v>
      </c>
      <c r="AA8" s="551">
        <f t="shared" si="5"/>
        <v>33853</v>
      </c>
      <c r="AB8" s="551">
        <f t="shared" si="5"/>
        <v>0</v>
      </c>
      <c r="AC8" s="551">
        <f t="shared" si="5"/>
        <v>0</v>
      </c>
      <c r="AD8" s="551">
        <f t="shared" si="5"/>
        <v>0</v>
      </c>
      <c r="AE8" s="551">
        <f t="shared" si="5"/>
        <v>0</v>
      </c>
      <c r="AF8" s="551">
        <f t="shared" si="5"/>
        <v>0</v>
      </c>
      <c r="AG8" s="552"/>
      <c r="AH8" s="553">
        <f>SUM(AH9:AH12)</f>
        <v>6162</v>
      </c>
      <c r="AI8" s="553">
        <f t="shared" ref="AI8:AN8" si="6">SUM(AI9:AI12)</f>
        <v>6162</v>
      </c>
      <c r="AJ8" s="553">
        <f t="shared" si="6"/>
        <v>0</v>
      </c>
      <c r="AK8" s="553">
        <f t="shared" si="6"/>
        <v>0</v>
      </c>
      <c r="AL8" s="553">
        <f t="shared" si="6"/>
        <v>0</v>
      </c>
      <c r="AM8" s="553">
        <f t="shared" si="6"/>
        <v>0</v>
      </c>
      <c r="AN8" s="553">
        <f t="shared" si="6"/>
        <v>0</v>
      </c>
      <c r="AO8" s="552"/>
      <c r="AP8" s="553">
        <f>SUM(AP9:AP12)</f>
        <v>9023</v>
      </c>
      <c r="AQ8" s="553">
        <f t="shared" ref="AQ8:AV8" si="7">SUM(AQ9:AQ12)</f>
        <v>9023</v>
      </c>
      <c r="AR8" s="553">
        <f t="shared" si="7"/>
        <v>0</v>
      </c>
      <c r="AS8" s="553">
        <f t="shared" si="7"/>
        <v>0</v>
      </c>
      <c r="AT8" s="553">
        <f t="shared" si="7"/>
        <v>0</v>
      </c>
      <c r="AU8" s="553">
        <f t="shared" si="7"/>
        <v>0</v>
      </c>
      <c r="AV8" s="553">
        <f t="shared" si="7"/>
        <v>0</v>
      </c>
      <c r="AW8" s="552"/>
      <c r="AX8" s="553">
        <f>SUM(AX9:AX12)</f>
        <v>8786</v>
      </c>
      <c r="AY8" s="553">
        <f t="shared" ref="AY8:BD8" si="8">SUM(AY9:AY12)</f>
        <v>8786</v>
      </c>
      <c r="AZ8" s="553">
        <f t="shared" si="8"/>
        <v>0</v>
      </c>
      <c r="BA8" s="553">
        <f t="shared" si="8"/>
        <v>0</v>
      </c>
      <c r="BB8" s="553">
        <f t="shared" si="8"/>
        <v>0</v>
      </c>
      <c r="BC8" s="553">
        <f t="shared" si="8"/>
        <v>0</v>
      </c>
      <c r="BD8" s="553">
        <f t="shared" si="8"/>
        <v>0</v>
      </c>
      <c r="BE8" s="552"/>
      <c r="BF8" s="553">
        <f>SUM(BF9:BF12)</f>
        <v>9882</v>
      </c>
      <c r="BG8" s="553">
        <f t="shared" ref="BG8:BL8" si="9">SUM(BG9:BG12)</f>
        <v>9882</v>
      </c>
      <c r="BH8" s="553">
        <f t="shared" si="9"/>
        <v>0</v>
      </c>
      <c r="BI8" s="553">
        <f t="shared" si="9"/>
        <v>0</v>
      </c>
      <c r="BJ8" s="553">
        <f t="shared" si="9"/>
        <v>0</v>
      </c>
      <c r="BK8" s="553">
        <f t="shared" si="9"/>
        <v>0</v>
      </c>
      <c r="BL8" s="553">
        <f t="shared" si="9"/>
        <v>0</v>
      </c>
    </row>
    <row r="9" spans="1:64" s="287" customFormat="1" ht="40.5" customHeight="1" x14ac:dyDescent="0.25">
      <c r="A9" s="358"/>
      <c r="B9" s="358"/>
      <c r="C9" s="663" t="s">
        <v>197</v>
      </c>
      <c r="D9" s="664" t="s">
        <v>923</v>
      </c>
      <c r="E9" s="665">
        <v>293</v>
      </c>
      <c r="F9" s="359">
        <v>430100702</v>
      </c>
      <c r="G9" s="359" t="s">
        <v>924</v>
      </c>
      <c r="H9" s="453">
        <v>2</v>
      </c>
      <c r="I9" s="666" t="s">
        <v>2979</v>
      </c>
      <c r="J9" s="359">
        <v>43</v>
      </c>
      <c r="K9" s="359" t="s">
        <v>3217</v>
      </c>
      <c r="L9" s="359">
        <v>4301</v>
      </c>
      <c r="M9" s="359" t="s">
        <v>3218</v>
      </c>
      <c r="N9" s="667">
        <v>2024004540095</v>
      </c>
      <c r="O9" s="359" t="s">
        <v>3219</v>
      </c>
      <c r="P9" s="763" t="s">
        <v>924</v>
      </c>
      <c r="Q9" s="764">
        <v>40</v>
      </c>
      <c r="R9" s="765" t="s">
        <v>2956</v>
      </c>
      <c r="S9" s="765"/>
      <c r="T9" s="668">
        <v>40</v>
      </c>
      <c r="U9" s="294">
        <v>40</v>
      </c>
      <c r="V9" s="295">
        <v>40</v>
      </c>
      <c r="W9" s="295">
        <v>40</v>
      </c>
      <c r="X9" s="295">
        <v>40</v>
      </c>
      <c r="Y9" s="343">
        <v>8183</v>
      </c>
      <c r="Z9" s="296">
        <f t="shared" si="5"/>
        <v>8183</v>
      </c>
      <c r="AA9" s="296">
        <f>+AI9+AQ9+AY9+BG9</f>
        <v>8183</v>
      </c>
      <c r="AB9" s="296">
        <f t="shared" si="5"/>
        <v>0</v>
      </c>
      <c r="AC9" s="296">
        <f t="shared" si="5"/>
        <v>0</v>
      </c>
      <c r="AD9" s="296">
        <f t="shared" si="5"/>
        <v>0</v>
      </c>
      <c r="AE9" s="296">
        <f t="shared" si="5"/>
        <v>0</v>
      </c>
      <c r="AF9" s="296">
        <f t="shared" si="5"/>
        <v>0</v>
      </c>
      <c r="AG9" s="297">
        <f>+U9</f>
        <v>40</v>
      </c>
      <c r="AH9" s="296">
        <f t="shared" ref="AH9:AH12" si="10">SUM(AI9:AN9)</f>
        <v>1079</v>
      </c>
      <c r="AI9" s="298">
        <v>1079</v>
      </c>
      <c r="AJ9" s="298">
        <v>0</v>
      </c>
      <c r="AK9" s="298">
        <v>0</v>
      </c>
      <c r="AL9" s="298">
        <v>0</v>
      </c>
      <c r="AM9" s="298">
        <v>0</v>
      </c>
      <c r="AN9" s="298">
        <v>0</v>
      </c>
      <c r="AO9" s="297">
        <f>+V9</f>
        <v>40</v>
      </c>
      <c r="AP9" s="296">
        <f t="shared" ref="AP9:AP12" si="11">SUM(AQ9:AV9)</f>
        <v>2220</v>
      </c>
      <c r="AQ9" s="298">
        <v>2220</v>
      </c>
      <c r="AR9" s="518">
        <v>0</v>
      </c>
      <c r="AS9" s="519">
        <v>0</v>
      </c>
      <c r="AT9" s="519">
        <v>0</v>
      </c>
      <c r="AU9" s="519">
        <v>0</v>
      </c>
      <c r="AV9" s="519">
        <v>0</v>
      </c>
      <c r="AW9" s="297">
        <f>+W9</f>
        <v>40</v>
      </c>
      <c r="AX9" s="296">
        <f t="shared" ref="AX9:AX12" si="12">SUM(AY9:BD9)</f>
        <v>2363</v>
      </c>
      <c r="AY9" s="298">
        <v>2363</v>
      </c>
      <c r="AZ9" s="518">
        <v>0</v>
      </c>
      <c r="BA9" s="519">
        <v>0</v>
      </c>
      <c r="BB9" s="519">
        <v>0</v>
      </c>
      <c r="BC9" s="519">
        <v>0</v>
      </c>
      <c r="BD9" s="519">
        <v>0</v>
      </c>
      <c r="BE9" s="297">
        <f>+X9</f>
        <v>40</v>
      </c>
      <c r="BF9" s="296">
        <f t="shared" ref="BF9:BF12" si="13">SUM(BG9:BL9)</f>
        <v>2521</v>
      </c>
      <c r="BG9" s="298">
        <v>2521</v>
      </c>
      <c r="BH9" s="518">
        <v>0</v>
      </c>
      <c r="BI9" s="519">
        <v>0</v>
      </c>
      <c r="BJ9" s="519">
        <v>0</v>
      </c>
      <c r="BK9" s="519">
        <v>0</v>
      </c>
      <c r="BL9" s="519">
        <v>0</v>
      </c>
    </row>
    <row r="10" spans="1:64" s="287" customFormat="1" ht="40.5" customHeight="1" x14ac:dyDescent="0.25">
      <c r="A10" s="358"/>
      <c r="B10" s="358"/>
      <c r="C10" s="663" t="s">
        <v>198</v>
      </c>
      <c r="D10" s="664" t="s">
        <v>925</v>
      </c>
      <c r="E10" s="665">
        <v>294</v>
      </c>
      <c r="F10" s="359">
        <v>430103703</v>
      </c>
      <c r="G10" s="359" t="s">
        <v>3220</v>
      </c>
      <c r="H10" s="453">
        <v>11000</v>
      </c>
      <c r="I10" s="666" t="s">
        <v>2979</v>
      </c>
      <c r="J10" s="359">
        <v>43</v>
      </c>
      <c r="K10" s="359" t="s">
        <v>3217</v>
      </c>
      <c r="L10" s="359">
        <v>4301</v>
      </c>
      <c r="M10" s="359" t="s">
        <v>3218</v>
      </c>
      <c r="N10" s="667">
        <v>2024004540095</v>
      </c>
      <c r="O10" s="359" t="s">
        <v>3219</v>
      </c>
      <c r="P10" s="763" t="s">
        <v>926</v>
      </c>
      <c r="Q10" s="764">
        <v>11000</v>
      </c>
      <c r="R10" s="765" t="s">
        <v>2956</v>
      </c>
      <c r="S10" s="765"/>
      <c r="T10" s="668">
        <v>11000</v>
      </c>
      <c r="U10" s="294">
        <v>11000</v>
      </c>
      <c r="V10" s="295">
        <v>11000</v>
      </c>
      <c r="W10" s="295">
        <v>11000</v>
      </c>
      <c r="X10" s="295">
        <v>11000</v>
      </c>
      <c r="Y10" s="343">
        <v>20780</v>
      </c>
      <c r="Z10" s="296">
        <f t="shared" si="5"/>
        <v>20780</v>
      </c>
      <c r="AA10" s="296">
        <f>+AI10+AQ10+AY10+BG10</f>
        <v>20780</v>
      </c>
      <c r="AB10" s="296">
        <f>+AJ10+AR10+AZ10+BH10</f>
        <v>0</v>
      </c>
      <c r="AC10" s="296">
        <f t="shared" si="5"/>
        <v>0</v>
      </c>
      <c r="AD10" s="296">
        <f t="shared" si="5"/>
        <v>0</v>
      </c>
      <c r="AE10" s="296">
        <f t="shared" si="5"/>
        <v>0</v>
      </c>
      <c r="AF10" s="296">
        <f t="shared" si="5"/>
        <v>0</v>
      </c>
      <c r="AG10" s="297">
        <f t="shared" ref="AG10:AG12" si="14">+U10</f>
        <v>11000</v>
      </c>
      <c r="AH10" s="296">
        <f t="shared" si="10"/>
        <v>4477</v>
      </c>
      <c r="AI10" s="298">
        <v>4477</v>
      </c>
      <c r="AJ10" s="298">
        <v>0</v>
      </c>
      <c r="AK10" s="298">
        <v>0</v>
      </c>
      <c r="AL10" s="298">
        <v>0</v>
      </c>
      <c r="AM10" s="298">
        <v>0</v>
      </c>
      <c r="AN10" s="298">
        <v>0</v>
      </c>
      <c r="AO10" s="297">
        <f t="shared" ref="AO10:AO12" si="15">+V10</f>
        <v>11000</v>
      </c>
      <c r="AP10" s="296">
        <f>SUM(AQ10:AV10)</f>
        <v>4925</v>
      </c>
      <c r="AQ10" s="298">
        <v>4925</v>
      </c>
      <c r="AR10" s="518">
        <v>0</v>
      </c>
      <c r="AS10" s="519">
        <v>0</v>
      </c>
      <c r="AT10" s="519">
        <v>0</v>
      </c>
      <c r="AU10" s="519">
        <v>0</v>
      </c>
      <c r="AV10" s="519">
        <v>0</v>
      </c>
      <c r="AW10" s="297">
        <f t="shared" ref="AW10:AW12" si="16">+W10</f>
        <v>11000</v>
      </c>
      <c r="AX10" s="296">
        <f t="shared" si="12"/>
        <v>5418</v>
      </c>
      <c r="AY10" s="298">
        <v>5418</v>
      </c>
      <c r="AZ10" s="518">
        <v>0</v>
      </c>
      <c r="BA10" s="519">
        <v>0</v>
      </c>
      <c r="BB10" s="519">
        <v>0</v>
      </c>
      <c r="BC10" s="519">
        <v>0</v>
      </c>
      <c r="BD10" s="519">
        <v>0</v>
      </c>
      <c r="BE10" s="297">
        <f t="shared" ref="BE10:BE12" si="17">+X10</f>
        <v>11000</v>
      </c>
      <c r="BF10" s="296">
        <f t="shared" si="13"/>
        <v>5960</v>
      </c>
      <c r="BG10" s="298">
        <v>5960</v>
      </c>
      <c r="BH10" s="518">
        <v>0</v>
      </c>
      <c r="BI10" s="519">
        <v>0</v>
      </c>
      <c r="BJ10" s="519">
        <v>0</v>
      </c>
      <c r="BK10" s="519">
        <v>0</v>
      </c>
      <c r="BL10" s="519">
        <v>0</v>
      </c>
    </row>
    <row r="11" spans="1:64" s="287" customFormat="1" ht="40.5" customHeight="1" x14ac:dyDescent="0.25">
      <c r="A11" s="358"/>
      <c r="B11" s="358"/>
      <c r="C11" s="663" t="s">
        <v>931</v>
      </c>
      <c r="D11" s="664" t="s">
        <v>927</v>
      </c>
      <c r="E11" s="665">
        <v>295</v>
      </c>
      <c r="F11" s="359">
        <v>430103801</v>
      </c>
      <c r="G11" s="359" t="s">
        <v>1376</v>
      </c>
      <c r="H11" s="453">
        <v>1</v>
      </c>
      <c r="I11" s="666" t="s">
        <v>2979</v>
      </c>
      <c r="J11" s="359">
        <v>43</v>
      </c>
      <c r="K11" s="359" t="s">
        <v>3217</v>
      </c>
      <c r="L11" s="359">
        <v>4301</v>
      </c>
      <c r="M11" s="359" t="s">
        <v>3218</v>
      </c>
      <c r="N11" s="667">
        <v>2024004540095</v>
      </c>
      <c r="O11" s="359" t="s">
        <v>3219</v>
      </c>
      <c r="P11" s="763" t="s">
        <v>928</v>
      </c>
      <c r="Q11" s="764">
        <v>1</v>
      </c>
      <c r="R11" s="765" t="s">
        <v>2955</v>
      </c>
      <c r="S11" s="765"/>
      <c r="T11" s="668">
        <v>1</v>
      </c>
      <c r="U11" s="294">
        <v>0</v>
      </c>
      <c r="V11" s="295">
        <v>1</v>
      </c>
      <c r="W11" s="295">
        <v>0</v>
      </c>
      <c r="X11" s="295">
        <v>0</v>
      </c>
      <c r="Y11" s="343">
        <v>964</v>
      </c>
      <c r="Z11" s="296">
        <f t="shared" si="5"/>
        <v>964</v>
      </c>
      <c r="AA11" s="296">
        <f>+AI11+AQ11+AY11+BG11</f>
        <v>964</v>
      </c>
      <c r="AB11" s="296">
        <f t="shared" si="5"/>
        <v>0</v>
      </c>
      <c r="AC11" s="296">
        <f t="shared" si="5"/>
        <v>0</v>
      </c>
      <c r="AD11" s="296">
        <f t="shared" si="5"/>
        <v>0</v>
      </c>
      <c r="AE11" s="296">
        <f t="shared" si="5"/>
        <v>0</v>
      </c>
      <c r="AF11" s="296">
        <f t="shared" si="5"/>
        <v>0</v>
      </c>
      <c r="AG11" s="297">
        <f t="shared" si="14"/>
        <v>0</v>
      </c>
      <c r="AH11" s="296">
        <f t="shared" si="10"/>
        <v>0</v>
      </c>
      <c r="AI11" s="298">
        <v>0</v>
      </c>
      <c r="AJ11" s="298">
        <v>0</v>
      </c>
      <c r="AK11" s="298">
        <v>0</v>
      </c>
      <c r="AL11" s="298">
        <v>0</v>
      </c>
      <c r="AM11" s="298">
        <v>0</v>
      </c>
      <c r="AN11" s="298">
        <v>0</v>
      </c>
      <c r="AO11" s="297">
        <f t="shared" si="15"/>
        <v>1</v>
      </c>
      <c r="AP11" s="296">
        <f t="shared" si="11"/>
        <v>964</v>
      </c>
      <c r="AQ11" s="298">
        <v>964</v>
      </c>
      <c r="AR11" s="298">
        <v>0</v>
      </c>
      <c r="AS11" s="298">
        <v>0</v>
      </c>
      <c r="AT11" s="298">
        <v>0</v>
      </c>
      <c r="AU11" s="298">
        <v>0</v>
      </c>
      <c r="AV11" s="298">
        <v>0</v>
      </c>
      <c r="AW11" s="297">
        <f t="shared" si="16"/>
        <v>0</v>
      </c>
      <c r="AX11" s="296">
        <f t="shared" si="12"/>
        <v>0</v>
      </c>
      <c r="AY11" s="298">
        <v>0</v>
      </c>
      <c r="AZ11" s="298">
        <v>0</v>
      </c>
      <c r="BA11" s="298">
        <v>0</v>
      </c>
      <c r="BB11" s="298">
        <v>0</v>
      </c>
      <c r="BC11" s="298">
        <v>0</v>
      </c>
      <c r="BD11" s="298">
        <v>0</v>
      </c>
      <c r="BE11" s="297">
        <f t="shared" si="17"/>
        <v>0</v>
      </c>
      <c r="BF11" s="296">
        <f t="shared" si="13"/>
        <v>0</v>
      </c>
      <c r="BG11" s="298">
        <v>0</v>
      </c>
      <c r="BH11" s="298">
        <v>0</v>
      </c>
      <c r="BI11" s="298">
        <v>0</v>
      </c>
      <c r="BJ11" s="298">
        <v>0</v>
      </c>
      <c r="BK11" s="298">
        <v>0</v>
      </c>
      <c r="BL11" s="298">
        <v>0</v>
      </c>
    </row>
    <row r="12" spans="1:64" s="287" customFormat="1" ht="40.5" customHeight="1" x14ac:dyDescent="0.25">
      <c r="A12" s="358"/>
      <c r="B12" s="358"/>
      <c r="C12" s="663" t="s">
        <v>932</v>
      </c>
      <c r="D12" s="664" t="s">
        <v>929</v>
      </c>
      <c r="E12" s="665">
        <v>296</v>
      </c>
      <c r="F12" s="359">
        <v>430103701</v>
      </c>
      <c r="G12" s="359" t="s">
        <v>3227</v>
      </c>
      <c r="H12" s="453">
        <v>40</v>
      </c>
      <c r="I12" s="666" t="s">
        <v>2979</v>
      </c>
      <c r="J12" s="359">
        <v>43</v>
      </c>
      <c r="K12" s="359" t="s">
        <v>3217</v>
      </c>
      <c r="L12" s="359">
        <v>4301</v>
      </c>
      <c r="M12" s="359" t="s">
        <v>3218</v>
      </c>
      <c r="N12" s="667">
        <v>2024004540095</v>
      </c>
      <c r="O12" s="359" t="s">
        <v>3219</v>
      </c>
      <c r="P12" s="763" t="s">
        <v>930</v>
      </c>
      <c r="Q12" s="764">
        <v>40</v>
      </c>
      <c r="R12" s="765" t="s">
        <v>2956</v>
      </c>
      <c r="S12" s="765"/>
      <c r="T12" s="668">
        <v>40</v>
      </c>
      <c r="U12" s="294">
        <v>40</v>
      </c>
      <c r="V12" s="295">
        <v>40</v>
      </c>
      <c r="W12" s="295">
        <v>40</v>
      </c>
      <c r="X12" s="295">
        <v>40</v>
      </c>
      <c r="Y12" s="343">
        <v>3926</v>
      </c>
      <c r="Z12" s="296">
        <f t="shared" si="5"/>
        <v>3926</v>
      </c>
      <c r="AA12" s="296">
        <f>+AI12+AQ12+AY12+BG12</f>
        <v>3926</v>
      </c>
      <c r="AB12" s="296">
        <f t="shared" si="5"/>
        <v>0</v>
      </c>
      <c r="AC12" s="296">
        <f t="shared" si="5"/>
        <v>0</v>
      </c>
      <c r="AD12" s="296">
        <f t="shared" si="5"/>
        <v>0</v>
      </c>
      <c r="AE12" s="296">
        <f t="shared" si="5"/>
        <v>0</v>
      </c>
      <c r="AF12" s="296">
        <f t="shared" si="5"/>
        <v>0</v>
      </c>
      <c r="AG12" s="297">
        <f t="shared" si="14"/>
        <v>40</v>
      </c>
      <c r="AH12" s="296">
        <f t="shared" si="10"/>
        <v>606</v>
      </c>
      <c r="AI12" s="298">
        <v>606</v>
      </c>
      <c r="AJ12" s="298">
        <v>0</v>
      </c>
      <c r="AK12" s="298">
        <v>0</v>
      </c>
      <c r="AL12" s="298">
        <v>0</v>
      </c>
      <c r="AM12" s="298">
        <v>0</v>
      </c>
      <c r="AN12" s="298">
        <v>0</v>
      </c>
      <c r="AO12" s="297">
        <f t="shared" si="15"/>
        <v>40</v>
      </c>
      <c r="AP12" s="296">
        <f t="shared" si="11"/>
        <v>914</v>
      </c>
      <c r="AQ12" s="298">
        <v>914</v>
      </c>
      <c r="AR12" s="518">
        <v>0</v>
      </c>
      <c r="AS12" s="519">
        <v>0</v>
      </c>
      <c r="AT12" s="519">
        <v>0</v>
      </c>
      <c r="AU12" s="519">
        <v>0</v>
      </c>
      <c r="AV12" s="519">
        <v>0</v>
      </c>
      <c r="AW12" s="297">
        <f t="shared" si="16"/>
        <v>40</v>
      </c>
      <c r="AX12" s="296">
        <f t="shared" si="12"/>
        <v>1005</v>
      </c>
      <c r="AY12" s="298">
        <v>1005</v>
      </c>
      <c r="AZ12" s="518">
        <v>0</v>
      </c>
      <c r="BA12" s="519">
        <v>0</v>
      </c>
      <c r="BB12" s="519">
        <v>0</v>
      </c>
      <c r="BC12" s="519">
        <v>0</v>
      </c>
      <c r="BD12" s="519">
        <v>0</v>
      </c>
      <c r="BE12" s="297">
        <f t="shared" si="17"/>
        <v>40</v>
      </c>
      <c r="BF12" s="296">
        <f t="shared" si="13"/>
        <v>1401</v>
      </c>
      <c r="BG12" s="298">
        <v>1401</v>
      </c>
      <c r="BH12" s="518">
        <v>0</v>
      </c>
      <c r="BI12" s="519">
        <v>0</v>
      </c>
      <c r="BJ12" s="519">
        <v>0</v>
      </c>
      <c r="BK12" s="519">
        <v>0</v>
      </c>
      <c r="BL12" s="519">
        <v>0</v>
      </c>
    </row>
    <row r="13" spans="1:64" s="559" customFormat="1" ht="40.5" customHeight="1" x14ac:dyDescent="0.25">
      <c r="A13" s="557"/>
      <c r="B13" s="201" t="s">
        <v>199</v>
      </c>
      <c r="C13" s="567" t="s">
        <v>933</v>
      </c>
      <c r="D13" s="441"/>
      <c r="E13" s="441"/>
      <c r="F13" s="441"/>
      <c r="G13" s="402"/>
      <c r="H13" s="493"/>
      <c r="I13" s="174"/>
      <c r="J13" s="472"/>
      <c r="K13" s="472"/>
      <c r="L13" s="441"/>
      <c r="M13" s="441"/>
      <c r="N13" s="441"/>
      <c r="O13" s="716"/>
      <c r="P13" s="716"/>
      <c r="Q13" s="716"/>
      <c r="R13" s="716"/>
      <c r="S13" s="685"/>
      <c r="T13" s="52"/>
      <c r="U13" s="686"/>
      <c r="V13" s="686"/>
      <c r="W13" s="686"/>
      <c r="X13" s="686"/>
      <c r="Y13" s="585">
        <v>37787</v>
      </c>
      <c r="Z13" s="551">
        <f t="shared" si="5"/>
        <v>37787</v>
      </c>
      <c r="AA13" s="551">
        <f t="shared" si="5"/>
        <v>37787</v>
      </c>
      <c r="AB13" s="551">
        <f t="shared" si="5"/>
        <v>0</v>
      </c>
      <c r="AC13" s="551">
        <f t="shared" si="5"/>
        <v>0</v>
      </c>
      <c r="AD13" s="551">
        <f t="shared" si="5"/>
        <v>0</v>
      </c>
      <c r="AE13" s="551">
        <f t="shared" si="5"/>
        <v>0</v>
      </c>
      <c r="AF13" s="551">
        <f t="shared" si="5"/>
        <v>0</v>
      </c>
      <c r="AG13" s="552"/>
      <c r="AH13" s="553">
        <f>SUM(AH14:AH21)</f>
        <v>5136</v>
      </c>
      <c r="AI13" s="553">
        <f t="shared" ref="AI13:AN13" si="18">SUM(AI14:AI21)</f>
        <v>5136</v>
      </c>
      <c r="AJ13" s="553">
        <f t="shared" si="18"/>
        <v>0</v>
      </c>
      <c r="AK13" s="553">
        <f t="shared" si="18"/>
        <v>0</v>
      </c>
      <c r="AL13" s="553">
        <f t="shared" si="18"/>
        <v>0</v>
      </c>
      <c r="AM13" s="553">
        <f t="shared" si="18"/>
        <v>0</v>
      </c>
      <c r="AN13" s="553">
        <f t="shared" si="18"/>
        <v>0</v>
      </c>
      <c r="AO13" s="552"/>
      <c r="AP13" s="553">
        <f t="shared" ref="AP13:AV13" si="19">SUM(AP14:AP21)</f>
        <v>7847</v>
      </c>
      <c r="AQ13" s="553">
        <f t="shared" si="19"/>
        <v>7847</v>
      </c>
      <c r="AR13" s="553">
        <f t="shared" si="19"/>
        <v>0</v>
      </c>
      <c r="AS13" s="553">
        <f t="shared" si="19"/>
        <v>0</v>
      </c>
      <c r="AT13" s="553">
        <f t="shared" si="19"/>
        <v>0</v>
      </c>
      <c r="AU13" s="553">
        <f t="shared" si="19"/>
        <v>0</v>
      </c>
      <c r="AV13" s="553">
        <f t="shared" si="19"/>
        <v>0</v>
      </c>
      <c r="AW13" s="552"/>
      <c r="AX13" s="553">
        <f t="shared" ref="AX13:BD13" si="20">SUM(AX14:AX21)</f>
        <v>8729</v>
      </c>
      <c r="AY13" s="553">
        <f t="shared" si="20"/>
        <v>8729</v>
      </c>
      <c r="AZ13" s="553">
        <f t="shared" si="20"/>
        <v>0</v>
      </c>
      <c r="BA13" s="553">
        <f t="shared" si="20"/>
        <v>0</v>
      </c>
      <c r="BB13" s="553">
        <f t="shared" si="20"/>
        <v>0</v>
      </c>
      <c r="BC13" s="553">
        <f t="shared" si="20"/>
        <v>0</v>
      </c>
      <c r="BD13" s="553">
        <f t="shared" si="20"/>
        <v>0</v>
      </c>
      <c r="BE13" s="552"/>
      <c r="BF13" s="553">
        <f t="shared" ref="BF13:BL13" si="21">SUM(BF14:BF21)</f>
        <v>16075</v>
      </c>
      <c r="BG13" s="553">
        <f t="shared" si="21"/>
        <v>16075</v>
      </c>
      <c r="BH13" s="553">
        <f t="shared" si="21"/>
        <v>0</v>
      </c>
      <c r="BI13" s="553">
        <f t="shared" si="21"/>
        <v>0</v>
      </c>
      <c r="BJ13" s="553">
        <f t="shared" si="21"/>
        <v>0</v>
      </c>
      <c r="BK13" s="553">
        <f t="shared" si="21"/>
        <v>0</v>
      </c>
      <c r="BL13" s="553">
        <f t="shared" si="21"/>
        <v>0</v>
      </c>
    </row>
    <row r="14" spans="1:64" s="287" customFormat="1" ht="40.5" customHeight="1" x14ac:dyDescent="0.25">
      <c r="A14" s="358"/>
      <c r="B14" s="358"/>
      <c r="C14" s="663" t="s">
        <v>200</v>
      </c>
      <c r="D14" s="664" t="s">
        <v>934</v>
      </c>
      <c r="E14" s="665">
        <v>297</v>
      </c>
      <c r="F14" s="368">
        <v>430207500</v>
      </c>
      <c r="G14" s="359" t="s">
        <v>935</v>
      </c>
      <c r="H14" s="666">
        <v>36</v>
      </c>
      <c r="I14" s="666" t="s">
        <v>2979</v>
      </c>
      <c r="J14" s="368">
        <v>43</v>
      </c>
      <c r="K14" s="359" t="s">
        <v>3217</v>
      </c>
      <c r="L14" s="368">
        <v>4302</v>
      </c>
      <c r="M14" s="359" t="s">
        <v>3221</v>
      </c>
      <c r="N14" s="667">
        <v>2024004540094</v>
      </c>
      <c r="O14" s="359" t="s">
        <v>3222</v>
      </c>
      <c r="P14" s="763" t="s">
        <v>935</v>
      </c>
      <c r="Q14" s="764">
        <v>36</v>
      </c>
      <c r="R14" s="765" t="s">
        <v>2956</v>
      </c>
      <c r="S14" s="765"/>
      <c r="T14" s="668">
        <v>36</v>
      </c>
      <c r="U14" s="294">
        <v>36</v>
      </c>
      <c r="V14" s="295">
        <v>36</v>
      </c>
      <c r="W14" s="295">
        <v>36</v>
      </c>
      <c r="X14" s="295">
        <v>36</v>
      </c>
      <c r="Y14" s="343">
        <v>10383</v>
      </c>
      <c r="Z14" s="296">
        <f t="shared" si="5"/>
        <v>10383</v>
      </c>
      <c r="AA14" s="296">
        <f>+AI14+AQ14+AY14+BG14</f>
        <v>10383</v>
      </c>
      <c r="AB14" s="296">
        <f t="shared" si="5"/>
        <v>0</v>
      </c>
      <c r="AC14" s="296">
        <f t="shared" si="5"/>
        <v>0</v>
      </c>
      <c r="AD14" s="296">
        <f t="shared" si="5"/>
        <v>0</v>
      </c>
      <c r="AE14" s="296">
        <f t="shared" si="5"/>
        <v>0</v>
      </c>
      <c r="AF14" s="296">
        <f t="shared" si="5"/>
        <v>0</v>
      </c>
      <c r="AG14" s="297">
        <f t="shared" ref="AG14:AG21" si="22">+U14</f>
        <v>36</v>
      </c>
      <c r="AH14" s="296">
        <f t="shared" ref="AH14:AH21" si="23">SUM(AI14:AN14)</f>
        <v>2061</v>
      </c>
      <c r="AI14" s="298">
        <v>2061</v>
      </c>
      <c r="AJ14" s="298">
        <v>0</v>
      </c>
      <c r="AK14" s="298">
        <v>0</v>
      </c>
      <c r="AL14" s="298">
        <v>0</v>
      </c>
      <c r="AM14" s="298">
        <v>0</v>
      </c>
      <c r="AN14" s="298">
        <v>0</v>
      </c>
      <c r="AO14" s="297">
        <f t="shared" ref="AO14:AO21" si="24">+V14</f>
        <v>36</v>
      </c>
      <c r="AP14" s="296">
        <f t="shared" ref="AP14:AP21" si="25">SUM(AQ14:AV14)</f>
        <v>2283</v>
      </c>
      <c r="AQ14" s="298">
        <v>2283</v>
      </c>
      <c r="AR14" s="518">
        <v>0</v>
      </c>
      <c r="AS14" s="519">
        <v>0</v>
      </c>
      <c r="AT14" s="519">
        <v>0</v>
      </c>
      <c r="AU14" s="519">
        <v>0</v>
      </c>
      <c r="AV14" s="519">
        <v>0</v>
      </c>
      <c r="AW14" s="297">
        <f t="shared" ref="AW14:AW21" si="26">+W14</f>
        <v>36</v>
      </c>
      <c r="AX14" s="296">
        <f t="shared" ref="AX14:AX21" si="27">SUM(AY14:BD14)</f>
        <v>2698</v>
      </c>
      <c r="AY14" s="298">
        <v>2698</v>
      </c>
      <c r="AZ14" s="518">
        <v>0</v>
      </c>
      <c r="BA14" s="519">
        <v>0</v>
      </c>
      <c r="BB14" s="519">
        <v>0</v>
      </c>
      <c r="BC14" s="519">
        <v>0</v>
      </c>
      <c r="BD14" s="519">
        <v>0</v>
      </c>
      <c r="BE14" s="297">
        <f t="shared" ref="BE14:BE21" si="28">+X14</f>
        <v>36</v>
      </c>
      <c r="BF14" s="296">
        <f t="shared" ref="BF14:BF21" si="29">SUM(BG14:BL14)</f>
        <v>3341</v>
      </c>
      <c r="BG14" s="298">
        <v>3341</v>
      </c>
      <c r="BH14" s="518">
        <v>0</v>
      </c>
      <c r="BI14" s="519">
        <v>0</v>
      </c>
      <c r="BJ14" s="519">
        <v>0</v>
      </c>
      <c r="BK14" s="519">
        <v>0</v>
      </c>
      <c r="BL14" s="519">
        <v>0</v>
      </c>
    </row>
    <row r="15" spans="1:64" s="287" customFormat="1" ht="40.5" customHeight="1" x14ac:dyDescent="0.2">
      <c r="A15" s="358"/>
      <c r="B15" s="358"/>
      <c r="C15" s="663" t="s">
        <v>202</v>
      </c>
      <c r="D15" s="664" t="s">
        <v>936</v>
      </c>
      <c r="E15" s="665">
        <v>298</v>
      </c>
      <c r="F15" s="368">
        <v>430207500</v>
      </c>
      <c r="G15" s="669" t="s">
        <v>935</v>
      </c>
      <c r="H15" s="666">
        <v>36</v>
      </c>
      <c r="I15" s="666" t="s">
        <v>2979</v>
      </c>
      <c r="J15" s="359">
        <v>43</v>
      </c>
      <c r="K15" s="359" t="s">
        <v>3217</v>
      </c>
      <c r="L15" s="368">
        <v>4302</v>
      </c>
      <c r="M15" s="359" t="s">
        <v>3221</v>
      </c>
      <c r="N15" s="667">
        <v>2024004540094</v>
      </c>
      <c r="O15" s="359" t="s">
        <v>3222</v>
      </c>
      <c r="P15" s="763" t="s">
        <v>935</v>
      </c>
      <c r="Q15" s="764">
        <v>36</v>
      </c>
      <c r="R15" s="765" t="s">
        <v>2956</v>
      </c>
      <c r="S15" s="765"/>
      <c r="T15" s="668">
        <v>36</v>
      </c>
      <c r="U15" s="294">
        <v>36</v>
      </c>
      <c r="V15" s="295">
        <v>36</v>
      </c>
      <c r="W15" s="295">
        <v>36</v>
      </c>
      <c r="X15" s="295">
        <v>36</v>
      </c>
      <c r="Y15" s="343">
        <v>15261</v>
      </c>
      <c r="Z15" s="296">
        <f t="shared" si="5"/>
        <v>15261</v>
      </c>
      <c r="AA15" s="296">
        <f>+AI15+AQ15+AY15+BG15</f>
        <v>15261</v>
      </c>
      <c r="AB15" s="296">
        <f t="shared" si="5"/>
        <v>0</v>
      </c>
      <c r="AC15" s="296">
        <f t="shared" si="5"/>
        <v>0</v>
      </c>
      <c r="AD15" s="296">
        <f t="shared" si="5"/>
        <v>0</v>
      </c>
      <c r="AE15" s="296">
        <f t="shared" si="5"/>
        <v>0</v>
      </c>
      <c r="AF15" s="296">
        <f t="shared" si="5"/>
        <v>0</v>
      </c>
      <c r="AG15" s="297">
        <f t="shared" si="22"/>
        <v>36</v>
      </c>
      <c r="AH15" s="296">
        <f t="shared" si="23"/>
        <v>1927</v>
      </c>
      <c r="AI15" s="298">
        <v>1927</v>
      </c>
      <c r="AJ15" s="298">
        <v>0</v>
      </c>
      <c r="AK15" s="298">
        <v>0</v>
      </c>
      <c r="AL15" s="298">
        <v>0</v>
      </c>
      <c r="AM15" s="298">
        <v>0</v>
      </c>
      <c r="AN15" s="298">
        <v>0</v>
      </c>
      <c r="AO15" s="297">
        <f t="shared" si="24"/>
        <v>36</v>
      </c>
      <c r="AP15" s="296">
        <f t="shared" si="25"/>
        <v>4084</v>
      </c>
      <c r="AQ15" s="298">
        <v>4084</v>
      </c>
      <c r="AR15" s="518">
        <v>0</v>
      </c>
      <c r="AS15" s="519">
        <v>0</v>
      </c>
      <c r="AT15" s="519">
        <v>0</v>
      </c>
      <c r="AU15" s="519">
        <v>0</v>
      </c>
      <c r="AV15" s="519">
        <v>0</v>
      </c>
      <c r="AW15" s="297">
        <f t="shared" si="26"/>
        <v>36</v>
      </c>
      <c r="AX15" s="296">
        <f t="shared" si="27"/>
        <v>4405</v>
      </c>
      <c r="AY15" s="298">
        <v>4405</v>
      </c>
      <c r="AZ15" s="518">
        <v>0</v>
      </c>
      <c r="BA15" s="519">
        <v>0</v>
      </c>
      <c r="BB15" s="519">
        <v>0</v>
      </c>
      <c r="BC15" s="519">
        <v>0</v>
      </c>
      <c r="BD15" s="519">
        <v>0</v>
      </c>
      <c r="BE15" s="297">
        <f t="shared" si="28"/>
        <v>36</v>
      </c>
      <c r="BF15" s="296">
        <f t="shared" si="29"/>
        <v>4845</v>
      </c>
      <c r="BG15" s="298">
        <v>4845</v>
      </c>
      <c r="BH15" s="518">
        <v>0</v>
      </c>
      <c r="BI15" s="519">
        <v>0</v>
      </c>
      <c r="BJ15" s="519">
        <v>0</v>
      </c>
      <c r="BK15" s="519">
        <v>0</v>
      </c>
      <c r="BL15" s="519">
        <v>0</v>
      </c>
    </row>
    <row r="16" spans="1:64" s="287" customFormat="1" ht="40.5" customHeight="1" x14ac:dyDescent="0.25">
      <c r="A16" s="358"/>
      <c r="B16" s="358"/>
      <c r="C16" s="663" t="s">
        <v>946</v>
      </c>
      <c r="D16" s="664" t="s">
        <v>937</v>
      </c>
      <c r="E16" s="665">
        <v>299</v>
      </c>
      <c r="F16" s="359">
        <v>430207500</v>
      </c>
      <c r="G16" s="359" t="s">
        <v>3223</v>
      </c>
      <c r="H16" s="666">
        <v>36</v>
      </c>
      <c r="I16" s="666" t="s">
        <v>2979</v>
      </c>
      <c r="J16" s="359">
        <v>43</v>
      </c>
      <c r="K16" s="359" t="s">
        <v>3217</v>
      </c>
      <c r="L16" s="359">
        <v>4302</v>
      </c>
      <c r="M16" s="359" t="s">
        <v>3221</v>
      </c>
      <c r="N16" s="667">
        <v>2024004540094</v>
      </c>
      <c r="O16" s="359" t="s">
        <v>3222</v>
      </c>
      <c r="P16" s="763" t="s">
        <v>935</v>
      </c>
      <c r="Q16" s="764">
        <v>36</v>
      </c>
      <c r="R16" s="765" t="s">
        <v>2955</v>
      </c>
      <c r="S16" s="765"/>
      <c r="T16" s="668">
        <v>36</v>
      </c>
      <c r="U16" s="294">
        <v>0</v>
      </c>
      <c r="V16" s="295">
        <v>0</v>
      </c>
      <c r="W16" s="295">
        <v>0</v>
      </c>
      <c r="X16" s="295">
        <v>36</v>
      </c>
      <c r="Y16" s="343">
        <v>1500</v>
      </c>
      <c r="Z16" s="296">
        <f t="shared" si="5"/>
        <v>1500</v>
      </c>
      <c r="AA16" s="296">
        <f>+AI16+AQ16+AY16+BG16</f>
        <v>1500</v>
      </c>
      <c r="AB16" s="296">
        <f t="shared" si="5"/>
        <v>0</v>
      </c>
      <c r="AC16" s="296">
        <f t="shared" si="5"/>
        <v>0</v>
      </c>
      <c r="AD16" s="296">
        <f t="shared" si="5"/>
        <v>0</v>
      </c>
      <c r="AE16" s="296">
        <f t="shared" si="5"/>
        <v>0</v>
      </c>
      <c r="AF16" s="296">
        <f t="shared" si="5"/>
        <v>0</v>
      </c>
      <c r="AG16" s="297">
        <f t="shared" si="22"/>
        <v>0</v>
      </c>
      <c r="AH16" s="296">
        <f t="shared" si="23"/>
        <v>0</v>
      </c>
      <c r="AI16" s="298">
        <v>0</v>
      </c>
      <c r="AJ16" s="298">
        <v>0</v>
      </c>
      <c r="AK16" s="298">
        <v>0</v>
      </c>
      <c r="AL16" s="298">
        <v>0</v>
      </c>
      <c r="AM16" s="298">
        <v>0</v>
      </c>
      <c r="AN16" s="298">
        <v>0</v>
      </c>
      <c r="AO16" s="297">
        <f t="shared" si="24"/>
        <v>0</v>
      </c>
      <c r="AP16" s="296">
        <f t="shared" si="25"/>
        <v>0</v>
      </c>
      <c r="AQ16" s="298">
        <v>0</v>
      </c>
      <c r="AR16" s="298">
        <v>0</v>
      </c>
      <c r="AS16" s="298">
        <v>0</v>
      </c>
      <c r="AT16" s="298">
        <v>0</v>
      </c>
      <c r="AU16" s="298">
        <v>0</v>
      </c>
      <c r="AV16" s="298">
        <v>0</v>
      </c>
      <c r="AW16" s="297">
        <f t="shared" si="26"/>
        <v>0</v>
      </c>
      <c r="AX16" s="296">
        <f t="shared" si="27"/>
        <v>0</v>
      </c>
      <c r="AY16" s="298">
        <v>0</v>
      </c>
      <c r="AZ16" s="298">
        <v>0</v>
      </c>
      <c r="BA16" s="298">
        <v>0</v>
      </c>
      <c r="BB16" s="298">
        <v>0</v>
      </c>
      <c r="BC16" s="298">
        <v>0</v>
      </c>
      <c r="BD16" s="298">
        <v>0</v>
      </c>
      <c r="BE16" s="297">
        <f t="shared" si="28"/>
        <v>36</v>
      </c>
      <c r="BF16" s="296">
        <f t="shared" si="29"/>
        <v>1500</v>
      </c>
      <c r="BG16" s="298">
        <v>1500</v>
      </c>
      <c r="BH16" s="298">
        <v>0</v>
      </c>
      <c r="BI16" s="298">
        <v>0</v>
      </c>
      <c r="BJ16" s="298">
        <v>0</v>
      </c>
      <c r="BK16" s="298">
        <v>0</v>
      </c>
      <c r="BL16" s="298">
        <v>0</v>
      </c>
    </row>
    <row r="17" spans="1:64" s="287" customFormat="1" ht="40.5" customHeight="1" x14ac:dyDescent="0.25">
      <c r="A17" s="358"/>
      <c r="B17" s="358"/>
      <c r="C17" s="663" t="s">
        <v>947</v>
      </c>
      <c r="D17" s="664" t="s">
        <v>938</v>
      </c>
      <c r="E17" s="670">
        <v>300</v>
      </c>
      <c r="F17" s="359">
        <v>430200401</v>
      </c>
      <c r="G17" s="359" t="s">
        <v>3224</v>
      </c>
      <c r="H17" s="666">
        <v>20</v>
      </c>
      <c r="I17" s="666" t="s">
        <v>2979</v>
      </c>
      <c r="J17" s="359">
        <v>43</v>
      </c>
      <c r="K17" s="359" t="s">
        <v>3217</v>
      </c>
      <c r="L17" s="359">
        <v>4302</v>
      </c>
      <c r="M17" s="359" t="s">
        <v>3221</v>
      </c>
      <c r="N17" s="667">
        <v>2024004540094</v>
      </c>
      <c r="O17" s="359" t="s">
        <v>3222</v>
      </c>
      <c r="P17" s="763" t="s">
        <v>939</v>
      </c>
      <c r="Q17" s="764">
        <v>20</v>
      </c>
      <c r="R17" s="765" t="s">
        <v>2955</v>
      </c>
      <c r="S17" s="765"/>
      <c r="T17" s="668">
        <v>20</v>
      </c>
      <c r="U17" s="294">
        <v>5</v>
      </c>
      <c r="V17" s="295">
        <v>5</v>
      </c>
      <c r="W17" s="295">
        <v>5</v>
      </c>
      <c r="X17" s="295">
        <v>5</v>
      </c>
      <c r="Y17" s="295">
        <v>715</v>
      </c>
      <c r="Z17" s="296">
        <f t="shared" si="5"/>
        <v>715</v>
      </c>
      <c r="AA17" s="296">
        <f>+AI17+AQ17+AY17+BG17</f>
        <v>715</v>
      </c>
      <c r="AB17" s="296">
        <f t="shared" si="5"/>
        <v>0</v>
      </c>
      <c r="AC17" s="296">
        <f t="shared" si="5"/>
        <v>0</v>
      </c>
      <c r="AD17" s="296">
        <f t="shared" si="5"/>
        <v>0</v>
      </c>
      <c r="AE17" s="296">
        <f t="shared" si="5"/>
        <v>0</v>
      </c>
      <c r="AF17" s="296">
        <f t="shared" si="5"/>
        <v>0</v>
      </c>
      <c r="AG17" s="297">
        <f t="shared" si="22"/>
        <v>5</v>
      </c>
      <c r="AH17" s="296">
        <f t="shared" si="23"/>
        <v>154</v>
      </c>
      <c r="AI17" s="298">
        <v>154</v>
      </c>
      <c r="AJ17" s="298">
        <v>0</v>
      </c>
      <c r="AK17" s="298">
        <v>0</v>
      </c>
      <c r="AL17" s="298">
        <v>0</v>
      </c>
      <c r="AM17" s="298">
        <v>0</v>
      </c>
      <c r="AN17" s="298">
        <v>0</v>
      </c>
      <c r="AO17" s="297">
        <f t="shared" si="24"/>
        <v>5</v>
      </c>
      <c r="AP17" s="296">
        <f t="shared" si="25"/>
        <v>170</v>
      </c>
      <c r="AQ17" s="298">
        <v>170</v>
      </c>
      <c r="AR17" s="298">
        <v>0</v>
      </c>
      <c r="AS17" s="298">
        <v>0</v>
      </c>
      <c r="AT17" s="298">
        <v>0</v>
      </c>
      <c r="AU17" s="298">
        <v>0</v>
      </c>
      <c r="AV17" s="298">
        <v>0</v>
      </c>
      <c r="AW17" s="297">
        <f t="shared" si="26"/>
        <v>5</v>
      </c>
      <c r="AX17" s="296">
        <f t="shared" si="27"/>
        <v>186</v>
      </c>
      <c r="AY17" s="298">
        <v>186</v>
      </c>
      <c r="AZ17" s="298">
        <v>0</v>
      </c>
      <c r="BA17" s="298">
        <v>0</v>
      </c>
      <c r="BB17" s="298">
        <v>0</v>
      </c>
      <c r="BC17" s="298">
        <v>0</v>
      </c>
      <c r="BD17" s="298">
        <v>0</v>
      </c>
      <c r="BE17" s="297">
        <f t="shared" si="28"/>
        <v>5</v>
      </c>
      <c r="BF17" s="296">
        <f t="shared" si="29"/>
        <v>205</v>
      </c>
      <c r="BG17" s="298">
        <v>205</v>
      </c>
      <c r="BH17" s="298">
        <v>0</v>
      </c>
      <c r="BI17" s="298">
        <v>0</v>
      </c>
      <c r="BJ17" s="298">
        <v>0</v>
      </c>
      <c r="BK17" s="298">
        <v>0</v>
      </c>
      <c r="BL17" s="298">
        <v>0</v>
      </c>
    </row>
    <row r="18" spans="1:64" s="287" customFormat="1" ht="40.5" customHeight="1" x14ac:dyDescent="0.25">
      <c r="A18" s="358"/>
      <c r="B18" s="358"/>
      <c r="C18" s="663" t="s">
        <v>948</v>
      </c>
      <c r="D18" s="664" t="s">
        <v>940</v>
      </c>
      <c r="E18" s="665">
        <v>301</v>
      </c>
      <c r="F18" s="359">
        <v>430200201</v>
      </c>
      <c r="G18" s="359" t="s">
        <v>941</v>
      </c>
      <c r="H18" s="666">
        <v>40</v>
      </c>
      <c r="I18" s="666" t="s">
        <v>2979</v>
      </c>
      <c r="J18" s="359">
        <v>43</v>
      </c>
      <c r="K18" s="359" t="s">
        <v>3217</v>
      </c>
      <c r="L18" s="359">
        <v>4302</v>
      </c>
      <c r="M18" s="359" t="s">
        <v>3221</v>
      </c>
      <c r="N18" s="667">
        <v>2024004540094</v>
      </c>
      <c r="O18" s="359" t="s">
        <v>3222</v>
      </c>
      <c r="P18" s="763" t="s">
        <v>941</v>
      </c>
      <c r="Q18" s="764">
        <v>40</v>
      </c>
      <c r="R18" s="765" t="s">
        <v>2955</v>
      </c>
      <c r="S18" s="765"/>
      <c r="T18" s="668">
        <v>40</v>
      </c>
      <c r="U18" s="294">
        <v>10</v>
      </c>
      <c r="V18" s="295">
        <v>10</v>
      </c>
      <c r="W18" s="295">
        <v>10</v>
      </c>
      <c r="X18" s="295">
        <v>10</v>
      </c>
      <c r="Y18" s="343">
        <v>2294</v>
      </c>
      <c r="Z18" s="296">
        <f t="shared" si="5"/>
        <v>2294</v>
      </c>
      <c r="AA18" s="296">
        <f t="shared" si="5"/>
        <v>2294</v>
      </c>
      <c r="AB18" s="296">
        <f t="shared" si="5"/>
        <v>0</v>
      </c>
      <c r="AC18" s="296">
        <f t="shared" si="5"/>
        <v>0</v>
      </c>
      <c r="AD18" s="296">
        <f t="shared" si="5"/>
        <v>0</v>
      </c>
      <c r="AE18" s="296">
        <f t="shared" si="5"/>
        <v>0</v>
      </c>
      <c r="AF18" s="296">
        <f t="shared" si="5"/>
        <v>0</v>
      </c>
      <c r="AG18" s="297">
        <f t="shared" si="22"/>
        <v>10</v>
      </c>
      <c r="AH18" s="296">
        <f t="shared" si="23"/>
        <v>494</v>
      </c>
      <c r="AI18" s="298">
        <v>494</v>
      </c>
      <c r="AJ18" s="298">
        <v>0</v>
      </c>
      <c r="AK18" s="298">
        <v>0</v>
      </c>
      <c r="AL18" s="298">
        <v>0</v>
      </c>
      <c r="AM18" s="298">
        <v>0</v>
      </c>
      <c r="AN18" s="298">
        <v>0</v>
      </c>
      <c r="AO18" s="297">
        <f t="shared" si="24"/>
        <v>10</v>
      </c>
      <c r="AP18" s="296">
        <f t="shared" si="25"/>
        <v>544</v>
      </c>
      <c r="AQ18" s="298">
        <v>544</v>
      </c>
      <c r="AR18" s="518">
        <v>0</v>
      </c>
      <c r="AS18" s="519">
        <v>0</v>
      </c>
      <c r="AT18" s="519">
        <v>0</v>
      </c>
      <c r="AU18" s="519">
        <v>0</v>
      </c>
      <c r="AV18" s="519">
        <v>0</v>
      </c>
      <c r="AW18" s="297">
        <f t="shared" si="26"/>
        <v>10</v>
      </c>
      <c r="AX18" s="296">
        <f t="shared" si="27"/>
        <v>598</v>
      </c>
      <c r="AY18" s="298">
        <v>598</v>
      </c>
      <c r="AZ18" s="298">
        <v>0</v>
      </c>
      <c r="BA18" s="298">
        <v>0</v>
      </c>
      <c r="BB18" s="298">
        <v>0</v>
      </c>
      <c r="BC18" s="298">
        <v>0</v>
      </c>
      <c r="BD18" s="298">
        <v>0</v>
      </c>
      <c r="BE18" s="297">
        <f t="shared" si="28"/>
        <v>10</v>
      </c>
      <c r="BF18" s="296">
        <f t="shared" si="29"/>
        <v>658</v>
      </c>
      <c r="BG18" s="298">
        <v>658</v>
      </c>
      <c r="BH18" s="298">
        <v>0</v>
      </c>
      <c r="BI18" s="298">
        <v>0</v>
      </c>
      <c r="BJ18" s="298">
        <v>0</v>
      </c>
      <c r="BK18" s="298">
        <v>0</v>
      </c>
      <c r="BL18" s="298">
        <v>0</v>
      </c>
    </row>
    <row r="19" spans="1:64" s="287" customFormat="1" ht="40.5" customHeight="1" x14ac:dyDescent="0.25">
      <c r="A19" s="358"/>
      <c r="B19" s="358"/>
      <c r="C19" s="663" t="s">
        <v>949</v>
      </c>
      <c r="D19" s="664" t="s">
        <v>942</v>
      </c>
      <c r="E19" s="665">
        <v>302</v>
      </c>
      <c r="F19" s="359">
        <v>430200200</v>
      </c>
      <c r="G19" s="359" t="s">
        <v>943</v>
      </c>
      <c r="H19" s="666">
        <v>100</v>
      </c>
      <c r="I19" s="666" t="s">
        <v>2979</v>
      </c>
      <c r="J19" s="359">
        <v>43</v>
      </c>
      <c r="K19" s="359" t="s">
        <v>3217</v>
      </c>
      <c r="L19" s="359">
        <v>4302</v>
      </c>
      <c r="M19" s="359" t="s">
        <v>3221</v>
      </c>
      <c r="N19" s="667">
        <v>2024004540094</v>
      </c>
      <c r="O19" s="359" t="s">
        <v>3222</v>
      </c>
      <c r="P19" s="763" t="s">
        <v>943</v>
      </c>
      <c r="Q19" s="764">
        <v>100</v>
      </c>
      <c r="R19" s="765" t="s">
        <v>2956</v>
      </c>
      <c r="S19" s="765"/>
      <c r="T19" s="668">
        <v>100</v>
      </c>
      <c r="U19" s="294">
        <v>0</v>
      </c>
      <c r="V19" s="295">
        <v>100</v>
      </c>
      <c r="W19" s="295">
        <v>100</v>
      </c>
      <c r="X19" s="295">
        <v>100</v>
      </c>
      <c r="Y19" s="343">
        <v>2534</v>
      </c>
      <c r="Z19" s="296">
        <f t="shared" si="5"/>
        <v>2534</v>
      </c>
      <c r="AA19" s="296">
        <f t="shared" si="5"/>
        <v>2534</v>
      </c>
      <c r="AB19" s="296">
        <f t="shared" si="5"/>
        <v>0</v>
      </c>
      <c r="AC19" s="296">
        <f t="shared" si="5"/>
        <v>0</v>
      </c>
      <c r="AD19" s="296">
        <f t="shared" si="5"/>
        <v>0</v>
      </c>
      <c r="AE19" s="296">
        <f t="shared" si="5"/>
        <v>0</v>
      </c>
      <c r="AF19" s="296">
        <f t="shared" si="5"/>
        <v>0</v>
      </c>
      <c r="AG19" s="297">
        <f t="shared" si="22"/>
        <v>0</v>
      </c>
      <c r="AH19" s="296">
        <f t="shared" si="23"/>
        <v>0</v>
      </c>
      <c r="AI19" s="298">
        <v>0</v>
      </c>
      <c r="AJ19" s="298">
        <v>0</v>
      </c>
      <c r="AK19" s="298">
        <v>0</v>
      </c>
      <c r="AL19" s="298">
        <v>0</v>
      </c>
      <c r="AM19" s="298">
        <v>0</v>
      </c>
      <c r="AN19" s="298">
        <v>0</v>
      </c>
      <c r="AO19" s="297">
        <f t="shared" si="24"/>
        <v>100</v>
      </c>
      <c r="AP19" s="296">
        <f t="shared" si="25"/>
        <v>766</v>
      </c>
      <c r="AQ19" s="298">
        <v>766</v>
      </c>
      <c r="AR19" s="298">
        <v>0</v>
      </c>
      <c r="AS19" s="298">
        <v>0</v>
      </c>
      <c r="AT19" s="298">
        <v>0</v>
      </c>
      <c r="AU19" s="298">
        <v>0</v>
      </c>
      <c r="AV19" s="298">
        <v>0</v>
      </c>
      <c r="AW19" s="297">
        <f t="shared" si="26"/>
        <v>100</v>
      </c>
      <c r="AX19" s="296">
        <f t="shared" si="27"/>
        <v>842</v>
      </c>
      <c r="AY19" s="298">
        <v>842</v>
      </c>
      <c r="AZ19" s="518">
        <v>0</v>
      </c>
      <c r="BA19" s="519">
        <v>0</v>
      </c>
      <c r="BB19" s="519">
        <v>0</v>
      </c>
      <c r="BC19" s="519">
        <v>0</v>
      </c>
      <c r="BD19" s="519">
        <v>0</v>
      </c>
      <c r="BE19" s="297">
        <f t="shared" si="28"/>
        <v>100</v>
      </c>
      <c r="BF19" s="296">
        <f t="shared" si="29"/>
        <v>926</v>
      </c>
      <c r="BG19" s="298">
        <v>926</v>
      </c>
      <c r="BH19" s="518">
        <v>0</v>
      </c>
      <c r="BI19" s="519">
        <v>0</v>
      </c>
      <c r="BJ19" s="519">
        <v>0</v>
      </c>
      <c r="BK19" s="519">
        <v>0</v>
      </c>
      <c r="BL19" s="519">
        <v>0</v>
      </c>
    </row>
    <row r="20" spans="1:64" s="287" customFormat="1" ht="40.5" customHeight="1" x14ac:dyDescent="0.25">
      <c r="A20" s="358"/>
      <c r="B20" s="358"/>
      <c r="C20" s="663" t="s">
        <v>950</v>
      </c>
      <c r="D20" s="664" t="s">
        <v>944</v>
      </c>
      <c r="E20" s="665">
        <v>303</v>
      </c>
      <c r="F20" s="359">
        <v>430200401</v>
      </c>
      <c r="G20" s="359" t="s">
        <v>939</v>
      </c>
      <c r="H20" s="666">
        <v>1</v>
      </c>
      <c r="I20" s="666" t="s">
        <v>2979</v>
      </c>
      <c r="J20" s="359">
        <v>43</v>
      </c>
      <c r="K20" s="359" t="s">
        <v>3217</v>
      </c>
      <c r="L20" s="359">
        <v>4302</v>
      </c>
      <c r="M20" s="359" t="s">
        <v>3221</v>
      </c>
      <c r="N20" s="667">
        <v>2024004540094</v>
      </c>
      <c r="O20" s="359" t="s">
        <v>3222</v>
      </c>
      <c r="P20" s="763" t="s">
        <v>939</v>
      </c>
      <c r="Q20" s="764">
        <v>1</v>
      </c>
      <c r="R20" s="765" t="s">
        <v>2955</v>
      </c>
      <c r="S20" s="765"/>
      <c r="T20" s="668">
        <v>1</v>
      </c>
      <c r="U20" s="294">
        <v>0</v>
      </c>
      <c r="V20" s="295">
        <v>0</v>
      </c>
      <c r="W20" s="295">
        <v>0</v>
      </c>
      <c r="X20" s="295">
        <v>1</v>
      </c>
      <c r="Y20" s="343">
        <v>4600</v>
      </c>
      <c r="Z20" s="296">
        <f t="shared" si="5"/>
        <v>4600</v>
      </c>
      <c r="AA20" s="296">
        <f>+AI20+AQ20+AY20+BG20</f>
        <v>4600</v>
      </c>
      <c r="AB20" s="296">
        <f t="shared" si="5"/>
        <v>0</v>
      </c>
      <c r="AC20" s="296">
        <f t="shared" si="5"/>
        <v>0</v>
      </c>
      <c r="AD20" s="296">
        <f t="shared" si="5"/>
        <v>0</v>
      </c>
      <c r="AE20" s="296">
        <f t="shared" si="5"/>
        <v>0</v>
      </c>
      <c r="AF20" s="296">
        <f t="shared" si="5"/>
        <v>0</v>
      </c>
      <c r="AG20" s="297">
        <f t="shared" si="22"/>
        <v>0</v>
      </c>
      <c r="AH20" s="296">
        <f t="shared" si="23"/>
        <v>0</v>
      </c>
      <c r="AI20" s="298">
        <v>0</v>
      </c>
      <c r="AJ20" s="298">
        <v>0</v>
      </c>
      <c r="AK20" s="298">
        <v>0</v>
      </c>
      <c r="AL20" s="298">
        <v>0</v>
      </c>
      <c r="AM20" s="298">
        <v>0</v>
      </c>
      <c r="AN20" s="298">
        <v>0</v>
      </c>
      <c r="AO20" s="297">
        <f t="shared" si="24"/>
        <v>0</v>
      </c>
      <c r="AP20" s="296">
        <f t="shared" si="25"/>
        <v>0</v>
      </c>
      <c r="AQ20" s="298">
        <v>0</v>
      </c>
      <c r="AR20" s="298">
        <v>0</v>
      </c>
      <c r="AS20" s="298">
        <v>0</v>
      </c>
      <c r="AT20" s="298">
        <v>0</v>
      </c>
      <c r="AU20" s="298">
        <v>0</v>
      </c>
      <c r="AV20" s="298">
        <v>0</v>
      </c>
      <c r="AW20" s="297">
        <f t="shared" si="26"/>
        <v>0</v>
      </c>
      <c r="AX20" s="296">
        <f t="shared" si="27"/>
        <v>0</v>
      </c>
      <c r="AY20" s="298">
        <v>0</v>
      </c>
      <c r="AZ20" s="298">
        <v>0</v>
      </c>
      <c r="BA20" s="298">
        <v>0</v>
      </c>
      <c r="BB20" s="298">
        <v>0</v>
      </c>
      <c r="BC20" s="298">
        <v>0</v>
      </c>
      <c r="BD20" s="298">
        <v>0</v>
      </c>
      <c r="BE20" s="297">
        <f t="shared" si="28"/>
        <v>1</v>
      </c>
      <c r="BF20" s="296">
        <f t="shared" si="29"/>
        <v>4600</v>
      </c>
      <c r="BG20" s="298">
        <v>4600</v>
      </c>
      <c r="BH20" s="298">
        <v>0</v>
      </c>
      <c r="BI20" s="298">
        <v>0</v>
      </c>
      <c r="BJ20" s="298">
        <v>0</v>
      </c>
      <c r="BK20" s="298">
        <v>0</v>
      </c>
      <c r="BL20" s="298">
        <v>0</v>
      </c>
    </row>
    <row r="21" spans="1:64" s="287" customFormat="1" ht="40.5" customHeight="1" x14ac:dyDescent="0.25">
      <c r="A21" s="358"/>
      <c r="B21" s="358"/>
      <c r="C21" s="663" t="s">
        <v>951</v>
      </c>
      <c r="D21" s="664" t="s">
        <v>945</v>
      </c>
      <c r="E21" s="665">
        <v>304</v>
      </c>
      <c r="F21" s="359">
        <v>430200401</v>
      </c>
      <c r="G21" s="359" t="s">
        <v>3225</v>
      </c>
      <c r="H21" s="666">
        <v>1</v>
      </c>
      <c r="I21" s="666" t="s">
        <v>2979</v>
      </c>
      <c r="J21" s="359">
        <v>43</v>
      </c>
      <c r="K21" s="359" t="s">
        <v>3217</v>
      </c>
      <c r="L21" s="359">
        <v>4302</v>
      </c>
      <c r="M21" s="359" t="s">
        <v>3221</v>
      </c>
      <c r="N21" s="667">
        <v>2024004540094</v>
      </c>
      <c r="O21" s="359" t="s">
        <v>3222</v>
      </c>
      <c r="P21" s="763" t="s">
        <v>939</v>
      </c>
      <c r="Q21" s="764">
        <v>1</v>
      </c>
      <c r="R21" s="765" t="s">
        <v>2955</v>
      </c>
      <c r="S21" s="765"/>
      <c r="T21" s="668">
        <v>1</v>
      </c>
      <c r="U21" s="294">
        <v>1</v>
      </c>
      <c r="V21" s="295">
        <v>0</v>
      </c>
      <c r="W21" s="295">
        <v>0</v>
      </c>
      <c r="X21" s="295">
        <v>0</v>
      </c>
      <c r="Y21" s="295">
        <v>500</v>
      </c>
      <c r="Z21" s="296">
        <f t="shared" si="5"/>
        <v>500</v>
      </c>
      <c r="AA21" s="296">
        <f t="shared" si="5"/>
        <v>500</v>
      </c>
      <c r="AB21" s="296">
        <f t="shared" si="5"/>
        <v>0</v>
      </c>
      <c r="AC21" s="296">
        <f t="shared" si="5"/>
        <v>0</v>
      </c>
      <c r="AD21" s="296">
        <f t="shared" si="5"/>
        <v>0</v>
      </c>
      <c r="AE21" s="296">
        <f t="shared" si="5"/>
        <v>0</v>
      </c>
      <c r="AF21" s="296">
        <f t="shared" si="5"/>
        <v>0</v>
      </c>
      <c r="AG21" s="297">
        <f t="shared" si="22"/>
        <v>1</v>
      </c>
      <c r="AH21" s="296">
        <f t="shared" si="23"/>
        <v>500</v>
      </c>
      <c r="AI21" s="298">
        <v>500</v>
      </c>
      <c r="AJ21" s="298">
        <v>0</v>
      </c>
      <c r="AK21" s="298">
        <v>0</v>
      </c>
      <c r="AL21" s="298">
        <v>0</v>
      </c>
      <c r="AM21" s="298">
        <v>0</v>
      </c>
      <c r="AN21" s="298">
        <v>0</v>
      </c>
      <c r="AO21" s="297">
        <f t="shared" si="24"/>
        <v>0</v>
      </c>
      <c r="AP21" s="296">
        <f t="shared" si="25"/>
        <v>0</v>
      </c>
      <c r="AQ21" s="298">
        <v>0</v>
      </c>
      <c r="AR21" s="518">
        <v>0</v>
      </c>
      <c r="AS21" s="519">
        <v>0</v>
      </c>
      <c r="AT21" s="519">
        <v>0</v>
      </c>
      <c r="AU21" s="519">
        <v>0</v>
      </c>
      <c r="AV21" s="519">
        <v>0</v>
      </c>
      <c r="AW21" s="297">
        <f t="shared" si="26"/>
        <v>0</v>
      </c>
      <c r="AX21" s="296">
        <f t="shared" si="27"/>
        <v>0</v>
      </c>
      <c r="AY21" s="298">
        <v>0</v>
      </c>
      <c r="AZ21" s="518">
        <v>0</v>
      </c>
      <c r="BA21" s="519">
        <v>0</v>
      </c>
      <c r="BB21" s="519">
        <v>0</v>
      </c>
      <c r="BC21" s="519">
        <v>0</v>
      </c>
      <c r="BD21" s="519">
        <v>0</v>
      </c>
      <c r="BE21" s="297">
        <f t="shared" si="28"/>
        <v>0</v>
      </c>
      <c r="BF21" s="296">
        <f t="shared" si="29"/>
        <v>0</v>
      </c>
      <c r="BG21" s="298">
        <v>0</v>
      </c>
      <c r="BH21" s="518">
        <v>0</v>
      </c>
      <c r="BI21" s="519">
        <v>0</v>
      </c>
      <c r="BJ21" s="519">
        <v>0</v>
      </c>
      <c r="BK21" s="519">
        <v>0</v>
      </c>
      <c r="BL21" s="519">
        <v>0</v>
      </c>
    </row>
    <row r="22" spans="1:64" s="559" customFormat="1" ht="40.5" customHeight="1" x14ac:dyDescent="0.25">
      <c r="A22" s="557"/>
      <c r="B22" s="201" t="s">
        <v>203</v>
      </c>
      <c r="C22" s="567" t="s">
        <v>952</v>
      </c>
      <c r="D22" s="441"/>
      <c r="E22" s="441"/>
      <c r="F22" s="441"/>
      <c r="G22" s="402"/>
      <c r="H22" s="174"/>
      <c r="I22" s="174"/>
      <c r="J22" s="472"/>
      <c r="K22" s="472"/>
      <c r="L22" s="441"/>
      <c r="M22" s="441"/>
      <c r="N22" s="441"/>
      <c r="O22" s="716"/>
      <c r="P22" s="716"/>
      <c r="Q22" s="716"/>
      <c r="R22" s="716"/>
      <c r="S22" s="685"/>
      <c r="T22" s="52"/>
      <c r="U22" s="686"/>
      <c r="V22" s="686"/>
      <c r="W22" s="686"/>
      <c r="X22" s="686"/>
      <c r="Y22" s="585">
        <v>8408</v>
      </c>
      <c r="Z22" s="551">
        <f t="shared" si="5"/>
        <v>8408</v>
      </c>
      <c r="AA22" s="551">
        <f t="shared" si="5"/>
        <v>8408</v>
      </c>
      <c r="AB22" s="551">
        <f t="shared" si="5"/>
        <v>0</v>
      </c>
      <c r="AC22" s="551">
        <f t="shared" si="5"/>
        <v>0</v>
      </c>
      <c r="AD22" s="551">
        <f t="shared" si="5"/>
        <v>0</v>
      </c>
      <c r="AE22" s="551">
        <f t="shared" si="5"/>
        <v>0</v>
      </c>
      <c r="AF22" s="551">
        <f t="shared" si="5"/>
        <v>0</v>
      </c>
      <c r="AG22" s="552"/>
      <c r="AH22" s="553">
        <f t="shared" ref="AH22:AN22" si="30">SUM(AH23:AH25)</f>
        <v>1724</v>
      </c>
      <c r="AI22" s="553">
        <f t="shared" si="30"/>
        <v>1724</v>
      </c>
      <c r="AJ22" s="553">
        <f t="shared" si="30"/>
        <v>0</v>
      </c>
      <c r="AK22" s="553">
        <f t="shared" si="30"/>
        <v>0</v>
      </c>
      <c r="AL22" s="553">
        <f t="shared" si="30"/>
        <v>0</v>
      </c>
      <c r="AM22" s="553">
        <f t="shared" si="30"/>
        <v>0</v>
      </c>
      <c r="AN22" s="553">
        <f t="shared" si="30"/>
        <v>0</v>
      </c>
      <c r="AO22" s="552"/>
      <c r="AP22" s="553">
        <f t="shared" ref="AP22:AV22" si="31">SUM(AP23:AP25)</f>
        <v>1942</v>
      </c>
      <c r="AQ22" s="553">
        <f t="shared" si="31"/>
        <v>1942</v>
      </c>
      <c r="AR22" s="553">
        <f t="shared" si="31"/>
        <v>0</v>
      </c>
      <c r="AS22" s="553">
        <f t="shared" si="31"/>
        <v>0</v>
      </c>
      <c r="AT22" s="553">
        <f t="shared" si="31"/>
        <v>0</v>
      </c>
      <c r="AU22" s="553">
        <f t="shared" si="31"/>
        <v>0</v>
      </c>
      <c r="AV22" s="553">
        <f t="shared" si="31"/>
        <v>0</v>
      </c>
      <c r="AW22" s="552"/>
      <c r="AX22" s="553">
        <f t="shared" ref="AX22:BD22" si="32">SUM(AX23:AX25)</f>
        <v>2211</v>
      </c>
      <c r="AY22" s="553">
        <f t="shared" si="32"/>
        <v>2211</v>
      </c>
      <c r="AZ22" s="553">
        <f t="shared" si="32"/>
        <v>0</v>
      </c>
      <c r="BA22" s="553">
        <f t="shared" si="32"/>
        <v>0</v>
      </c>
      <c r="BB22" s="553">
        <f t="shared" si="32"/>
        <v>0</v>
      </c>
      <c r="BC22" s="553">
        <f t="shared" si="32"/>
        <v>0</v>
      </c>
      <c r="BD22" s="553">
        <f t="shared" si="32"/>
        <v>0</v>
      </c>
      <c r="BE22" s="552"/>
      <c r="BF22" s="553">
        <f>SUM(BF23:BF25)</f>
        <v>2531</v>
      </c>
      <c r="BG22" s="553">
        <f t="shared" ref="BG22:BL22" si="33">SUM(BG23:BG25)</f>
        <v>2531</v>
      </c>
      <c r="BH22" s="553">
        <f t="shared" si="33"/>
        <v>0</v>
      </c>
      <c r="BI22" s="553">
        <f t="shared" si="33"/>
        <v>0</v>
      </c>
      <c r="BJ22" s="553">
        <f t="shared" si="33"/>
        <v>0</v>
      </c>
      <c r="BK22" s="553">
        <f t="shared" si="33"/>
        <v>0</v>
      </c>
      <c r="BL22" s="553">
        <f t="shared" si="33"/>
        <v>0</v>
      </c>
    </row>
    <row r="23" spans="1:64" s="287" customFormat="1" ht="40.5" customHeight="1" x14ac:dyDescent="0.25">
      <c r="A23" s="358"/>
      <c r="B23" s="358"/>
      <c r="C23" s="663" t="s">
        <v>204</v>
      </c>
      <c r="D23" s="664" t="s">
        <v>953</v>
      </c>
      <c r="E23" s="671">
        <v>305</v>
      </c>
      <c r="F23" s="359">
        <v>430103801</v>
      </c>
      <c r="G23" s="359" t="s">
        <v>928</v>
      </c>
      <c r="H23" s="666">
        <v>4</v>
      </c>
      <c r="I23" s="666" t="s">
        <v>2979</v>
      </c>
      <c r="J23" s="359">
        <v>43</v>
      </c>
      <c r="K23" s="359" t="s">
        <v>3217</v>
      </c>
      <c r="L23" s="359">
        <v>4301</v>
      </c>
      <c r="M23" s="359" t="s">
        <v>3218</v>
      </c>
      <c r="N23" s="667">
        <v>2024004540095</v>
      </c>
      <c r="O23" s="359" t="s">
        <v>3219</v>
      </c>
      <c r="P23" s="763" t="s">
        <v>928</v>
      </c>
      <c r="Q23" s="764">
        <v>4</v>
      </c>
      <c r="R23" s="765" t="s">
        <v>2955</v>
      </c>
      <c r="S23" s="765"/>
      <c r="T23" s="668">
        <v>4</v>
      </c>
      <c r="U23" s="294">
        <v>1</v>
      </c>
      <c r="V23" s="295">
        <v>1</v>
      </c>
      <c r="W23" s="295">
        <v>1</v>
      </c>
      <c r="X23" s="295">
        <v>1</v>
      </c>
      <c r="Y23" s="343">
        <v>3400</v>
      </c>
      <c r="Z23" s="296">
        <f t="shared" si="5"/>
        <v>3400</v>
      </c>
      <c r="AA23" s="296">
        <f t="shared" si="5"/>
        <v>3400</v>
      </c>
      <c r="AB23" s="296">
        <f t="shared" si="5"/>
        <v>0</v>
      </c>
      <c r="AC23" s="296">
        <f t="shared" si="5"/>
        <v>0</v>
      </c>
      <c r="AD23" s="296">
        <f t="shared" si="5"/>
        <v>0</v>
      </c>
      <c r="AE23" s="296">
        <f t="shared" si="5"/>
        <v>0</v>
      </c>
      <c r="AF23" s="296">
        <f t="shared" si="5"/>
        <v>0</v>
      </c>
      <c r="AG23" s="297">
        <f t="shared" ref="AG23:AG25" si="34">+U23</f>
        <v>1</v>
      </c>
      <c r="AH23" s="296">
        <f t="shared" ref="AH23:AH25" si="35">SUM(AI23:AN23)</f>
        <v>700</v>
      </c>
      <c r="AI23" s="298">
        <v>700</v>
      </c>
      <c r="AJ23" s="298">
        <v>0</v>
      </c>
      <c r="AK23" s="298">
        <v>0</v>
      </c>
      <c r="AL23" s="298">
        <v>0</v>
      </c>
      <c r="AM23" s="298">
        <v>0</v>
      </c>
      <c r="AN23" s="298">
        <v>0</v>
      </c>
      <c r="AO23" s="297">
        <f t="shared" ref="AO23:AO25" si="36">+V23</f>
        <v>1</v>
      </c>
      <c r="AP23" s="296">
        <f t="shared" ref="AP23:AP25" si="37">SUM(AQ23:AV23)</f>
        <v>800</v>
      </c>
      <c r="AQ23" s="298">
        <v>800</v>
      </c>
      <c r="AR23" s="298">
        <v>0</v>
      </c>
      <c r="AS23" s="298">
        <v>0</v>
      </c>
      <c r="AT23" s="298">
        <v>0</v>
      </c>
      <c r="AU23" s="298">
        <v>0</v>
      </c>
      <c r="AV23" s="298">
        <v>0</v>
      </c>
      <c r="AW23" s="297">
        <f t="shared" ref="AW23:AW25" si="38">+W23</f>
        <v>1</v>
      </c>
      <c r="AX23" s="296">
        <f t="shared" ref="AX23:AX25" si="39">SUM(AY23:BD23)</f>
        <v>900</v>
      </c>
      <c r="AY23" s="298">
        <v>900</v>
      </c>
      <c r="AZ23" s="518">
        <v>0</v>
      </c>
      <c r="BA23" s="519">
        <v>0</v>
      </c>
      <c r="BB23" s="519">
        <v>0</v>
      </c>
      <c r="BC23" s="519">
        <v>0</v>
      </c>
      <c r="BD23" s="519">
        <v>0</v>
      </c>
      <c r="BE23" s="297">
        <f t="shared" ref="BE23:BE25" si="40">+X23</f>
        <v>1</v>
      </c>
      <c r="BF23" s="296">
        <f t="shared" ref="BF23:BF25" si="41">SUM(BG23:BL23)</f>
        <v>1000</v>
      </c>
      <c r="BG23" s="298">
        <v>1000</v>
      </c>
      <c r="BH23" s="298">
        <v>0</v>
      </c>
      <c r="BI23" s="298">
        <v>0</v>
      </c>
      <c r="BJ23" s="298">
        <v>0</v>
      </c>
      <c r="BK23" s="298">
        <v>0</v>
      </c>
      <c r="BL23" s="298">
        <v>0</v>
      </c>
    </row>
    <row r="24" spans="1:64" s="287" customFormat="1" ht="40.5" customHeight="1" x14ac:dyDescent="0.25">
      <c r="A24" s="358"/>
      <c r="B24" s="358"/>
      <c r="C24" s="663" t="s">
        <v>206</v>
      </c>
      <c r="D24" s="664" t="s">
        <v>954</v>
      </c>
      <c r="E24" s="671">
        <v>306</v>
      </c>
      <c r="F24" s="359">
        <v>430103801</v>
      </c>
      <c r="G24" s="359" t="s">
        <v>928</v>
      </c>
      <c r="H24" s="666">
        <v>28</v>
      </c>
      <c r="I24" s="666" t="s">
        <v>2979</v>
      </c>
      <c r="J24" s="359">
        <v>43</v>
      </c>
      <c r="K24" s="359" t="s">
        <v>3217</v>
      </c>
      <c r="L24" s="359">
        <v>4301</v>
      </c>
      <c r="M24" s="359" t="s">
        <v>3218</v>
      </c>
      <c r="N24" s="667">
        <v>2024004540095</v>
      </c>
      <c r="O24" s="359" t="s">
        <v>3219</v>
      </c>
      <c r="P24" s="763" t="s">
        <v>928</v>
      </c>
      <c r="Q24" s="764">
        <v>28</v>
      </c>
      <c r="R24" s="765" t="s">
        <v>2955</v>
      </c>
      <c r="S24" s="765"/>
      <c r="T24" s="668">
        <v>28</v>
      </c>
      <c r="U24" s="294">
        <v>7</v>
      </c>
      <c r="V24" s="295">
        <v>7</v>
      </c>
      <c r="W24" s="295">
        <v>7</v>
      </c>
      <c r="X24" s="295">
        <v>7</v>
      </c>
      <c r="Y24" s="343">
        <v>4203</v>
      </c>
      <c r="Z24" s="296">
        <f t="shared" si="5"/>
        <v>4203</v>
      </c>
      <c r="AA24" s="296">
        <f t="shared" si="5"/>
        <v>4203</v>
      </c>
      <c r="AB24" s="296">
        <f t="shared" si="5"/>
        <v>0</v>
      </c>
      <c r="AC24" s="296">
        <f t="shared" si="5"/>
        <v>0</v>
      </c>
      <c r="AD24" s="296">
        <f t="shared" si="5"/>
        <v>0</v>
      </c>
      <c r="AE24" s="296">
        <f t="shared" si="5"/>
        <v>0</v>
      </c>
      <c r="AF24" s="296">
        <f t="shared" si="5"/>
        <v>0</v>
      </c>
      <c r="AG24" s="297">
        <f t="shared" si="34"/>
        <v>7</v>
      </c>
      <c r="AH24" s="296">
        <f t="shared" si="35"/>
        <v>851</v>
      </c>
      <c r="AI24" s="298">
        <v>851</v>
      </c>
      <c r="AJ24" s="298">
        <v>0</v>
      </c>
      <c r="AK24" s="298">
        <v>0</v>
      </c>
      <c r="AL24" s="298">
        <v>0</v>
      </c>
      <c r="AM24" s="298">
        <v>0</v>
      </c>
      <c r="AN24" s="298">
        <v>0</v>
      </c>
      <c r="AO24" s="297">
        <f t="shared" si="36"/>
        <v>7</v>
      </c>
      <c r="AP24" s="296">
        <f t="shared" si="37"/>
        <v>951</v>
      </c>
      <c r="AQ24" s="298">
        <v>951</v>
      </c>
      <c r="AR24" s="298">
        <v>0</v>
      </c>
      <c r="AS24" s="298">
        <v>0</v>
      </c>
      <c r="AT24" s="298">
        <v>0</v>
      </c>
      <c r="AU24" s="298">
        <v>0</v>
      </c>
      <c r="AV24" s="298">
        <v>0</v>
      </c>
      <c r="AW24" s="297">
        <f t="shared" si="38"/>
        <v>7</v>
      </c>
      <c r="AX24" s="296">
        <f t="shared" si="39"/>
        <v>1101</v>
      </c>
      <c r="AY24" s="298">
        <v>1101</v>
      </c>
      <c r="AZ24" s="298">
        <v>0</v>
      </c>
      <c r="BA24" s="298">
        <v>0</v>
      </c>
      <c r="BB24" s="298">
        <v>0</v>
      </c>
      <c r="BC24" s="298">
        <v>0</v>
      </c>
      <c r="BD24" s="298">
        <v>0</v>
      </c>
      <c r="BE24" s="297">
        <f t="shared" si="40"/>
        <v>7</v>
      </c>
      <c r="BF24" s="296">
        <f t="shared" si="41"/>
        <v>1300</v>
      </c>
      <c r="BG24" s="298">
        <v>1300</v>
      </c>
      <c r="BH24" s="518">
        <v>0</v>
      </c>
      <c r="BI24" s="519">
        <v>0</v>
      </c>
      <c r="BJ24" s="519">
        <v>0</v>
      </c>
      <c r="BK24" s="519">
        <v>0</v>
      </c>
      <c r="BL24" s="519">
        <v>0</v>
      </c>
    </row>
    <row r="25" spans="1:64" s="287" customFormat="1" ht="40.5" customHeight="1" x14ac:dyDescent="0.25">
      <c r="A25" s="358"/>
      <c r="B25" s="358"/>
      <c r="C25" s="663" t="s">
        <v>956</v>
      </c>
      <c r="D25" s="664" t="s">
        <v>955</v>
      </c>
      <c r="E25" s="671">
        <v>307</v>
      </c>
      <c r="F25" s="359">
        <v>430103801</v>
      </c>
      <c r="G25" s="359" t="s">
        <v>928</v>
      </c>
      <c r="H25" s="666">
        <v>10</v>
      </c>
      <c r="I25" s="666" t="s">
        <v>2979</v>
      </c>
      <c r="J25" s="359">
        <v>43</v>
      </c>
      <c r="K25" s="359" t="s">
        <v>3217</v>
      </c>
      <c r="L25" s="359">
        <v>4301</v>
      </c>
      <c r="M25" s="359" t="s">
        <v>3218</v>
      </c>
      <c r="N25" s="667">
        <v>2024004540095</v>
      </c>
      <c r="O25" s="359" t="s">
        <v>3219</v>
      </c>
      <c r="P25" s="763" t="s">
        <v>928</v>
      </c>
      <c r="Q25" s="764">
        <v>10</v>
      </c>
      <c r="R25" s="765" t="s">
        <v>2956</v>
      </c>
      <c r="S25" s="765"/>
      <c r="T25" s="668">
        <v>10</v>
      </c>
      <c r="U25" s="294">
        <v>10</v>
      </c>
      <c r="V25" s="295">
        <v>10</v>
      </c>
      <c r="W25" s="295">
        <v>10</v>
      </c>
      <c r="X25" s="295">
        <v>10</v>
      </c>
      <c r="Y25" s="295">
        <v>805</v>
      </c>
      <c r="Z25" s="296">
        <f t="shared" si="5"/>
        <v>805</v>
      </c>
      <c r="AA25" s="296">
        <f t="shared" si="5"/>
        <v>805</v>
      </c>
      <c r="AB25" s="296">
        <f t="shared" si="5"/>
        <v>0</v>
      </c>
      <c r="AC25" s="296">
        <f t="shared" si="5"/>
        <v>0</v>
      </c>
      <c r="AD25" s="296">
        <f t="shared" si="5"/>
        <v>0</v>
      </c>
      <c r="AE25" s="296">
        <f t="shared" si="5"/>
        <v>0</v>
      </c>
      <c r="AF25" s="296">
        <f t="shared" si="5"/>
        <v>0</v>
      </c>
      <c r="AG25" s="297">
        <f t="shared" si="34"/>
        <v>10</v>
      </c>
      <c r="AH25" s="296">
        <f t="shared" si="35"/>
        <v>173</v>
      </c>
      <c r="AI25" s="298">
        <v>173</v>
      </c>
      <c r="AJ25" s="298">
        <v>0</v>
      </c>
      <c r="AK25" s="298">
        <v>0</v>
      </c>
      <c r="AL25" s="298">
        <v>0</v>
      </c>
      <c r="AM25" s="298">
        <v>0</v>
      </c>
      <c r="AN25" s="298">
        <v>0</v>
      </c>
      <c r="AO25" s="297">
        <f t="shared" si="36"/>
        <v>10</v>
      </c>
      <c r="AP25" s="296">
        <f t="shared" si="37"/>
        <v>191</v>
      </c>
      <c r="AQ25" s="298">
        <v>191</v>
      </c>
      <c r="AR25" s="298">
        <v>0</v>
      </c>
      <c r="AS25" s="298">
        <v>0</v>
      </c>
      <c r="AT25" s="298">
        <v>0</v>
      </c>
      <c r="AU25" s="298">
        <v>0</v>
      </c>
      <c r="AV25" s="298">
        <v>0</v>
      </c>
      <c r="AW25" s="297">
        <f t="shared" si="38"/>
        <v>10</v>
      </c>
      <c r="AX25" s="296">
        <f t="shared" si="39"/>
        <v>210</v>
      </c>
      <c r="AY25" s="298">
        <v>210</v>
      </c>
      <c r="AZ25" s="298">
        <v>0</v>
      </c>
      <c r="BA25" s="298">
        <v>0</v>
      </c>
      <c r="BB25" s="298">
        <v>0</v>
      </c>
      <c r="BC25" s="298">
        <v>0</v>
      </c>
      <c r="BD25" s="298">
        <v>0</v>
      </c>
      <c r="BE25" s="297">
        <f t="shared" si="40"/>
        <v>10</v>
      </c>
      <c r="BF25" s="296">
        <f t="shared" si="41"/>
        <v>231</v>
      </c>
      <c r="BG25" s="298">
        <v>231</v>
      </c>
      <c r="BH25" s="298">
        <v>0</v>
      </c>
      <c r="BI25" s="298">
        <v>0</v>
      </c>
      <c r="BJ25" s="298">
        <v>0</v>
      </c>
      <c r="BK25" s="298">
        <v>0</v>
      </c>
      <c r="BL25" s="298">
        <v>0</v>
      </c>
    </row>
    <row r="26" spans="1:64" s="559" customFormat="1" ht="40.5" customHeight="1" x14ac:dyDescent="0.25">
      <c r="A26" s="557"/>
      <c r="B26" s="201" t="s">
        <v>207</v>
      </c>
      <c r="C26" s="198" t="s">
        <v>132</v>
      </c>
      <c r="D26" s="441"/>
      <c r="E26" s="441"/>
      <c r="F26" s="441"/>
      <c r="G26" s="402"/>
      <c r="H26" s="174"/>
      <c r="I26" s="174"/>
      <c r="J26" s="472"/>
      <c r="K26" s="472"/>
      <c r="L26" s="441"/>
      <c r="M26" s="441"/>
      <c r="N26" s="441"/>
      <c r="O26" s="716"/>
      <c r="P26" s="716"/>
      <c r="Q26" s="716"/>
      <c r="R26" s="716"/>
      <c r="S26" s="685"/>
      <c r="T26" s="52"/>
      <c r="U26" s="686"/>
      <c r="V26" s="686"/>
      <c r="W26" s="686"/>
      <c r="X26" s="686"/>
      <c r="Y26" s="585">
        <v>546</v>
      </c>
      <c r="Z26" s="551">
        <f t="shared" si="5"/>
        <v>546</v>
      </c>
      <c r="AA26" s="551">
        <f t="shared" si="5"/>
        <v>546</v>
      </c>
      <c r="AB26" s="551">
        <f t="shared" si="5"/>
        <v>0</v>
      </c>
      <c r="AC26" s="551">
        <f t="shared" si="5"/>
        <v>0</v>
      </c>
      <c r="AD26" s="551">
        <f t="shared" si="5"/>
        <v>0</v>
      </c>
      <c r="AE26" s="551">
        <f t="shared" si="5"/>
        <v>0</v>
      </c>
      <c r="AF26" s="551">
        <f t="shared" si="5"/>
        <v>0</v>
      </c>
      <c r="AG26" s="552"/>
      <c r="AH26" s="553">
        <f t="shared" ref="AH26:AN26" si="42">SUM(AH27:AH29)</f>
        <v>100</v>
      </c>
      <c r="AI26" s="553">
        <f t="shared" si="42"/>
        <v>100</v>
      </c>
      <c r="AJ26" s="553">
        <f t="shared" si="42"/>
        <v>0</v>
      </c>
      <c r="AK26" s="553">
        <f t="shared" si="42"/>
        <v>0</v>
      </c>
      <c r="AL26" s="553">
        <f t="shared" si="42"/>
        <v>0</v>
      </c>
      <c r="AM26" s="553">
        <f t="shared" si="42"/>
        <v>0</v>
      </c>
      <c r="AN26" s="553">
        <f t="shared" si="42"/>
        <v>0</v>
      </c>
      <c r="AO26" s="552"/>
      <c r="AP26" s="553">
        <f t="shared" ref="AP26:AV26" si="43">SUM(AP27:AP29)</f>
        <v>135</v>
      </c>
      <c r="AQ26" s="553">
        <f t="shared" si="43"/>
        <v>135</v>
      </c>
      <c r="AR26" s="553">
        <f t="shared" si="43"/>
        <v>0</v>
      </c>
      <c r="AS26" s="553">
        <f t="shared" si="43"/>
        <v>0</v>
      </c>
      <c r="AT26" s="553">
        <f t="shared" si="43"/>
        <v>0</v>
      </c>
      <c r="AU26" s="553">
        <f t="shared" si="43"/>
        <v>0</v>
      </c>
      <c r="AV26" s="553">
        <f t="shared" si="43"/>
        <v>0</v>
      </c>
      <c r="AW26" s="552"/>
      <c r="AX26" s="553">
        <f t="shared" ref="AX26:BD26" si="44">SUM(AX27:AX29)</f>
        <v>148</v>
      </c>
      <c r="AY26" s="553">
        <f t="shared" si="44"/>
        <v>148</v>
      </c>
      <c r="AZ26" s="553">
        <f t="shared" si="44"/>
        <v>0</v>
      </c>
      <c r="BA26" s="553">
        <f t="shared" si="44"/>
        <v>0</v>
      </c>
      <c r="BB26" s="553">
        <f t="shared" si="44"/>
        <v>0</v>
      </c>
      <c r="BC26" s="553">
        <f t="shared" si="44"/>
        <v>0</v>
      </c>
      <c r="BD26" s="553">
        <f t="shared" si="44"/>
        <v>0</v>
      </c>
      <c r="BE26" s="552"/>
      <c r="BF26" s="553">
        <f>SUM(BF27:BF29)</f>
        <v>163</v>
      </c>
      <c r="BG26" s="553">
        <f t="shared" ref="BG26:BL26" si="45">SUM(BG27:BG29)</f>
        <v>163</v>
      </c>
      <c r="BH26" s="553">
        <f t="shared" si="45"/>
        <v>0</v>
      </c>
      <c r="BI26" s="553">
        <f t="shared" si="45"/>
        <v>0</v>
      </c>
      <c r="BJ26" s="553">
        <f t="shared" si="45"/>
        <v>0</v>
      </c>
      <c r="BK26" s="553">
        <f t="shared" si="45"/>
        <v>0</v>
      </c>
      <c r="BL26" s="553">
        <f t="shared" si="45"/>
        <v>0</v>
      </c>
    </row>
    <row r="27" spans="1:64" s="287" customFormat="1" ht="40.5" customHeight="1" x14ac:dyDescent="0.25">
      <c r="A27" s="358"/>
      <c r="B27" s="358"/>
      <c r="C27" s="663" t="s">
        <v>208</v>
      </c>
      <c r="D27" s="664" t="s">
        <v>957</v>
      </c>
      <c r="E27" s="665">
        <v>308</v>
      </c>
      <c r="F27" s="359">
        <v>430100600</v>
      </c>
      <c r="G27" s="359" t="s">
        <v>2988</v>
      </c>
      <c r="H27" s="666">
        <v>1</v>
      </c>
      <c r="I27" s="666" t="s">
        <v>2979</v>
      </c>
      <c r="J27" s="359">
        <v>43</v>
      </c>
      <c r="K27" s="359" t="s">
        <v>3217</v>
      </c>
      <c r="L27" s="359">
        <v>4301</v>
      </c>
      <c r="M27" s="359" t="s">
        <v>3218</v>
      </c>
      <c r="N27" s="667">
        <v>2024004540095</v>
      </c>
      <c r="O27" s="359" t="s">
        <v>3219</v>
      </c>
      <c r="P27" s="763" t="s">
        <v>958</v>
      </c>
      <c r="Q27" s="764">
        <v>1</v>
      </c>
      <c r="R27" s="765" t="s">
        <v>2955</v>
      </c>
      <c r="S27" s="765"/>
      <c r="T27" s="668">
        <v>1</v>
      </c>
      <c r="U27" s="294">
        <v>0.25</v>
      </c>
      <c r="V27" s="294">
        <v>0.25</v>
      </c>
      <c r="W27" s="294">
        <v>0.25</v>
      </c>
      <c r="X27" s="294">
        <v>0.25</v>
      </c>
      <c r="Y27" s="295">
        <v>232</v>
      </c>
      <c r="Z27" s="296">
        <f t="shared" si="5"/>
        <v>232</v>
      </c>
      <c r="AA27" s="296">
        <f t="shared" si="5"/>
        <v>232</v>
      </c>
      <c r="AB27" s="296">
        <f t="shared" si="5"/>
        <v>0</v>
      </c>
      <c r="AC27" s="296">
        <f t="shared" si="5"/>
        <v>0</v>
      </c>
      <c r="AD27" s="296">
        <f t="shared" si="5"/>
        <v>0</v>
      </c>
      <c r="AE27" s="296">
        <f t="shared" si="5"/>
        <v>0</v>
      </c>
      <c r="AF27" s="296">
        <f t="shared" si="5"/>
        <v>0</v>
      </c>
      <c r="AG27" s="297">
        <f t="shared" ref="AG27:AG29" si="46">+U27</f>
        <v>0.25</v>
      </c>
      <c r="AH27" s="296">
        <f t="shared" ref="AH27:AH29" si="47">SUM(AI27:AN27)</f>
        <v>50</v>
      </c>
      <c r="AI27" s="298">
        <v>50</v>
      </c>
      <c r="AJ27" s="298">
        <v>0</v>
      </c>
      <c r="AK27" s="298">
        <v>0</v>
      </c>
      <c r="AL27" s="298">
        <v>0</v>
      </c>
      <c r="AM27" s="298">
        <v>0</v>
      </c>
      <c r="AN27" s="298">
        <v>0</v>
      </c>
      <c r="AO27" s="297">
        <f t="shared" ref="AO27:AO29" si="48">+V27</f>
        <v>0.25</v>
      </c>
      <c r="AP27" s="296">
        <f t="shared" ref="AP27:AP29" si="49">SUM(AQ27:AV27)</f>
        <v>55</v>
      </c>
      <c r="AQ27" s="298">
        <v>55</v>
      </c>
      <c r="AR27" s="298">
        <v>0</v>
      </c>
      <c r="AS27" s="298">
        <v>0</v>
      </c>
      <c r="AT27" s="298">
        <v>0</v>
      </c>
      <c r="AU27" s="298">
        <v>0</v>
      </c>
      <c r="AV27" s="298">
        <v>0</v>
      </c>
      <c r="AW27" s="297">
        <f t="shared" ref="AW27:AW29" si="50">+W27</f>
        <v>0.25</v>
      </c>
      <c r="AX27" s="296">
        <f t="shared" ref="AX27:AX29" si="51">SUM(AY27:BD27)</f>
        <v>60</v>
      </c>
      <c r="AY27" s="298">
        <v>60</v>
      </c>
      <c r="AZ27" s="298">
        <v>0</v>
      </c>
      <c r="BA27" s="298">
        <v>0</v>
      </c>
      <c r="BB27" s="298">
        <v>0</v>
      </c>
      <c r="BC27" s="298">
        <v>0</v>
      </c>
      <c r="BD27" s="298">
        <v>0</v>
      </c>
      <c r="BE27" s="297">
        <f t="shared" ref="BE27:BE29" si="52">+X27</f>
        <v>0.25</v>
      </c>
      <c r="BF27" s="296">
        <f t="shared" ref="BF27:BF29" si="53">SUM(BG27:BL27)</f>
        <v>67</v>
      </c>
      <c r="BG27" s="298">
        <v>67</v>
      </c>
      <c r="BH27" s="298"/>
      <c r="BI27" s="298">
        <v>0</v>
      </c>
      <c r="BJ27" s="298">
        <v>0</v>
      </c>
      <c r="BK27" s="298">
        <v>0</v>
      </c>
      <c r="BL27" s="298">
        <v>0</v>
      </c>
    </row>
    <row r="28" spans="1:64" s="287" customFormat="1" ht="40.5" customHeight="1" x14ac:dyDescent="0.25">
      <c r="A28" s="358"/>
      <c r="B28" s="358"/>
      <c r="C28" s="663" t="s">
        <v>209</v>
      </c>
      <c r="D28" s="664" t="s">
        <v>959</v>
      </c>
      <c r="E28" s="665">
        <v>309</v>
      </c>
      <c r="F28" s="359">
        <v>430200600</v>
      </c>
      <c r="G28" s="359" t="s">
        <v>2988</v>
      </c>
      <c r="H28" s="666">
        <v>1</v>
      </c>
      <c r="I28" s="666" t="s">
        <v>2979</v>
      </c>
      <c r="J28" s="359">
        <v>43</v>
      </c>
      <c r="K28" s="359" t="s">
        <v>3217</v>
      </c>
      <c r="L28" s="359">
        <v>4302</v>
      </c>
      <c r="M28" s="359" t="s">
        <v>3221</v>
      </c>
      <c r="N28" s="667">
        <v>2024004540094</v>
      </c>
      <c r="O28" s="359" t="s">
        <v>3222</v>
      </c>
      <c r="P28" s="763" t="s">
        <v>312</v>
      </c>
      <c r="Q28" s="764">
        <v>1</v>
      </c>
      <c r="R28" s="765" t="s">
        <v>2955</v>
      </c>
      <c r="S28" s="765"/>
      <c r="T28" s="668">
        <v>1</v>
      </c>
      <c r="U28" s="294">
        <v>0.25</v>
      </c>
      <c r="V28" s="294">
        <v>0.25</v>
      </c>
      <c r="W28" s="294">
        <v>0.25</v>
      </c>
      <c r="X28" s="294">
        <v>0.25</v>
      </c>
      <c r="Y28" s="295">
        <v>157</v>
      </c>
      <c r="Z28" s="296">
        <f t="shared" ref="Z28:AF36" si="54">+AH28+AP28+AX28+BF28</f>
        <v>157</v>
      </c>
      <c r="AA28" s="296">
        <f t="shared" si="54"/>
        <v>157</v>
      </c>
      <c r="AB28" s="296">
        <f t="shared" si="54"/>
        <v>0</v>
      </c>
      <c r="AC28" s="296">
        <f t="shared" si="54"/>
        <v>0</v>
      </c>
      <c r="AD28" s="296">
        <f t="shared" si="54"/>
        <v>0</v>
      </c>
      <c r="AE28" s="296">
        <f t="shared" si="54"/>
        <v>0</v>
      </c>
      <c r="AF28" s="296">
        <f t="shared" si="54"/>
        <v>0</v>
      </c>
      <c r="AG28" s="297">
        <f t="shared" si="46"/>
        <v>0.25</v>
      </c>
      <c r="AH28" s="296">
        <f t="shared" si="47"/>
        <v>25</v>
      </c>
      <c r="AI28" s="298">
        <v>25</v>
      </c>
      <c r="AJ28" s="298">
        <v>0</v>
      </c>
      <c r="AK28" s="298">
        <v>0</v>
      </c>
      <c r="AL28" s="298">
        <v>0</v>
      </c>
      <c r="AM28" s="298">
        <v>0</v>
      </c>
      <c r="AN28" s="298">
        <v>0</v>
      </c>
      <c r="AO28" s="297">
        <f t="shared" si="48"/>
        <v>0.25</v>
      </c>
      <c r="AP28" s="296">
        <f t="shared" si="49"/>
        <v>40</v>
      </c>
      <c r="AQ28" s="298">
        <v>40</v>
      </c>
      <c r="AR28" s="298">
        <v>0</v>
      </c>
      <c r="AS28" s="298">
        <v>0</v>
      </c>
      <c r="AT28" s="298">
        <v>0</v>
      </c>
      <c r="AU28" s="298">
        <v>0</v>
      </c>
      <c r="AV28" s="298">
        <v>0</v>
      </c>
      <c r="AW28" s="297">
        <f t="shared" si="50"/>
        <v>0.25</v>
      </c>
      <c r="AX28" s="296">
        <f t="shared" si="51"/>
        <v>44</v>
      </c>
      <c r="AY28" s="298">
        <v>44</v>
      </c>
      <c r="AZ28" s="298">
        <v>0</v>
      </c>
      <c r="BA28" s="298">
        <v>0</v>
      </c>
      <c r="BB28" s="298">
        <v>0</v>
      </c>
      <c r="BC28" s="298">
        <v>0</v>
      </c>
      <c r="BD28" s="298">
        <v>0</v>
      </c>
      <c r="BE28" s="297">
        <f t="shared" si="52"/>
        <v>0.25</v>
      </c>
      <c r="BF28" s="296">
        <f t="shared" si="53"/>
        <v>48</v>
      </c>
      <c r="BG28" s="298">
        <v>48</v>
      </c>
      <c r="BH28" s="518">
        <v>0</v>
      </c>
      <c r="BI28" s="519">
        <v>0</v>
      </c>
      <c r="BJ28" s="519">
        <v>0</v>
      </c>
      <c r="BK28" s="519">
        <v>0</v>
      </c>
      <c r="BL28" s="519">
        <v>0</v>
      </c>
    </row>
    <row r="29" spans="1:64" s="287" customFormat="1" ht="40.5" customHeight="1" x14ac:dyDescent="0.25">
      <c r="A29" s="278"/>
      <c r="B29" s="358"/>
      <c r="C29" s="663" t="s">
        <v>980</v>
      </c>
      <c r="D29" s="664" t="s">
        <v>960</v>
      </c>
      <c r="E29" s="665">
        <v>310</v>
      </c>
      <c r="F29" s="359">
        <v>430200600</v>
      </c>
      <c r="G29" s="359" t="s">
        <v>2988</v>
      </c>
      <c r="H29" s="666">
        <v>1</v>
      </c>
      <c r="I29" s="666" t="s">
        <v>2979</v>
      </c>
      <c r="J29" s="359">
        <v>43</v>
      </c>
      <c r="K29" s="359" t="s">
        <v>3217</v>
      </c>
      <c r="L29" s="359">
        <v>4302</v>
      </c>
      <c r="M29" s="359" t="s">
        <v>3221</v>
      </c>
      <c r="N29" s="667">
        <v>2024004540094</v>
      </c>
      <c r="O29" s="359" t="s">
        <v>3222</v>
      </c>
      <c r="P29" s="763" t="s">
        <v>312</v>
      </c>
      <c r="Q29" s="764">
        <v>1</v>
      </c>
      <c r="R29" s="765" t="s">
        <v>2955</v>
      </c>
      <c r="S29" s="765"/>
      <c r="T29" s="668">
        <v>1</v>
      </c>
      <c r="U29" s="294">
        <v>0.25</v>
      </c>
      <c r="V29" s="294">
        <v>0.25</v>
      </c>
      <c r="W29" s="294">
        <v>0.25</v>
      </c>
      <c r="X29" s="294">
        <v>0.25</v>
      </c>
      <c r="Y29" s="295">
        <v>157</v>
      </c>
      <c r="Z29" s="296">
        <f t="shared" si="54"/>
        <v>157</v>
      </c>
      <c r="AA29" s="296">
        <f t="shared" si="54"/>
        <v>157</v>
      </c>
      <c r="AB29" s="296">
        <f t="shared" si="54"/>
        <v>0</v>
      </c>
      <c r="AC29" s="296">
        <f t="shared" si="54"/>
        <v>0</v>
      </c>
      <c r="AD29" s="296">
        <f t="shared" si="54"/>
        <v>0</v>
      </c>
      <c r="AE29" s="296">
        <f t="shared" si="54"/>
        <v>0</v>
      </c>
      <c r="AF29" s="296">
        <f t="shared" si="54"/>
        <v>0</v>
      </c>
      <c r="AG29" s="297">
        <f t="shared" si="46"/>
        <v>0.25</v>
      </c>
      <c r="AH29" s="296">
        <f t="shared" si="47"/>
        <v>25</v>
      </c>
      <c r="AI29" s="298">
        <v>25</v>
      </c>
      <c r="AJ29" s="298">
        <v>0</v>
      </c>
      <c r="AK29" s="298">
        <v>0</v>
      </c>
      <c r="AL29" s="298">
        <v>0</v>
      </c>
      <c r="AM29" s="298">
        <v>0</v>
      </c>
      <c r="AN29" s="298">
        <v>0</v>
      </c>
      <c r="AO29" s="297">
        <f t="shared" si="48"/>
        <v>0.25</v>
      </c>
      <c r="AP29" s="296">
        <f t="shared" si="49"/>
        <v>40</v>
      </c>
      <c r="AQ29" s="298">
        <v>40</v>
      </c>
      <c r="AR29" s="298">
        <v>0</v>
      </c>
      <c r="AS29" s="298">
        <v>0</v>
      </c>
      <c r="AT29" s="298">
        <v>0</v>
      </c>
      <c r="AU29" s="298">
        <v>0</v>
      </c>
      <c r="AV29" s="298">
        <v>0</v>
      </c>
      <c r="AW29" s="297">
        <f t="shared" si="50"/>
        <v>0.25</v>
      </c>
      <c r="AX29" s="296">
        <f t="shared" si="51"/>
        <v>44</v>
      </c>
      <c r="AY29" s="298">
        <v>44</v>
      </c>
      <c r="AZ29" s="298">
        <v>0</v>
      </c>
      <c r="BA29" s="298">
        <v>0</v>
      </c>
      <c r="BB29" s="298">
        <v>0</v>
      </c>
      <c r="BC29" s="298">
        <v>0</v>
      </c>
      <c r="BD29" s="298">
        <v>0</v>
      </c>
      <c r="BE29" s="297">
        <f t="shared" si="52"/>
        <v>0.25</v>
      </c>
      <c r="BF29" s="296">
        <f t="shared" si="53"/>
        <v>48</v>
      </c>
      <c r="BG29" s="298">
        <v>48</v>
      </c>
      <c r="BH29" s="298">
        <v>0</v>
      </c>
      <c r="BI29" s="298">
        <v>0</v>
      </c>
      <c r="BJ29" s="298">
        <v>0</v>
      </c>
      <c r="BK29" s="298">
        <v>0</v>
      </c>
      <c r="BL29" s="298">
        <v>0</v>
      </c>
    </row>
    <row r="30" spans="1:64" s="559" customFormat="1" ht="40.5" customHeight="1" x14ac:dyDescent="0.25">
      <c r="A30" s="715"/>
      <c r="B30" s="201" t="s">
        <v>962</v>
      </c>
      <c r="C30" s="198" t="s">
        <v>961</v>
      </c>
      <c r="D30" s="441"/>
      <c r="E30" s="441"/>
      <c r="F30" s="441"/>
      <c r="G30" s="402"/>
      <c r="H30" s="174"/>
      <c r="I30" s="174"/>
      <c r="J30" s="472"/>
      <c r="K30" s="472"/>
      <c r="L30" s="441"/>
      <c r="M30" s="441"/>
      <c r="N30" s="441"/>
      <c r="O30" s="716"/>
      <c r="P30" s="716"/>
      <c r="Q30" s="716"/>
      <c r="R30" s="716"/>
      <c r="S30" s="685"/>
      <c r="T30" s="52"/>
      <c r="U30" s="686"/>
      <c r="V30" s="686"/>
      <c r="W30" s="686"/>
      <c r="X30" s="686"/>
      <c r="Y30" s="585">
        <v>17415</v>
      </c>
      <c r="Z30" s="551">
        <f t="shared" si="54"/>
        <v>17415</v>
      </c>
      <c r="AA30" s="551">
        <f t="shared" si="54"/>
        <v>17415</v>
      </c>
      <c r="AB30" s="551">
        <f t="shared" si="54"/>
        <v>0</v>
      </c>
      <c r="AC30" s="551">
        <f t="shared" si="54"/>
        <v>0</v>
      </c>
      <c r="AD30" s="551">
        <f t="shared" si="54"/>
        <v>0</v>
      </c>
      <c r="AE30" s="551">
        <f t="shared" si="54"/>
        <v>0</v>
      </c>
      <c r="AF30" s="551">
        <f t="shared" si="54"/>
        <v>0</v>
      </c>
      <c r="AG30" s="552"/>
      <c r="AH30" s="551">
        <f t="shared" ref="AH30:AN30" si="55">SUM(AH31:AH36)</f>
        <v>3836</v>
      </c>
      <c r="AI30" s="551">
        <f t="shared" si="55"/>
        <v>3836</v>
      </c>
      <c r="AJ30" s="551">
        <f t="shared" si="55"/>
        <v>0</v>
      </c>
      <c r="AK30" s="551">
        <f t="shared" si="55"/>
        <v>0</v>
      </c>
      <c r="AL30" s="551">
        <f t="shared" si="55"/>
        <v>0</v>
      </c>
      <c r="AM30" s="551">
        <f t="shared" si="55"/>
        <v>0</v>
      </c>
      <c r="AN30" s="551">
        <f t="shared" si="55"/>
        <v>0</v>
      </c>
      <c r="AO30" s="552"/>
      <c r="AP30" s="551">
        <f t="shared" ref="AP30:AV30" si="56">SUM(AP31:AP36)</f>
        <v>4180</v>
      </c>
      <c r="AQ30" s="551">
        <f t="shared" si="56"/>
        <v>4180</v>
      </c>
      <c r="AR30" s="551">
        <f t="shared" si="56"/>
        <v>0</v>
      </c>
      <c r="AS30" s="551">
        <f t="shared" si="56"/>
        <v>0</v>
      </c>
      <c r="AT30" s="551">
        <f t="shared" si="56"/>
        <v>0</v>
      </c>
      <c r="AU30" s="551">
        <f t="shared" si="56"/>
        <v>0</v>
      </c>
      <c r="AV30" s="551">
        <f t="shared" si="56"/>
        <v>0</v>
      </c>
      <c r="AW30" s="552"/>
      <c r="AX30" s="551">
        <f t="shared" ref="AX30:BD30" si="57">SUM(AX31:AX36)</f>
        <v>4518</v>
      </c>
      <c r="AY30" s="551">
        <f t="shared" si="57"/>
        <v>4518</v>
      </c>
      <c r="AZ30" s="551">
        <f t="shared" si="57"/>
        <v>0</v>
      </c>
      <c r="BA30" s="551">
        <f t="shared" si="57"/>
        <v>0</v>
      </c>
      <c r="BB30" s="551">
        <f t="shared" si="57"/>
        <v>0</v>
      </c>
      <c r="BC30" s="551">
        <f t="shared" si="57"/>
        <v>0</v>
      </c>
      <c r="BD30" s="551">
        <f t="shared" si="57"/>
        <v>0</v>
      </c>
      <c r="BE30" s="552"/>
      <c r="BF30" s="551">
        <f t="shared" ref="BF30:BL30" si="58">SUM(BF31:BF36)</f>
        <v>4881</v>
      </c>
      <c r="BG30" s="551">
        <f t="shared" si="58"/>
        <v>4881</v>
      </c>
      <c r="BH30" s="551">
        <f t="shared" si="58"/>
        <v>0</v>
      </c>
      <c r="BI30" s="551">
        <f t="shared" si="58"/>
        <v>0</v>
      </c>
      <c r="BJ30" s="551">
        <f t="shared" si="58"/>
        <v>0</v>
      </c>
      <c r="BK30" s="551">
        <f t="shared" si="58"/>
        <v>0</v>
      </c>
      <c r="BL30" s="551">
        <f t="shared" si="58"/>
        <v>0</v>
      </c>
    </row>
    <row r="31" spans="1:64" s="287" customFormat="1" ht="40.5" customHeight="1" x14ac:dyDescent="0.25">
      <c r="A31" s="278"/>
      <c r="B31" s="358"/>
      <c r="C31" s="663" t="s">
        <v>975</v>
      </c>
      <c r="D31" s="664" t="s">
        <v>963</v>
      </c>
      <c r="E31" s="665">
        <v>311</v>
      </c>
      <c r="F31" s="359">
        <v>430208200</v>
      </c>
      <c r="G31" s="359" t="s">
        <v>3441</v>
      </c>
      <c r="H31" s="666">
        <v>1</v>
      </c>
      <c r="I31" s="666" t="s">
        <v>2979</v>
      </c>
      <c r="J31" s="359">
        <v>43</v>
      </c>
      <c r="K31" s="359" t="s">
        <v>3217</v>
      </c>
      <c r="L31" s="359">
        <v>4302</v>
      </c>
      <c r="M31" s="359" t="s">
        <v>3221</v>
      </c>
      <c r="N31" s="667">
        <v>2024004540016</v>
      </c>
      <c r="O31" s="359" t="s">
        <v>3440</v>
      </c>
      <c r="P31" s="763" t="s">
        <v>964</v>
      </c>
      <c r="Q31" s="764">
        <v>1</v>
      </c>
      <c r="R31" s="765"/>
      <c r="S31" s="765"/>
      <c r="T31" s="668">
        <v>1</v>
      </c>
      <c r="U31" s="294">
        <v>0</v>
      </c>
      <c r="V31" s="295">
        <v>0</v>
      </c>
      <c r="W31" s="295">
        <v>0</v>
      </c>
      <c r="X31" s="295">
        <v>0</v>
      </c>
      <c r="Y31" s="295"/>
      <c r="Z31" s="296">
        <f t="shared" si="54"/>
        <v>0</v>
      </c>
      <c r="AA31" s="296">
        <f t="shared" si="54"/>
        <v>0</v>
      </c>
      <c r="AB31" s="296">
        <f t="shared" si="54"/>
        <v>0</v>
      </c>
      <c r="AC31" s="296">
        <f t="shared" si="54"/>
        <v>0</v>
      </c>
      <c r="AD31" s="296">
        <f t="shared" si="54"/>
        <v>0</v>
      </c>
      <c r="AE31" s="296">
        <f t="shared" si="54"/>
        <v>0</v>
      </c>
      <c r="AF31" s="296">
        <f t="shared" si="54"/>
        <v>0</v>
      </c>
      <c r="AG31" s="297">
        <f t="shared" ref="AG31:AG36" si="59">+U31</f>
        <v>0</v>
      </c>
      <c r="AH31" s="296">
        <f t="shared" ref="AH31:AH36" si="60">SUM(AI31:AN31)</f>
        <v>0</v>
      </c>
      <c r="AI31" s="298">
        <v>0</v>
      </c>
      <c r="AJ31" s="298">
        <v>0</v>
      </c>
      <c r="AK31" s="298">
        <v>0</v>
      </c>
      <c r="AL31" s="298">
        <v>0</v>
      </c>
      <c r="AM31" s="298">
        <v>0</v>
      </c>
      <c r="AN31" s="298">
        <v>0</v>
      </c>
      <c r="AO31" s="297">
        <f t="shared" ref="AO31:AO36" si="61">+V31</f>
        <v>0</v>
      </c>
      <c r="AP31" s="296">
        <f t="shared" ref="AP31:AP36" si="62">SUM(AQ31:AV31)</f>
        <v>0</v>
      </c>
      <c r="AQ31" s="298">
        <v>0</v>
      </c>
      <c r="AR31" s="518">
        <v>0</v>
      </c>
      <c r="AS31" s="519">
        <v>0</v>
      </c>
      <c r="AT31" s="519">
        <v>0</v>
      </c>
      <c r="AU31" s="519">
        <v>0</v>
      </c>
      <c r="AV31" s="519">
        <v>0</v>
      </c>
      <c r="AW31" s="297">
        <f t="shared" ref="AW31:AW36" si="63">+W31</f>
        <v>0</v>
      </c>
      <c r="AX31" s="296">
        <f t="shared" ref="AX31:AX36" si="64">SUM(AY31:BD31)</f>
        <v>0</v>
      </c>
      <c r="AY31" s="298">
        <v>0</v>
      </c>
      <c r="AZ31" s="518">
        <v>0</v>
      </c>
      <c r="BA31" s="519">
        <v>0</v>
      </c>
      <c r="BB31" s="519">
        <v>0</v>
      </c>
      <c r="BC31" s="519">
        <v>0</v>
      </c>
      <c r="BD31" s="519">
        <v>0</v>
      </c>
      <c r="BE31" s="297">
        <f t="shared" ref="BE31:BE36" si="65">+X31</f>
        <v>0</v>
      </c>
      <c r="BF31" s="296">
        <f t="shared" ref="BF31:BF36" si="66">SUM(BG31:BL31)</f>
        <v>0</v>
      </c>
      <c r="BG31" s="298">
        <v>0</v>
      </c>
      <c r="BH31" s="518">
        <v>0</v>
      </c>
      <c r="BI31" s="519">
        <v>0</v>
      </c>
      <c r="BJ31" s="519">
        <v>0</v>
      </c>
      <c r="BK31" s="519">
        <v>0</v>
      </c>
      <c r="BL31" s="519">
        <v>0</v>
      </c>
    </row>
    <row r="32" spans="1:64" s="287" customFormat="1" ht="40.5" customHeight="1" x14ac:dyDescent="0.25">
      <c r="A32" s="278"/>
      <c r="B32" s="358"/>
      <c r="C32" s="663" t="s">
        <v>976</v>
      </c>
      <c r="D32" s="664" t="s">
        <v>965</v>
      </c>
      <c r="E32" s="665">
        <v>312</v>
      </c>
      <c r="F32" s="368">
        <v>430205600</v>
      </c>
      <c r="G32" s="359" t="s">
        <v>3442</v>
      </c>
      <c r="H32" s="666">
        <v>1</v>
      </c>
      <c r="I32" s="666" t="s">
        <v>2979</v>
      </c>
      <c r="J32" s="359">
        <v>43</v>
      </c>
      <c r="K32" s="359" t="s">
        <v>3217</v>
      </c>
      <c r="L32" s="359">
        <v>4302</v>
      </c>
      <c r="M32" s="359" t="s">
        <v>3221</v>
      </c>
      <c r="N32" s="667" t="s">
        <v>3444</v>
      </c>
      <c r="O32" s="359" t="s">
        <v>3445</v>
      </c>
      <c r="P32" s="763" t="s">
        <v>966</v>
      </c>
      <c r="Q32" s="764">
        <v>1</v>
      </c>
      <c r="R32" s="765" t="s">
        <v>2955</v>
      </c>
      <c r="S32" s="765"/>
      <c r="T32" s="668">
        <v>1</v>
      </c>
      <c r="U32" s="294">
        <v>1</v>
      </c>
      <c r="V32" s="295">
        <v>0</v>
      </c>
      <c r="W32" s="295">
        <v>0</v>
      </c>
      <c r="X32" s="295">
        <v>0</v>
      </c>
      <c r="Y32" s="343">
        <v>1000</v>
      </c>
      <c r="Z32" s="296">
        <f t="shared" si="54"/>
        <v>1000</v>
      </c>
      <c r="AA32" s="296">
        <f t="shared" si="54"/>
        <v>1000</v>
      </c>
      <c r="AB32" s="296">
        <f t="shared" si="54"/>
        <v>0</v>
      </c>
      <c r="AC32" s="296">
        <f t="shared" si="54"/>
        <v>0</v>
      </c>
      <c r="AD32" s="296">
        <f t="shared" si="54"/>
        <v>0</v>
      </c>
      <c r="AE32" s="296">
        <f t="shared" si="54"/>
        <v>0</v>
      </c>
      <c r="AF32" s="296">
        <f t="shared" si="54"/>
        <v>0</v>
      </c>
      <c r="AG32" s="297">
        <f t="shared" si="59"/>
        <v>1</v>
      </c>
      <c r="AH32" s="296">
        <f t="shared" si="60"/>
        <v>1000</v>
      </c>
      <c r="AI32" s="298">
        <v>1000</v>
      </c>
      <c r="AJ32" s="298">
        <v>0</v>
      </c>
      <c r="AK32" s="298">
        <v>0</v>
      </c>
      <c r="AL32" s="298">
        <v>0</v>
      </c>
      <c r="AM32" s="298">
        <v>0</v>
      </c>
      <c r="AN32" s="298">
        <v>0</v>
      </c>
      <c r="AO32" s="297">
        <f t="shared" si="61"/>
        <v>0</v>
      </c>
      <c r="AP32" s="296">
        <f t="shared" si="62"/>
        <v>0</v>
      </c>
      <c r="AQ32" s="298">
        <v>0</v>
      </c>
      <c r="AR32" s="298">
        <v>0</v>
      </c>
      <c r="AS32" s="298">
        <v>0</v>
      </c>
      <c r="AT32" s="298">
        <v>0</v>
      </c>
      <c r="AU32" s="298">
        <v>0</v>
      </c>
      <c r="AV32" s="298">
        <v>0</v>
      </c>
      <c r="AW32" s="297">
        <f t="shared" si="63"/>
        <v>0</v>
      </c>
      <c r="AX32" s="296">
        <f t="shared" si="64"/>
        <v>0</v>
      </c>
      <c r="AY32" s="298">
        <v>0</v>
      </c>
      <c r="AZ32" s="298">
        <v>0</v>
      </c>
      <c r="BA32" s="298">
        <v>0</v>
      </c>
      <c r="BB32" s="298">
        <v>0</v>
      </c>
      <c r="BC32" s="298">
        <v>0</v>
      </c>
      <c r="BD32" s="298">
        <v>0</v>
      </c>
      <c r="BE32" s="297">
        <f t="shared" si="65"/>
        <v>0</v>
      </c>
      <c r="BF32" s="296">
        <f t="shared" si="66"/>
        <v>0</v>
      </c>
      <c r="BG32" s="298">
        <v>0</v>
      </c>
      <c r="BH32" s="298">
        <v>0</v>
      </c>
      <c r="BI32" s="298">
        <v>0</v>
      </c>
      <c r="BJ32" s="298">
        <v>0</v>
      </c>
      <c r="BK32" s="298">
        <v>0</v>
      </c>
      <c r="BL32" s="298">
        <v>0</v>
      </c>
    </row>
    <row r="33" spans="1:64" s="287" customFormat="1" ht="40.5" customHeight="1" x14ac:dyDescent="0.25">
      <c r="A33" s="278"/>
      <c r="B33" s="358"/>
      <c r="C33" s="663" t="s">
        <v>811</v>
      </c>
      <c r="D33" s="664" t="s">
        <v>967</v>
      </c>
      <c r="E33" s="665">
        <v>313</v>
      </c>
      <c r="F33" s="359">
        <v>430201500</v>
      </c>
      <c r="G33" s="359" t="s">
        <v>3443</v>
      </c>
      <c r="H33" s="666">
        <v>1</v>
      </c>
      <c r="I33" s="666" t="s">
        <v>2979</v>
      </c>
      <c r="J33" s="359">
        <v>43</v>
      </c>
      <c r="K33" s="359" t="s">
        <v>3217</v>
      </c>
      <c r="L33" s="359">
        <v>4302</v>
      </c>
      <c r="M33" s="359" t="s">
        <v>3221</v>
      </c>
      <c r="N33" s="667">
        <v>2024004540016</v>
      </c>
      <c r="O33" s="359" t="s">
        <v>3440</v>
      </c>
      <c r="P33" s="763" t="s">
        <v>968</v>
      </c>
      <c r="Q33" s="764">
        <v>1</v>
      </c>
      <c r="R33" s="765"/>
      <c r="S33" s="765"/>
      <c r="T33" s="668">
        <v>1</v>
      </c>
      <c r="U33" s="294">
        <v>0</v>
      </c>
      <c r="V33" s="295">
        <v>0</v>
      </c>
      <c r="W33" s="295">
        <v>0</v>
      </c>
      <c r="X33" s="295">
        <v>0</v>
      </c>
      <c r="Y33" s="295"/>
      <c r="Z33" s="296">
        <f t="shared" si="54"/>
        <v>0</v>
      </c>
      <c r="AA33" s="296">
        <f t="shared" si="54"/>
        <v>0</v>
      </c>
      <c r="AB33" s="296">
        <f t="shared" si="54"/>
        <v>0</v>
      </c>
      <c r="AC33" s="296">
        <f t="shared" si="54"/>
        <v>0</v>
      </c>
      <c r="AD33" s="296">
        <f t="shared" si="54"/>
        <v>0</v>
      </c>
      <c r="AE33" s="296">
        <f t="shared" si="54"/>
        <v>0</v>
      </c>
      <c r="AF33" s="296">
        <f t="shared" si="54"/>
        <v>0</v>
      </c>
      <c r="AG33" s="297">
        <f t="shared" si="59"/>
        <v>0</v>
      </c>
      <c r="AH33" s="296">
        <f t="shared" si="60"/>
        <v>0</v>
      </c>
      <c r="AI33" s="298">
        <v>0</v>
      </c>
      <c r="AJ33" s="518">
        <v>0</v>
      </c>
      <c r="AK33" s="519">
        <v>0</v>
      </c>
      <c r="AL33" s="519">
        <v>0</v>
      </c>
      <c r="AM33" s="519">
        <v>0</v>
      </c>
      <c r="AN33" s="519">
        <v>0</v>
      </c>
      <c r="AO33" s="297">
        <f t="shared" si="61"/>
        <v>0</v>
      </c>
      <c r="AP33" s="296">
        <f t="shared" si="62"/>
        <v>0</v>
      </c>
      <c r="AQ33" s="298">
        <v>0</v>
      </c>
      <c r="AR33" s="518">
        <v>0</v>
      </c>
      <c r="AS33" s="519">
        <v>0</v>
      </c>
      <c r="AT33" s="519">
        <v>0</v>
      </c>
      <c r="AU33" s="519">
        <v>0</v>
      </c>
      <c r="AV33" s="519">
        <v>0</v>
      </c>
      <c r="AW33" s="297">
        <f t="shared" si="63"/>
        <v>0</v>
      </c>
      <c r="AX33" s="296">
        <f t="shared" si="64"/>
        <v>0</v>
      </c>
      <c r="AY33" s="298">
        <v>0</v>
      </c>
      <c r="AZ33" s="518">
        <v>0</v>
      </c>
      <c r="BA33" s="519">
        <v>0</v>
      </c>
      <c r="BB33" s="519">
        <v>0</v>
      </c>
      <c r="BC33" s="519">
        <v>0</v>
      </c>
      <c r="BD33" s="519">
        <v>0</v>
      </c>
      <c r="BE33" s="297">
        <f t="shared" si="65"/>
        <v>0</v>
      </c>
      <c r="BF33" s="296">
        <f t="shared" si="66"/>
        <v>0</v>
      </c>
      <c r="BG33" s="298">
        <v>0</v>
      </c>
      <c r="BH33" s="518">
        <v>0</v>
      </c>
      <c r="BI33" s="519">
        <v>0</v>
      </c>
      <c r="BJ33" s="519">
        <v>0</v>
      </c>
      <c r="BK33" s="519">
        <v>0</v>
      </c>
      <c r="BL33" s="519">
        <v>0</v>
      </c>
    </row>
    <row r="34" spans="1:64" s="287" customFormat="1" ht="40.5" customHeight="1" x14ac:dyDescent="0.25">
      <c r="A34" s="278"/>
      <c r="B34" s="358"/>
      <c r="C34" s="663" t="s">
        <v>977</v>
      </c>
      <c r="D34" s="664" t="s">
        <v>969</v>
      </c>
      <c r="E34" s="665">
        <v>314</v>
      </c>
      <c r="F34" s="359">
        <v>430100400</v>
      </c>
      <c r="G34" s="359" t="s">
        <v>970</v>
      </c>
      <c r="H34" s="666">
        <v>4</v>
      </c>
      <c r="I34" s="666" t="s">
        <v>2979</v>
      </c>
      <c r="J34" s="359">
        <v>43</v>
      </c>
      <c r="K34" s="359" t="s">
        <v>3217</v>
      </c>
      <c r="L34" s="359">
        <v>4301</v>
      </c>
      <c r="M34" s="359" t="s">
        <v>3218</v>
      </c>
      <c r="N34" s="667">
        <v>2024004540095</v>
      </c>
      <c r="O34" s="359" t="s">
        <v>3219</v>
      </c>
      <c r="P34" s="763" t="s">
        <v>970</v>
      </c>
      <c r="Q34" s="764">
        <v>4</v>
      </c>
      <c r="R34" s="765" t="s">
        <v>2956</v>
      </c>
      <c r="S34" s="765"/>
      <c r="T34" s="668">
        <v>4</v>
      </c>
      <c r="U34" s="294">
        <v>4</v>
      </c>
      <c r="V34" s="295">
        <v>4</v>
      </c>
      <c r="W34" s="295">
        <v>4</v>
      </c>
      <c r="X34" s="295">
        <v>4</v>
      </c>
      <c r="Y34" s="343">
        <v>8981</v>
      </c>
      <c r="Z34" s="296">
        <f t="shared" si="54"/>
        <v>8981</v>
      </c>
      <c r="AA34" s="296">
        <f t="shared" si="54"/>
        <v>8981</v>
      </c>
      <c r="AB34" s="296">
        <f t="shared" si="54"/>
        <v>0</v>
      </c>
      <c r="AC34" s="296">
        <f t="shared" si="54"/>
        <v>0</v>
      </c>
      <c r="AD34" s="296">
        <f t="shared" si="54"/>
        <v>0</v>
      </c>
      <c r="AE34" s="296">
        <f t="shared" si="54"/>
        <v>0</v>
      </c>
      <c r="AF34" s="296">
        <f t="shared" si="54"/>
        <v>0</v>
      </c>
      <c r="AG34" s="297">
        <f t="shared" si="59"/>
        <v>4</v>
      </c>
      <c r="AH34" s="296">
        <f t="shared" si="60"/>
        <v>1102</v>
      </c>
      <c r="AI34" s="298">
        <v>1102</v>
      </c>
      <c r="AJ34" s="298">
        <v>0</v>
      </c>
      <c r="AK34" s="298">
        <v>0</v>
      </c>
      <c r="AL34" s="298">
        <v>0</v>
      </c>
      <c r="AM34" s="298">
        <v>0</v>
      </c>
      <c r="AN34" s="298">
        <v>0</v>
      </c>
      <c r="AO34" s="297">
        <f t="shared" si="61"/>
        <v>4</v>
      </c>
      <c r="AP34" s="296">
        <f t="shared" si="62"/>
        <v>2380</v>
      </c>
      <c r="AQ34" s="298">
        <v>2380</v>
      </c>
      <c r="AR34" s="298">
        <v>0</v>
      </c>
      <c r="AS34" s="298">
        <v>0</v>
      </c>
      <c r="AT34" s="298">
        <v>0</v>
      </c>
      <c r="AU34" s="298">
        <v>0</v>
      </c>
      <c r="AV34" s="298">
        <v>0</v>
      </c>
      <c r="AW34" s="297">
        <f t="shared" si="63"/>
        <v>4</v>
      </c>
      <c r="AX34" s="296">
        <f t="shared" si="64"/>
        <v>2618</v>
      </c>
      <c r="AY34" s="298">
        <v>2618</v>
      </c>
      <c r="AZ34" s="298">
        <v>0</v>
      </c>
      <c r="BA34" s="298">
        <v>0</v>
      </c>
      <c r="BB34" s="298">
        <v>0</v>
      </c>
      <c r="BC34" s="298">
        <v>0</v>
      </c>
      <c r="BD34" s="298">
        <v>0</v>
      </c>
      <c r="BE34" s="297">
        <f t="shared" si="65"/>
        <v>4</v>
      </c>
      <c r="BF34" s="296">
        <f t="shared" si="66"/>
        <v>2881</v>
      </c>
      <c r="BG34" s="298">
        <v>2881</v>
      </c>
      <c r="BH34" s="298">
        <v>0</v>
      </c>
      <c r="BI34" s="298">
        <v>0</v>
      </c>
      <c r="BJ34" s="298">
        <v>0</v>
      </c>
      <c r="BK34" s="298">
        <v>0</v>
      </c>
      <c r="BL34" s="298">
        <v>0</v>
      </c>
    </row>
    <row r="35" spans="1:64" s="287" customFormat="1" ht="40.5" customHeight="1" x14ac:dyDescent="0.25">
      <c r="A35" s="278"/>
      <c r="B35" s="358"/>
      <c r="C35" s="663" t="s">
        <v>978</v>
      </c>
      <c r="D35" s="664" t="s">
        <v>971</v>
      </c>
      <c r="E35" s="665">
        <v>315</v>
      </c>
      <c r="F35" s="359">
        <v>430102300</v>
      </c>
      <c r="G35" s="359" t="s">
        <v>972</v>
      </c>
      <c r="H35" s="666">
        <v>60</v>
      </c>
      <c r="I35" s="666" t="s">
        <v>2979</v>
      </c>
      <c r="J35" s="359">
        <v>43</v>
      </c>
      <c r="K35" s="359" t="s">
        <v>3217</v>
      </c>
      <c r="L35" s="359">
        <v>4301</v>
      </c>
      <c r="M35" s="359" t="s">
        <v>3218</v>
      </c>
      <c r="N35" s="667" t="s">
        <v>3446</v>
      </c>
      <c r="O35" s="359" t="s">
        <v>3447</v>
      </c>
      <c r="P35" s="763" t="s">
        <v>972</v>
      </c>
      <c r="Q35" s="764">
        <v>60</v>
      </c>
      <c r="R35" s="765" t="s">
        <v>2955</v>
      </c>
      <c r="S35" s="765"/>
      <c r="T35" s="668">
        <v>60</v>
      </c>
      <c r="U35" s="294">
        <v>15</v>
      </c>
      <c r="V35" s="295">
        <v>15</v>
      </c>
      <c r="W35" s="295">
        <v>15</v>
      </c>
      <c r="X35" s="295">
        <v>15</v>
      </c>
      <c r="Y35" s="343">
        <v>2234</v>
      </c>
      <c r="Z35" s="296">
        <f t="shared" si="54"/>
        <v>2234</v>
      </c>
      <c r="AA35" s="296">
        <f t="shared" si="54"/>
        <v>2234</v>
      </c>
      <c r="AB35" s="296">
        <f t="shared" si="54"/>
        <v>0</v>
      </c>
      <c r="AC35" s="296">
        <f t="shared" si="54"/>
        <v>0</v>
      </c>
      <c r="AD35" s="296">
        <f t="shared" si="54"/>
        <v>0</v>
      </c>
      <c r="AE35" s="296">
        <f t="shared" si="54"/>
        <v>0</v>
      </c>
      <c r="AF35" s="296">
        <f t="shared" si="54"/>
        <v>0</v>
      </c>
      <c r="AG35" s="297">
        <f t="shared" si="59"/>
        <v>15</v>
      </c>
      <c r="AH35" s="296">
        <f t="shared" si="60"/>
        <v>434</v>
      </c>
      <c r="AI35" s="298">
        <v>434</v>
      </c>
      <c r="AJ35" s="298">
        <v>0</v>
      </c>
      <c r="AK35" s="298">
        <v>0</v>
      </c>
      <c r="AL35" s="298">
        <v>0</v>
      </c>
      <c r="AM35" s="298">
        <v>0</v>
      </c>
      <c r="AN35" s="298">
        <v>0</v>
      </c>
      <c r="AO35" s="297">
        <f t="shared" si="61"/>
        <v>15</v>
      </c>
      <c r="AP35" s="296">
        <f t="shared" si="62"/>
        <v>500</v>
      </c>
      <c r="AQ35" s="298">
        <v>500</v>
      </c>
      <c r="AR35" s="298">
        <v>0</v>
      </c>
      <c r="AS35" s="298">
        <v>0</v>
      </c>
      <c r="AT35" s="298">
        <v>0</v>
      </c>
      <c r="AU35" s="298">
        <v>0</v>
      </c>
      <c r="AV35" s="298">
        <v>0</v>
      </c>
      <c r="AW35" s="297">
        <f t="shared" si="63"/>
        <v>15</v>
      </c>
      <c r="AX35" s="296">
        <f t="shared" si="64"/>
        <v>600</v>
      </c>
      <c r="AY35" s="298">
        <v>600</v>
      </c>
      <c r="AZ35" s="298">
        <v>0</v>
      </c>
      <c r="BA35" s="298">
        <v>0</v>
      </c>
      <c r="BB35" s="298">
        <v>0</v>
      </c>
      <c r="BC35" s="298">
        <v>0</v>
      </c>
      <c r="BD35" s="298">
        <v>0</v>
      </c>
      <c r="BE35" s="297">
        <f t="shared" si="65"/>
        <v>15</v>
      </c>
      <c r="BF35" s="296">
        <f t="shared" si="66"/>
        <v>700</v>
      </c>
      <c r="BG35" s="298">
        <v>700</v>
      </c>
      <c r="BH35" s="298">
        <v>0</v>
      </c>
      <c r="BI35" s="298">
        <v>0</v>
      </c>
      <c r="BJ35" s="298">
        <v>0</v>
      </c>
      <c r="BK35" s="298">
        <v>0</v>
      </c>
      <c r="BL35" s="298">
        <v>0</v>
      </c>
    </row>
    <row r="36" spans="1:64" s="287" customFormat="1" ht="40.5" customHeight="1" x14ac:dyDescent="0.25">
      <c r="A36" s="278"/>
      <c r="B36" s="358"/>
      <c r="C36" s="663" t="s">
        <v>979</v>
      </c>
      <c r="D36" s="664" t="s">
        <v>973</v>
      </c>
      <c r="E36" s="665">
        <v>316</v>
      </c>
      <c r="F36" s="370">
        <v>430101300</v>
      </c>
      <c r="G36" s="359" t="s">
        <v>3226</v>
      </c>
      <c r="H36" s="666">
        <v>60</v>
      </c>
      <c r="I36" s="666" t="s">
        <v>2979</v>
      </c>
      <c r="J36" s="359">
        <v>43</v>
      </c>
      <c r="K36" s="359" t="s">
        <v>3217</v>
      </c>
      <c r="L36" s="359">
        <v>4301</v>
      </c>
      <c r="M36" s="359" t="s">
        <v>3218</v>
      </c>
      <c r="N36" s="667" t="s">
        <v>3446</v>
      </c>
      <c r="O36" s="359" t="s">
        <v>3447</v>
      </c>
      <c r="P36" s="763" t="s">
        <v>974</v>
      </c>
      <c r="Q36" s="764">
        <v>60</v>
      </c>
      <c r="R36" s="765" t="s">
        <v>2955</v>
      </c>
      <c r="S36" s="765"/>
      <c r="T36" s="668">
        <v>60</v>
      </c>
      <c r="U36" s="294">
        <v>15</v>
      </c>
      <c r="V36" s="295">
        <v>15</v>
      </c>
      <c r="W36" s="295">
        <v>15</v>
      </c>
      <c r="X36" s="295">
        <v>15</v>
      </c>
      <c r="Y36" s="343">
        <v>5200</v>
      </c>
      <c r="Z36" s="296">
        <f t="shared" si="54"/>
        <v>5200</v>
      </c>
      <c r="AA36" s="296">
        <f t="shared" si="54"/>
        <v>5200</v>
      </c>
      <c r="AB36" s="296">
        <f t="shared" si="54"/>
        <v>0</v>
      </c>
      <c r="AC36" s="296">
        <f t="shared" si="54"/>
        <v>0</v>
      </c>
      <c r="AD36" s="296">
        <f t="shared" si="54"/>
        <v>0</v>
      </c>
      <c r="AE36" s="296">
        <f t="shared" si="54"/>
        <v>0</v>
      </c>
      <c r="AF36" s="296">
        <f t="shared" si="54"/>
        <v>0</v>
      </c>
      <c r="AG36" s="297">
        <f t="shared" si="59"/>
        <v>15</v>
      </c>
      <c r="AH36" s="296">
        <f t="shared" si="60"/>
        <v>1300</v>
      </c>
      <c r="AI36" s="298">
        <v>1300</v>
      </c>
      <c r="AJ36" s="298">
        <v>0</v>
      </c>
      <c r="AK36" s="298">
        <v>0</v>
      </c>
      <c r="AL36" s="298">
        <v>0</v>
      </c>
      <c r="AM36" s="298">
        <v>0</v>
      </c>
      <c r="AN36" s="298">
        <v>0</v>
      </c>
      <c r="AO36" s="297">
        <f t="shared" si="61"/>
        <v>15</v>
      </c>
      <c r="AP36" s="296">
        <f t="shared" si="62"/>
        <v>1300</v>
      </c>
      <c r="AQ36" s="298">
        <v>1300</v>
      </c>
      <c r="AR36" s="298">
        <v>0</v>
      </c>
      <c r="AS36" s="298">
        <v>0</v>
      </c>
      <c r="AT36" s="298">
        <v>0</v>
      </c>
      <c r="AU36" s="298">
        <v>0</v>
      </c>
      <c r="AV36" s="298">
        <v>0</v>
      </c>
      <c r="AW36" s="297">
        <f t="shared" si="63"/>
        <v>15</v>
      </c>
      <c r="AX36" s="296">
        <f t="shared" si="64"/>
        <v>1300</v>
      </c>
      <c r="AY36" s="298">
        <v>1300</v>
      </c>
      <c r="AZ36" s="298">
        <v>0</v>
      </c>
      <c r="BA36" s="298">
        <v>0</v>
      </c>
      <c r="BB36" s="298">
        <v>0</v>
      </c>
      <c r="BC36" s="298">
        <v>0</v>
      </c>
      <c r="BD36" s="298">
        <v>0</v>
      </c>
      <c r="BE36" s="297">
        <f t="shared" si="65"/>
        <v>15</v>
      </c>
      <c r="BF36" s="296">
        <f t="shared" si="66"/>
        <v>1300</v>
      </c>
      <c r="BG36" s="298">
        <v>1300</v>
      </c>
      <c r="BH36" s="298">
        <v>0</v>
      </c>
      <c r="BI36" s="298">
        <v>0</v>
      </c>
      <c r="BJ36" s="298">
        <v>0</v>
      </c>
      <c r="BK36" s="298">
        <v>0</v>
      </c>
      <c r="BL36" s="298">
        <v>0</v>
      </c>
    </row>
  </sheetData>
  <mergeCells count="56">
    <mergeCell ref="BG4:BJ4"/>
    <mergeCell ref="BK4:BK5"/>
    <mergeCell ref="BL4:BL5"/>
    <mergeCell ref="AX4:AX5"/>
    <mergeCell ref="AY4:BB4"/>
    <mergeCell ref="BC4:BC5"/>
    <mergeCell ref="BD4:BD5"/>
    <mergeCell ref="BE4:BE5"/>
    <mergeCell ref="BF4:BF5"/>
    <mergeCell ref="AW4:AW5"/>
    <mergeCell ref="AF4:AF5"/>
    <mergeCell ref="AG4:AG5"/>
    <mergeCell ref="AH4:AH5"/>
    <mergeCell ref="AI4:AL4"/>
    <mergeCell ref="AM4:AM5"/>
    <mergeCell ref="AN4:AN5"/>
    <mergeCell ref="AO4:AO5"/>
    <mergeCell ref="AP4:AP5"/>
    <mergeCell ref="AQ4:AT4"/>
    <mergeCell ref="AU4:AU5"/>
    <mergeCell ref="AV4:AV5"/>
    <mergeCell ref="M4:M5"/>
    <mergeCell ref="N4:N5"/>
    <mergeCell ref="O4:O5"/>
    <mergeCell ref="T4:T5"/>
    <mergeCell ref="U4:U5"/>
    <mergeCell ref="P4:P5"/>
    <mergeCell ref="Q4:Q5"/>
    <mergeCell ref="R4:R5"/>
    <mergeCell ref="Y3:AF3"/>
    <mergeCell ref="AG3:AN3"/>
    <mergeCell ref="AO3:AV3"/>
    <mergeCell ref="N3:O3"/>
    <mergeCell ref="AE4:AE5"/>
    <mergeCell ref="V4:V5"/>
    <mergeCell ref="W4:W5"/>
    <mergeCell ref="X4:X5"/>
    <mergeCell ref="Y4:Y5"/>
    <mergeCell ref="Z4:Z5"/>
    <mergeCell ref="AA4:AD4"/>
    <mergeCell ref="AW3:BD3"/>
    <mergeCell ref="BE3:BL3"/>
    <mergeCell ref="B3:D3"/>
    <mergeCell ref="E3:E5"/>
    <mergeCell ref="L4:L5"/>
    <mergeCell ref="C4:D4"/>
    <mergeCell ref="F4:F5"/>
    <mergeCell ref="G4:G5"/>
    <mergeCell ref="J4:J5"/>
    <mergeCell ref="K4:K5"/>
    <mergeCell ref="F3:I3"/>
    <mergeCell ref="H4:H5"/>
    <mergeCell ref="I4:I5"/>
    <mergeCell ref="J3:K3"/>
    <mergeCell ref="L3:M3"/>
    <mergeCell ref="T3:X3"/>
  </mergeCells>
  <conditionalFormatting sqref="S9:S12">
    <cfRule type="expression" dxfId="311" priority="15">
      <formula>T9=U9+V9+W9+X9</formula>
    </cfRule>
    <cfRule type="expression" dxfId="310" priority="16">
      <formula>T9&lt;&gt;U9+V9+W9+X9</formula>
    </cfRule>
  </conditionalFormatting>
  <conditionalFormatting sqref="S14:S21">
    <cfRule type="expression" dxfId="309" priority="13">
      <formula>T14=U14+V14+W14+X14</formula>
    </cfRule>
    <cfRule type="expression" dxfId="308" priority="14">
      <formula>T14&lt;&gt;U14+V14+W14+X14</formula>
    </cfRule>
  </conditionalFormatting>
  <conditionalFormatting sqref="S23:S25">
    <cfRule type="expression" dxfId="307" priority="6">
      <formula>T23=U23+V23+W23+X23</formula>
    </cfRule>
    <cfRule type="expression" dxfId="306" priority="7">
      <formula>T23&lt;&gt;U23+V23+W23+X23</formula>
    </cfRule>
  </conditionalFormatting>
  <conditionalFormatting sqref="S27:S29">
    <cfRule type="expression" dxfId="305" priority="11">
      <formula>T27=U27+V27+W27+X27</formula>
    </cfRule>
    <cfRule type="expression" dxfId="304" priority="12">
      <formula>T27&lt;&gt;U27+V27+W27+X27</formula>
    </cfRule>
  </conditionalFormatting>
  <conditionalFormatting sqref="S31:S36">
    <cfRule type="expression" dxfId="303" priority="9">
      <formula>T31=U31+V31+W31+X31</formula>
    </cfRule>
    <cfRule type="expression" dxfId="302" priority="10">
      <formula>T31&lt;&gt;U31+V31+W31+X31</formula>
    </cfRule>
  </conditionalFormatting>
  <conditionalFormatting sqref="Y7:Y36">
    <cfRule type="expression" dxfId="301" priority="8">
      <formula>Y7&lt;&gt;Z7</formula>
    </cfRule>
  </conditionalFormatting>
  <conditionalFormatting sqref="Z7:AF7">
    <cfRule type="expression" dxfId="300" priority="17">
      <formula>Z$5=#REF!</formula>
    </cfRule>
  </conditionalFormatting>
  <conditionalFormatting sqref="AH7:AN7">
    <cfRule type="expression" dxfId="299" priority="4">
      <formula>AH$5=#REF!</formula>
    </cfRule>
  </conditionalFormatting>
  <conditionalFormatting sqref="AP7:AV7">
    <cfRule type="expression" dxfId="298" priority="3">
      <formula>AP$5=#REF!</formula>
    </cfRule>
  </conditionalFormatting>
  <conditionalFormatting sqref="AX7:BD7">
    <cfRule type="expression" dxfId="297" priority="2">
      <formula>AX$5=#REF!</formula>
    </cfRule>
  </conditionalFormatting>
  <conditionalFormatting sqref="BF7:BL7">
    <cfRule type="expression" dxfId="296" priority="1">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rowBreaks count="1" manualBreakCount="1">
    <brk id="21" max="59" man="1"/>
  </rowBreaks>
  <colBreaks count="4" manualBreakCount="4">
    <brk id="13" max="31" man="1"/>
    <brk id="17" max="35" man="1"/>
    <brk id="32" max="31" man="1"/>
    <brk id="48" max="31" man="1"/>
  </colBreaks>
  <ignoredErrors>
    <ignoredError sqref="AH26:BJ26" formula="1"/>
  </ignoredErrors>
  <extLst>
    <ext xmlns:x14="http://schemas.microsoft.com/office/spreadsheetml/2009/9/main" uri="{CCE6A557-97BC-4b89-ADB6-D9C93CAAB3DF}">
      <x14:dataValidations xmlns:xm="http://schemas.microsoft.com/office/excel/2006/main" disablePrompts="1" count="1">
        <x14:dataValidation type="list" showInputMessage="1" showErrorMessage="1" xr:uid="{E20A412B-3C13-4F8B-9236-88288570A9F7}">
          <x14:formula1>
            <xm:f>ListaS!$A$3:$A$4</xm:f>
          </x14:formula1>
          <xm:sqref>R9:R12 R14:R21 R23:R25 R27:R29 R31:R36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0F095-6A4C-426D-8C65-1398DBECEECB}">
  <sheetPr>
    <tabColor rgb="FFFFC000"/>
  </sheetPr>
  <dimension ref="A1:BL78"/>
  <sheetViews>
    <sheetView view="pageBreakPreview" zoomScale="60" zoomScaleNormal="50" workbookViewId="0">
      <pane xSplit="8" ySplit="6" topLeftCell="I21" activePane="bottomRight" state="frozen"/>
      <selection activeCell="J7" sqref="J7"/>
      <selection pane="topRight" activeCell="J7" sqref="J7"/>
      <selection pane="bottomLeft" activeCell="J7" sqref="J7"/>
      <selection pane="bottomRight" activeCell="N25" sqref="N25"/>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7.1406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2535</v>
      </c>
      <c r="G2" s="392"/>
      <c r="H2" s="186"/>
      <c r="I2" s="256"/>
      <c r="J2" s="256"/>
      <c r="K2" s="256"/>
      <c r="M2" s="258"/>
      <c r="O2" s="186" t="str">
        <f>+F2</f>
        <v>SECRETARÍA DE CULTURA</v>
      </c>
      <c r="Q2" s="167"/>
      <c r="R2" s="257"/>
      <c r="S2" s="257"/>
      <c r="T2" s="257"/>
      <c r="U2" s="257"/>
      <c r="V2" s="257"/>
      <c r="X2" s="166" t="str">
        <f>+F2</f>
        <v>SECRETARÍA DE CULTURA</v>
      </c>
      <c r="Y2" s="257"/>
      <c r="Z2" s="257"/>
      <c r="AA2" s="257"/>
      <c r="AB2" s="257"/>
      <c r="AE2" s="166"/>
      <c r="AF2" s="166"/>
      <c r="AG2" s="257"/>
      <c r="AH2" s="257"/>
      <c r="AI2" s="257"/>
      <c r="AK2" s="257"/>
      <c r="AL2" s="166" t="str">
        <f>+X2</f>
        <v>SECRETARÍA DE CULTURA</v>
      </c>
      <c r="AM2" s="257"/>
      <c r="AN2" s="257"/>
      <c r="AO2" s="257"/>
      <c r="AP2" s="257"/>
      <c r="AQ2" s="257"/>
      <c r="AR2" s="257"/>
      <c r="AT2" s="166"/>
      <c r="AU2" s="166"/>
      <c r="AV2" s="166"/>
      <c r="AW2" s="257"/>
      <c r="AX2" s="257"/>
      <c r="AY2" s="257"/>
      <c r="AZ2" s="166"/>
      <c r="BA2" s="257"/>
      <c r="BB2" s="166" t="str">
        <f>+AL2</f>
        <v>SECRETARÍA DE CULTURA</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2889</v>
      </c>
      <c r="B7" s="534" t="s">
        <v>160</v>
      </c>
      <c r="C7" s="535"/>
      <c r="D7" s="535"/>
      <c r="E7" s="535"/>
      <c r="F7" s="535"/>
      <c r="G7" s="560"/>
      <c r="H7" s="536"/>
      <c r="I7" s="536"/>
      <c r="J7" s="561"/>
      <c r="K7" s="561"/>
      <c r="L7" s="535"/>
      <c r="M7" s="535"/>
      <c r="N7" s="535"/>
      <c r="O7" s="562"/>
      <c r="P7" s="562"/>
      <c r="Q7" s="562"/>
      <c r="R7" s="562"/>
      <c r="S7" s="562"/>
      <c r="T7" s="568"/>
      <c r="U7" s="680"/>
      <c r="V7" s="680"/>
      <c r="W7" s="680"/>
      <c r="X7" s="680"/>
      <c r="Y7" s="699">
        <f>Z7</f>
        <v>26792</v>
      </c>
      <c r="Z7" s="539">
        <f>+Z8+Z20+Z22+Z27+Z45+Z53+Z59+Z64+Z76</f>
        <v>26792</v>
      </c>
      <c r="AA7" s="539">
        <f>+AA8+AA20+AA22+AA27+AA45+AA53+AA59+AA64+AA76</f>
        <v>26792</v>
      </c>
      <c r="AB7" s="539">
        <f t="shared" ref="AB7:AF7" si="0">+AB8+AB20+AB22+AB27+AB45+AB53+AB59+AB64+AB76</f>
        <v>0</v>
      </c>
      <c r="AC7" s="539">
        <f t="shared" si="0"/>
        <v>0</v>
      </c>
      <c r="AD7" s="539">
        <f t="shared" si="0"/>
        <v>0</v>
      </c>
      <c r="AE7" s="539">
        <f t="shared" si="0"/>
        <v>0</v>
      </c>
      <c r="AF7" s="539">
        <f t="shared" si="0"/>
        <v>0</v>
      </c>
      <c r="AG7" s="540"/>
      <c r="AH7" s="539">
        <f t="shared" ref="AH7:BL7" si="1">+AH8+AH20+AH22+AH27+AH45+AH53+AH59+AH64+AH76</f>
        <v>6192.5969587799991</v>
      </c>
      <c r="AI7" s="539">
        <f t="shared" si="1"/>
        <v>6192.5969587799991</v>
      </c>
      <c r="AJ7" s="539">
        <f t="shared" si="1"/>
        <v>0</v>
      </c>
      <c r="AK7" s="539">
        <f t="shared" si="1"/>
        <v>0</v>
      </c>
      <c r="AL7" s="539">
        <f t="shared" si="1"/>
        <v>0</v>
      </c>
      <c r="AM7" s="539">
        <f t="shared" si="1"/>
        <v>0</v>
      </c>
      <c r="AN7" s="539">
        <f t="shared" si="1"/>
        <v>0</v>
      </c>
      <c r="AO7" s="540"/>
      <c r="AP7" s="539">
        <f t="shared" si="1"/>
        <v>6973.0896810199993</v>
      </c>
      <c r="AQ7" s="539">
        <f t="shared" si="1"/>
        <v>6973.0896810199993</v>
      </c>
      <c r="AR7" s="539">
        <f t="shared" si="1"/>
        <v>0</v>
      </c>
      <c r="AS7" s="539">
        <f t="shared" si="1"/>
        <v>0</v>
      </c>
      <c r="AT7" s="539">
        <f t="shared" si="1"/>
        <v>0</v>
      </c>
      <c r="AU7" s="539">
        <f t="shared" si="1"/>
        <v>0</v>
      </c>
      <c r="AV7" s="539">
        <f t="shared" si="1"/>
        <v>0</v>
      </c>
      <c r="AW7" s="540"/>
      <c r="AX7" s="539">
        <f t="shared" ref="AX7" si="2">+AX8+AX20+AX22+AX27+AX45+AX53+AX59+AX64+AX76</f>
        <v>6778.2236767199993</v>
      </c>
      <c r="AY7" s="539">
        <f t="shared" si="1"/>
        <v>6778.2236767199993</v>
      </c>
      <c r="AZ7" s="539">
        <f t="shared" si="1"/>
        <v>0</v>
      </c>
      <c r="BA7" s="539">
        <f t="shared" si="1"/>
        <v>0</v>
      </c>
      <c r="BB7" s="539">
        <f t="shared" si="1"/>
        <v>0</v>
      </c>
      <c r="BC7" s="539">
        <f t="shared" si="1"/>
        <v>0</v>
      </c>
      <c r="BD7" s="539">
        <f t="shared" si="1"/>
        <v>0</v>
      </c>
      <c r="BE7" s="540"/>
      <c r="BF7" s="539">
        <f t="shared" ref="BF7" si="3">+BF8+BF20+BF22+BF27+BF45+BF53+BF59+BF64+BF76</f>
        <v>6848.0896834799996</v>
      </c>
      <c r="BG7" s="539">
        <f t="shared" si="1"/>
        <v>6848.0896834799996</v>
      </c>
      <c r="BH7" s="539">
        <f t="shared" si="1"/>
        <v>0</v>
      </c>
      <c r="BI7" s="539">
        <f t="shared" si="1"/>
        <v>0</v>
      </c>
      <c r="BJ7" s="539">
        <f t="shared" si="1"/>
        <v>0</v>
      </c>
      <c r="BK7" s="539">
        <f t="shared" si="1"/>
        <v>0</v>
      </c>
      <c r="BL7" s="539">
        <f t="shared" si="1"/>
        <v>0</v>
      </c>
    </row>
    <row r="8" spans="1:64" s="559" customFormat="1" ht="40.5" customHeight="1" x14ac:dyDescent="0.25">
      <c r="A8" s="557"/>
      <c r="B8" s="201" t="s">
        <v>50</v>
      </c>
      <c r="C8" s="548" t="s">
        <v>981</v>
      </c>
      <c r="D8" s="549"/>
      <c r="E8" s="549"/>
      <c r="F8" s="441"/>
      <c r="G8" s="566"/>
      <c r="H8" s="566"/>
      <c r="I8" s="549"/>
      <c r="J8" s="472"/>
      <c r="K8" s="472"/>
      <c r="L8" s="441"/>
      <c r="M8" s="441"/>
      <c r="N8" s="441"/>
      <c r="O8" s="716"/>
      <c r="P8" s="716"/>
      <c r="Q8" s="716"/>
      <c r="R8" s="716"/>
      <c r="S8" s="685"/>
      <c r="T8" s="549"/>
      <c r="U8" s="549"/>
      <c r="V8" s="549"/>
      <c r="W8" s="549"/>
      <c r="X8" s="550"/>
      <c r="Y8" s="687">
        <f t="shared" ref="Y8:Y71" si="4">Z8</f>
        <v>3252.0000009399996</v>
      </c>
      <c r="Z8" s="551">
        <f t="shared" ref="Z8" si="5">+AH8+AP8+AX8+BF8</f>
        <v>3252.0000009399996</v>
      </c>
      <c r="AA8" s="551">
        <f t="shared" ref="AA8" si="6">+AI8+AQ8+AY8+BG8</f>
        <v>3252.0000009399996</v>
      </c>
      <c r="AB8" s="551">
        <f t="shared" ref="AB8" si="7">+AJ8+AR8+AZ8+BH8</f>
        <v>0</v>
      </c>
      <c r="AC8" s="551">
        <f t="shared" ref="AC8" si="8">+AK8+AS8+BA8+BI8</f>
        <v>0</v>
      </c>
      <c r="AD8" s="551">
        <f t="shared" ref="AD8" si="9">+AL8+AT8+BB8+BJ8</f>
        <v>0</v>
      </c>
      <c r="AE8" s="551">
        <f t="shared" ref="AE8" si="10">+AM8+AU8+BC8+BK8</f>
        <v>0</v>
      </c>
      <c r="AF8" s="551">
        <f t="shared" ref="AF8" si="11">+AN8+AV8+BD8+BL8</f>
        <v>0</v>
      </c>
      <c r="AG8" s="552"/>
      <c r="AH8" s="553">
        <f>SUM(AH9:AH19)</f>
        <v>700.00000003000002</v>
      </c>
      <c r="AI8" s="553">
        <f t="shared" ref="AI8:AN8" si="12">SUM(AI9:AI19)</f>
        <v>700.00000003000002</v>
      </c>
      <c r="AJ8" s="553">
        <f t="shared" si="12"/>
        <v>0</v>
      </c>
      <c r="AK8" s="553">
        <f t="shared" si="12"/>
        <v>0</v>
      </c>
      <c r="AL8" s="553">
        <f t="shared" si="12"/>
        <v>0</v>
      </c>
      <c r="AM8" s="553">
        <f t="shared" si="12"/>
        <v>0</v>
      </c>
      <c r="AN8" s="553">
        <f t="shared" si="12"/>
        <v>0</v>
      </c>
      <c r="AO8" s="552"/>
      <c r="AP8" s="553">
        <f>SUM(AP9:AP19)</f>
        <v>850.66666696999982</v>
      </c>
      <c r="AQ8" s="553">
        <f t="shared" ref="AQ8" si="13">SUM(AQ9:AQ19)</f>
        <v>850.66666696999982</v>
      </c>
      <c r="AR8" s="553">
        <f t="shared" ref="AR8" si="14">SUM(AR9:AR19)</f>
        <v>0</v>
      </c>
      <c r="AS8" s="553">
        <f t="shared" ref="AS8" si="15">SUM(AS9:AS19)</f>
        <v>0</v>
      </c>
      <c r="AT8" s="553">
        <f t="shared" ref="AT8" si="16">SUM(AT9:AT19)</f>
        <v>0</v>
      </c>
      <c r="AU8" s="553">
        <f t="shared" ref="AU8" si="17">SUM(AU9:AU19)</f>
        <v>0</v>
      </c>
      <c r="AV8" s="553">
        <f t="shared" ref="AV8" si="18">SUM(AV9:AV19)</f>
        <v>0</v>
      </c>
      <c r="AW8" s="552"/>
      <c r="AX8" s="553">
        <f>SUM(AX9:AX19)</f>
        <v>850.66666696999982</v>
      </c>
      <c r="AY8" s="553">
        <f t="shared" ref="AY8" si="19">SUM(AY9:AY19)</f>
        <v>850.66666696999982</v>
      </c>
      <c r="AZ8" s="553">
        <f t="shared" ref="AZ8" si="20">SUM(AZ9:AZ19)</f>
        <v>0</v>
      </c>
      <c r="BA8" s="553">
        <f t="shared" ref="BA8" si="21">SUM(BA9:BA19)</f>
        <v>0</v>
      </c>
      <c r="BB8" s="553">
        <f t="shared" ref="BB8" si="22">SUM(BB9:BB19)</f>
        <v>0</v>
      </c>
      <c r="BC8" s="553">
        <f t="shared" ref="BC8" si="23">SUM(BC9:BC19)</f>
        <v>0</v>
      </c>
      <c r="BD8" s="553">
        <f t="shared" ref="BD8" si="24">SUM(BD9:BD19)</f>
        <v>0</v>
      </c>
      <c r="BE8" s="552"/>
      <c r="BF8" s="553">
        <f>SUM(BF9:BF19)</f>
        <v>850.66666696999982</v>
      </c>
      <c r="BG8" s="553">
        <f t="shared" ref="BG8" si="25">SUM(BG9:BG19)</f>
        <v>850.66666696999982</v>
      </c>
      <c r="BH8" s="553">
        <f t="shared" ref="BH8" si="26">SUM(BH9:BH19)</f>
        <v>0</v>
      </c>
      <c r="BI8" s="553">
        <f t="shared" ref="BI8" si="27">SUM(BI9:BI19)</f>
        <v>0</v>
      </c>
      <c r="BJ8" s="553">
        <f t="shared" ref="BJ8" si="28">SUM(BJ9:BJ19)</f>
        <v>0</v>
      </c>
      <c r="BK8" s="553">
        <f t="shared" ref="BK8" si="29">SUM(BK9:BK19)</f>
        <v>0</v>
      </c>
      <c r="BL8" s="553">
        <f t="shared" ref="BL8" si="30">SUM(BL9:BL19)</f>
        <v>0</v>
      </c>
    </row>
    <row r="9" spans="1:64" s="287" customFormat="1" ht="40.5" customHeight="1" x14ac:dyDescent="0.25">
      <c r="A9" s="358"/>
      <c r="B9" s="358"/>
      <c r="C9" s="1017" t="s">
        <v>51</v>
      </c>
      <c r="D9" s="1013" t="s">
        <v>2916</v>
      </c>
      <c r="E9" s="31">
        <v>317</v>
      </c>
      <c r="F9" s="28">
        <v>330105100</v>
      </c>
      <c r="G9" s="28" t="s">
        <v>3361</v>
      </c>
      <c r="H9" s="492">
        <v>40</v>
      </c>
      <c r="I9" s="352" t="s">
        <v>2979</v>
      </c>
      <c r="J9" s="28">
        <v>33</v>
      </c>
      <c r="K9" s="28" t="s">
        <v>3362</v>
      </c>
      <c r="L9" s="28">
        <v>3301</v>
      </c>
      <c r="M9" s="28" t="s">
        <v>3363</v>
      </c>
      <c r="N9" s="356">
        <v>2024004540085</v>
      </c>
      <c r="O9" s="28" t="s">
        <v>3364</v>
      </c>
      <c r="P9" s="327" t="s">
        <v>982</v>
      </c>
      <c r="Q9" s="779">
        <v>40</v>
      </c>
      <c r="R9" s="326" t="s">
        <v>2956</v>
      </c>
      <c r="S9" s="326"/>
      <c r="T9" s="506">
        <v>40</v>
      </c>
      <c r="U9" s="294">
        <v>40</v>
      </c>
      <c r="V9" s="295">
        <v>40</v>
      </c>
      <c r="W9" s="295">
        <v>40</v>
      </c>
      <c r="X9" s="295">
        <v>40</v>
      </c>
      <c r="Y9" s="354">
        <f t="shared" si="4"/>
        <v>295.63636363000001</v>
      </c>
      <c r="Z9" s="296">
        <f t="shared" ref="Z9" si="31">+AH9+AP9+AX9+BF9</f>
        <v>295.63636363000001</v>
      </c>
      <c r="AA9" s="296">
        <f t="shared" ref="AA9" si="32">+AI9+AQ9+AY9+BG9</f>
        <v>295.63636363000001</v>
      </c>
      <c r="AB9" s="296">
        <f t="shared" ref="AB9" si="33">+AJ9+AR9+AZ9+BH9</f>
        <v>0</v>
      </c>
      <c r="AC9" s="296">
        <f t="shared" ref="AC9" si="34">+AK9+AS9+BA9+BI9</f>
        <v>0</v>
      </c>
      <c r="AD9" s="296">
        <f t="shared" ref="AD9" si="35">+AL9+AT9+BB9+BJ9</f>
        <v>0</v>
      </c>
      <c r="AE9" s="296">
        <f t="shared" ref="AE9" si="36">+AM9+AU9+BC9+BK9</f>
        <v>0</v>
      </c>
      <c r="AF9" s="296">
        <f t="shared" ref="AF9" si="37">+AN9+AV9+BD9+BL9</f>
        <v>0</v>
      </c>
      <c r="AG9" s="297">
        <v>4.0000000000000003E-5</v>
      </c>
      <c r="AH9" s="296">
        <f>SUM(AI9:AN9)</f>
        <v>63.636363639999999</v>
      </c>
      <c r="AI9" s="298">
        <v>63.636363639999999</v>
      </c>
      <c r="AJ9" s="298">
        <v>0</v>
      </c>
      <c r="AK9" s="298">
        <v>0</v>
      </c>
      <c r="AL9" s="298">
        <v>0</v>
      </c>
      <c r="AM9" s="298">
        <v>0</v>
      </c>
      <c r="AN9" s="298">
        <v>0</v>
      </c>
      <c r="AO9" s="297">
        <v>4.0000000000000003E-5</v>
      </c>
      <c r="AP9" s="296">
        <f>SUM(AQ9:AV9)</f>
        <v>77.333333330000002</v>
      </c>
      <c r="AQ9" s="298">
        <v>77.333333330000002</v>
      </c>
      <c r="AR9" s="298">
        <v>0</v>
      </c>
      <c r="AS9" s="298">
        <v>0</v>
      </c>
      <c r="AT9" s="298">
        <v>0</v>
      </c>
      <c r="AU9" s="298">
        <v>0</v>
      </c>
      <c r="AV9" s="298">
        <v>0</v>
      </c>
      <c r="AW9" s="297">
        <v>4.0000000000000003E-5</v>
      </c>
      <c r="AX9" s="296">
        <f>SUM(AY9:BD9)</f>
        <v>77.333333330000002</v>
      </c>
      <c r="AY9" s="298">
        <v>77.333333330000002</v>
      </c>
      <c r="AZ9" s="298">
        <v>0</v>
      </c>
      <c r="BA9" s="298">
        <v>0</v>
      </c>
      <c r="BB9" s="298">
        <v>0</v>
      </c>
      <c r="BC9" s="298">
        <v>0</v>
      </c>
      <c r="BD9" s="298">
        <v>0</v>
      </c>
      <c r="BE9" s="297">
        <v>4.0000000000000003E-5</v>
      </c>
      <c r="BF9" s="296">
        <f>SUM(BG9:BL9)</f>
        <v>77.333333330000002</v>
      </c>
      <c r="BG9" s="298">
        <v>77.333333330000002</v>
      </c>
      <c r="BH9" s="298">
        <v>0</v>
      </c>
      <c r="BI9" s="298">
        <v>0</v>
      </c>
      <c r="BJ9" s="298">
        <v>0</v>
      </c>
      <c r="BK9" s="298">
        <v>0</v>
      </c>
      <c r="BL9" s="298">
        <v>0</v>
      </c>
    </row>
    <row r="10" spans="1:64" s="287" customFormat="1" ht="40.5" customHeight="1" x14ac:dyDescent="0.25">
      <c r="A10" s="358"/>
      <c r="B10" s="358"/>
      <c r="C10" s="1018"/>
      <c r="D10" s="1013"/>
      <c r="E10" s="31">
        <v>318</v>
      </c>
      <c r="F10" s="28">
        <v>330105100</v>
      </c>
      <c r="G10" s="28" t="s">
        <v>3361</v>
      </c>
      <c r="H10" s="492">
        <v>400</v>
      </c>
      <c r="I10" s="352" t="s">
        <v>2979</v>
      </c>
      <c r="J10" s="28">
        <v>33</v>
      </c>
      <c r="K10" s="28" t="s">
        <v>3362</v>
      </c>
      <c r="L10" s="28">
        <v>3301</v>
      </c>
      <c r="M10" s="28" t="s">
        <v>3363</v>
      </c>
      <c r="N10" s="356">
        <v>2024004540085</v>
      </c>
      <c r="O10" s="28" t="s">
        <v>3364</v>
      </c>
      <c r="P10" s="327" t="s">
        <v>983</v>
      </c>
      <c r="Q10" s="779">
        <v>400</v>
      </c>
      <c r="R10" s="326" t="s">
        <v>2955</v>
      </c>
      <c r="S10" s="326"/>
      <c r="T10" s="506">
        <v>400</v>
      </c>
      <c r="U10" s="294">
        <v>100</v>
      </c>
      <c r="V10" s="295">
        <v>100</v>
      </c>
      <c r="W10" s="295">
        <v>100</v>
      </c>
      <c r="X10" s="295">
        <v>100</v>
      </c>
      <c r="Y10" s="354">
        <f t="shared" si="4"/>
        <v>295.63636363000001</v>
      </c>
      <c r="Z10" s="296">
        <f t="shared" ref="Z10:Z19" si="38">+AH10+AP10+AX10+BF10</f>
        <v>295.63636363000001</v>
      </c>
      <c r="AA10" s="296">
        <f t="shared" ref="AA10:AA19" si="39">+AI10+AQ10+AY10+BG10</f>
        <v>295.63636363000001</v>
      </c>
      <c r="AB10" s="296">
        <f t="shared" ref="AB10:AB19" si="40">+AJ10+AR10+AZ10+BH10</f>
        <v>0</v>
      </c>
      <c r="AC10" s="296">
        <f t="shared" ref="AC10:AC19" si="41">+AK10+AS10+BA10+BI10</f>
        <v>0</v>
      </c>
      <c r="AD10" s="296">
        <f t="shared" ref="AD10:AD19" si="42">+AL10+AT10+BB10+BJ10</f>
        <v>0</v>
      </c>
      <c r="AE10" s="296">
        <f t="shared" ref="AE10:AE19" si="43">+AM10+AU10+BC10+BK10</f>
        <v>0</v>
      </c>
      <c r="AF10" s="296">
        <f t="shared" ref="AF10:AF19" si="44">+AN10+AV10+BD10+BL10</f>
        <v>0</v>
      </c>
      <c r="AG10" s="297">
        <v>1E-4</v>
      </c>
      <c r="AH10" s="296">
        <f t="shared" ref="AH10:AH19" si="45">SUM(AI10:AN10)</f>
        <v>63.636363639999999</v>
      </c>
      <c r="AI10" s="298">
        <v>63.636363639999999</v>
      </c>
      <c r="AJ10" s="298">
        <v>0</v>
      </c>
      <c r="AK10" s="298">
        <v>0</v>
      </c>
      <c r="AL10" s="298">
        <v>0</v>
      </c>
      <c r="AM10" s="298">
        <v>0</v>
      </c>
      <c r="AN10" s="298">
        <v>0</v>
      </c>
      <c r="AO10" s="297">
        <v>1E-4</v>
      </c>
      <c r="AP10" s="296">
        <f t="shared" ref="AP10:AP73" si="46">SUM(AQ10:AV10)</f>
        <v>77.333333330000002</v>
      </c>
      <c r="AQ10" s="298">
        <v>77.333333330000002</v>
      </c>
      <c r="AR10" s="298">
        <v>0</v>
      </c>
      <c r="AS10" s="298">
        <v>0</v>
      </c>
      <c r="AT10" s="298">
        <v>0</v>
      </c>
      <c r="AU10" s="298">
        <v>0</v>
      </c>
      <c r="AV10" s="298">
        <v>0</v>
      </c>
      <c r="AW10" s="297">
        <v>1E-4</v>
      </c>
      <c r="AX10" s="296">
        <f t="shared" ref="AX10:AX73" si="47">SUM(AY10:BD10)</f>
        <v>77.333333330000002</v>
      </c>
      <c r="AY10" s="298">
        <v>77.333333330000002</v>
      </c>
      <c r="AZ10" s="298">
        <v>0</v>
      </c>
      <c r="BA10" s="298">
        <v>0</v>
      </c>
      <c r="BB10" s="298">
        <v>0</v>
      </c>
      <c r="BC10" s="298">
        <v>0</v>
      </c>
      <c r="BD10" s="298">
        <v>0</v>
      </c>
      <c r="BE10" s="297">
        <v>1E-4</v>
      </c>
      <c r="BF10" s="296">
        <f t="shared" ref="BF10:BF73" si="48">SUM(BG10:BL10)</f>
        <v>77.333333330000002</v>
      </c>
      <c r="BG10" s="298">
        <v>77.333333330000002</v>
      </c>
      <c r="BH10" s="298">
        <v>0</v>
      </c>
      <c r="BI10" s="298">
        <v>0</v>
      </c>
      <c r="BJ10" s="298">
        <v>0</v>
      </c>
      <c r="BK10" s="298">
        <v>0</v>
      </c>
      <c r="BL10" s="298">
        <v>0</v>
      </c>
    </row>
    <row r="11" spans="1:64" s="287" customFormat="1" ht="40.5" customHeight="1" x14ac:dyDescent="0.25">
      <c r="A11" s="358"/>
      <c r="B11" s="358"/>
      <c r="C11" s="1019"/>
      <c r="D11" s="1013"/>
      <c r="E11" s="31">
        <v>319</v>
      </c>
      <c r="F11" s="28">
        <v>330105100</v>
      </c>
      <c r="G11" s="28" t="s">
        <v>3361</v>
      </c>
      <c r="H11" s="492">
        <v>120</v>
      </c>
      <c r="I11" s="352" t="s">
        <v>2979</v>
      </c>
      <c r="J11" s="28">
        <v>33</v>
      </c>
      <c r="K11" s="28" t="s">
        <v>3362</v>
      </c>
      <c r="L11" s="28">
        <v>3301</v>
      </c>
      <c r="M11" s="28" t="s">
        <v>3363</v>
      </c>
      <c r="N11" s="356">
        <v>2024004540085</v>
      </c>
      <c r="O11" s="28" t="s">
        <v>3364</v>
      </c>
      <c r="P11" s="327" t="s">
        <v>984</v>
      </c>
      <c r="Q11" s="779">
        <v>120</v>
      </c>
      <c r="R11" s="326" t="s">
        <v>2955</v>
      </c>
      <c r="S11" s="326"/>
      <c r="T11" s="506">
        <v>120</v>
      </c>
      <c r="U11" s="294">
        <v>30</v>
      </c>
      <c r="V11" s="295">
        <v>30</v>
      </c>
      <c r="W11" s="295">
        <v>30</v>
      </c>
      <c r="X11" s="295">
        <v>30</v>
      </c>
      <c r="Y11" s="354">
        <f t="shared" si="4"/>
        <v>295.63636363000001</v>
      </c>
      <c r="Z11" s="296">
        <f t="shared" si="38"/>
        <v>295.63636363000001</v>
      </c>
      <c r="AA11" s="296">
        <f t="shared" si="39"/>
        <v>295.63636363000001</v>
      </c>
      <c r="AB11" s="296">
        <f t="shared" si="40"/>
        <v>0</v>
      </c>
      <c r="AC11" s="296">
        <f t="shared" si="41"/>
        <v>0</v>
      </c>
      <c r="AD11" s="296">
        <f t="shared" si="42"/>
        <v>0</v>
      </c>
      <c r="AE11" s="296">
        <f t="shared" si="43"/>
        <v>0</v>
      </c>
      <c r="AF11" s="296">
        <f t="shared" si="44"/>
        <v>0</v>
      </c>
      <c r="AG11" s="297">
        <v>3.0000000000000001E-5</v>
      </c>
      <c r="AH11" s="296">
        <f t="shared" si="45"/>
        <v>63.636363639999999</v>
      </c>
      <c r="AI11" s="298">
        <v>63.636363639999999</v>
      </c>
      <c r="AJ11" s="298">
        <v>0</v>
      </c>
      <c r="AK11" s="298">
        <v>0</v>
      </c>
      <c r="AL11" s="298">
        <v>0</v>
      </c>
      <c r="AM11" s="298">
        <v>0</v>
      </c>
      <c r="AN11" s="298">
        <v>0</v>
      </c>
      <c r="AO11" s="297">
        <v>3.0000000000000001E-5</v>
      </c>
      <c r="AP11" s="296">
        <f t="shared" si="46"/>
        <v>77.333333330000002</v>
      </c>
      <c r="AQ11" s="298">
        <v>77.333333330000002</v>
      </c>
      <c r="AR11" s="298">
        <v>0</v>
      </c>
      <c r="AS11" s="298">
        <v>0</v>
      </c>
      <c r="AT11" s="298">
        <v>0</v>
      </c>
      <c r="AU11" s="298">
        <v>0</v>
      </c>
      <c r="AV11" s="298">
        <v>0</v>
      </c>
      <c r="AW11" s="297">
        <v>3.0000000000000001E-5</v>
      </c>
      <c r="AX11" s="296">
        <f t="shared" si="47"/>
        <v>77.333333330000002</v>
      </c>
      <c r="AY11" s="298">
        <v>77.333333330000002</v>
      </c>
      <c r="AZ11" s="298">
        <v>0</v>
      </c>
      <c r="BA11" s="298">
        <v>0</v>
      </c>
      <c r="BB11" s="298">
        <v>0</v>
      </c>
      <c r="BC11" s="298">
        <v>0</v>
      </c>
      <c r="BD11" s="298">
        <v>0</v>
      </c>
      <c r="BE11" s="297">
        <v>3.0000000000000001E-5</v>
      </c>
      <c r="BF11" s="296">
        <f t="shared" si="48"/>
        <v>77.333333330000002</v>
      </c>
      <c r="BG11" s="298">
        <v>77.333333330000002</v>
      </c>
      <c r="BH11" s="298">
        <v>0</v>
      </c>
      <c r="BI11" s="298">
        <v>0</v>
      </c>
      <c r="BJ11" s="298">
        <v>0</v>
      </c>
      <c r="BK11" s="298">
        <v>0</v>
      </c>
      <c r="BL11" s="298">
        <v>0</v>
      </c>
    </row>
    <row r="12" spans="1:64" s="287" customFormat="1" ht="40.5" customHeight="1" x14ac:dyDescent="0.25">
      <c r="A12" s="358"/>
      <c r="B12" s="358"/>
      <c r="C12" s="328" t="s">
        <v>52</v>
      </c>
      <c r="D12" s="322" t="s">
        <v>2865</v>
      </c>
      <c r="E12" s="31">
        <v>320</v>
      </c>
      <c r="F12" s="28">
        <v>330107400</v>
      </c>
      <c r="G12" s="28" t="s">
        <v>3365</v>
      </c>
      <c r="H12" s="492">
        <v>16</v>
      </c>
      <c r="I12" s="352" t="s">
        <v>2979</v>
      </c>
      <c r="J12" s="28">
        <v>33</v>
      </c>
      <c r="K12" s="28" t="s">
        <v>3362</v>
      </c>
      <c r="L12" s="28">
        <v>3301</v>
      </c>
      <c r="M12" s="28" t="s">
        <v>3363</v>
      </c>
      <c r="N12" s="356">
        <v>2024004540085</v>
      </c>
      <c r="O12" s="28" t="s">
        <v>3364</v>
      </c>
      <c r="P12" s="327" t="s">
        <v>985</v>
      </c>
      <c r="Q12" s="779">
        <v>16</v>
      </c>
      <c r="R12" s="326" t="s">
        <v>2955</v>
      </c>
      <c r="S12" s="326"/>
      <c r="T12" s="506">
        <v>16</v>
      </c>
      <c r="U12" s="294">
        <v>4</v>
      </c>
      <c r="V12" s="295">
        <v>4</v>
      </c>
      <c r="W12" s="295">
        <v>4</v>
      </c>
      <c r="X12" s="295">
        <v>4</v>
      </c>
      <c r="Y12" s="354">
        <f t="shared" si="4"/>
        <v>295.63636413999996</v>
      </c>
      <c r="Z12" s="296">
        <f t="shared" si="38"/>
        <v>295.63636413999996</v>
      </c>
      <c r="AA12" s="296">
        <f t="shared" si="39"/>
        <v>295.63636413999996</v>
      </c>
      <c r="AB12" s="296">
        <f t="shared" si="40"/>
        <v>0</v>
      </c>
      <c r="AC12" s="296">
        <f t="shared" si="41"/>
        <v>0</v>
      </c>
      <c r="AD12" s="296">
        <f t="shared" si="42"/>
        <v>0</v>
      </c>
      <c r="AE12" s="296">
        <f t="shared" si="43"/>
        <v>0</v>
      </c>
      <c r="AF12" s="296">
        <f t="shared" si="44"/>
        <v>0</v>
      </c>
      <c r="AG12" s="297">
        <v>3.9999999999999998E-6</v>
      </c>
      <c r="AH12" s="296">
        <f t="shared" si="45"/>
        <v>63.636363639999999</v>
      </c>
      <c r="AI12" s="298">
        <v>63.636363639999999</v>
      </c>
      <c r="AJ12" s="298">
        <v>0</v>
      </c>
      <c r="AK12" s="298">
        <v>0</v>
      </c>
      <c r="AL12" s="298">
        <v>0</v>
      </c>
      <c r="AM12" s="298">
        <v>0</v>
      </c>
      <c r="AN12" s="298">
        <v>0</v>
      </c>
      <c r="AO12" s="297">
        <v>3.9999999999999998E-6</v>
      </c>
      <c r="AP12" s="296">
        <f t="shared" si="46"/>
        <v>77.333333499999995</v>
      </c>
      <c r="AQ12" s="298">
        <v>77.333333499999995</v>
      </c>
      <c r="AR12" s="298">
        <v>0</v>
      </c>
      <c r="AS12" s="298">
        <v>0</v>
      </c>
      <c r="AT12" s="298">
        <v>0</v>
      </c>
      <c r="AU12" s="298">
        <v>0</v>
      </c>
      <c r="AV12" s="298">
        <v>0</v>
      </c>
      <c r="AW12" s="297">
        <v>3.9999999999999998E-6</v>
      </c>
      <c r="AX12" s="296">
        <f t="shared" si="47"/>
        <v>77.333333499999995</v>
      </c>
      <c r="AY12" s="298">
        <v>77.333333499999995</v>
      </c>
      <c r="AZ12" s="298">
        <v>0</v>
      </c>
      <c r="BA12" s="298">
        <v>0</v>
      </c>
      <c r="BB12" s="298">
        <v>0</v>
      </c>
      <c r="BC12" s="298">
        <v>0</v>
      </c>
      <c r="BD12" s="298">
        <v>0</v>
      </c>
      <c r="BE12" s="297">
        <v>3.9999999999999998E-6</v>
      </c>
      <c r="BF12" s="296">
        <f t="shared" si="48"/>
        <v>77.333333499999995</v>
      </c>
      <c r="BG12" s="298">
        <v>77.333333499999995</v>
      </c>
      <c r="BH12" s="298">
        <v>0</v>
      </c>
      <c r="BI12" s="298">
        <v>0</v>
      </c>
      <c r="BJ12" s="298">
        <v>0</v>
      </c>
      <c r="BK12" s="298">
        <v>0</v>
      </c>
      <c r="BL12" s="298">
        <v>0</v>
      </c>
    </row>
    <row r="13" spans="1:64" s="287" customFormat="1" ht="40.5" customHeight="1" x14ac:dyDescent="0.25">
      <c r="A13" s="358"/>
      <c r="B13" s="358"/>
      <c r="C13" s="1017" t="s">
        <v>210</v>
      </c>
      <c r="D13" s="1013" t="s">
        <v>2866</v>
      </c>
      <c r="E13" s="31">
        <v>321</v>
      </c>
      <c r="F13" s="28">
        <v>330105100</v>
      </c>
      <c r="G13" s="28" t="s">
        <v>3361</v>
      </c>
      <c r="H13" s="492">
        <v>100</v>
      </c>
      <c r="I13" s="352" t="s">
        <v>2979</v>
      </c>
      <c r="J13" s="28">
        <v>33</v>
      </c>
      <c r="K13" s="28" t="s">
        <v>3362</v>
      </c>
      <c r="L13" s="28">
        <v>3301</v>
      </c>
      <c r="M13" s="28" t="s">
        <v>3363</v>
      </c>
      <c r="N13" s="356">
        <v>2024004540085</v>
      </c>
      <c r="O13" s="28" t="s">
        <v>3364</v>
      </c>
      <c r="P13" s="327" t="s">
        <v>986</v>
      </c>
      <c r="Q13" s="779">
        <v>100</v>
      </c>
      <c r="R13" s="326" t="s">
        <v>2955</v>
      </c>
      <c r="S13" s="326"/>
      <c r="T13" s="506">
        <v>100</v>
      </c>
      <c r="U13" s="294">
        <v>25</v>
      </c>
      <c r="V13" s="295">
        <v>25</v>
      </c>
      <c r="W13" s="295">
        <v>25</v>
      </c>
      <c r="X13" s="295">
        <v>25</v>
      </c>
      <c r="Y13" s="354">
        <f t="shared" si="4"/>
        <v>295.63636363000001</v>
      </c>
      <c r="Z13" s="296">
        <f t="shared" si="38"/>
        <v>295.63636363000001</v>
      </c>
      <c r="AA13" s="296">
        <f t="shared" si="39"/>
        <v>295.63636363000001</v>
      </c>
      <c r="AB13" s="296">
        <f t="shared" si="40"/>
        <v>0</v>
      </c>
      <c r="AC13" s="296">
        <f t="shared" si="41"/>
        <v>0</v>
      </c>
      <c r="AD13" s="296">
        <f t="shared" si="42"/>
        <v>0</v>
      </c>
      <c r="AE13" s="296">
        <f t="shared" si="43"/>
        <v>0</v>
      </c>
      <c r="AF13" s="296">
        <f t="shared" si="44"/>
        <v>0</v>
      </c>
      <c r="AG13" s="297">
        <v>2.5000000000000001E-5</v>
      </c>
      <c r="AH13" s="296">
        <f t="shared" si="45"/>
        <v>63.636363639999999</v>
      </c>
      <c r="AI13" s="298">
        <v>63.636363639999999</v>
      </c>
      <c r="AJ13" s="298">
        <v>0</v>
      </c>
      <c r="AK13" s="298">
        <v>0</v>
      </c>
      <c r="AL13" s="298">
        <v>0</v>
      </c>
      <c r="AM13" s="298">
        <v>0</v>
      </c>
      <c r="AN13" s="298">
        <v>0</v>
      </c>
      <c r="AO13" s="297">
        <v>2.5000000000000001E-5</v>
      </c>
      <c r="AP13" s="296">
        <f t="shared" si="46"/>
        <v>77.333333330000002</v>
      </c>
      <c r="AQ13" s="298">
        <v>77.333333330000002</v>
      </c>
      <c r="AR13" s="298">
        <v>0</v>
      </c>
      <c r="AS13" s="298">
        <v>0</v>
      </c>
      <c r="AT13" s="298">
        <v>0</v>
      </c>
      <c r="AU13" s="298">
        <v>0</v>
      </c>
      <c r="AV13" s="298">
        <v>0</v>
      </c>
      <c r="AW13" s="297">
        <v>2.5000000000000001E-5</v>
      </c>
      <c r="AX13" s="296">
        <f t="shared" si="47"/>
        <v>77.333333330000002</v>
      </c>
      <c r="AY13" s="298">
        <v>77.333333330000002</v>
      </c>
      <c r="AZ13" s="298">
        <v>0</v>
      </c>
      <c r="BA13" s="298">
        <v>0</v>
      </c>
      <c r="BB13" s="298">
        <v>0</v>
      </c>
      <c r="BC13" s="298">
        <v>0</v>
      </c>
      <c r="BD13" s="298">
        <v>0</v>
      </c>
      <c r="BE13" s="297">
        <v>2.5000000000000001E-5</v>
      </c>
      <c r="BF13" s="296">
        <f t="shared" si="48"/>
        <v>77.333333330000002</v>
      </c>
      <c r="BG13" s="298">
        <v>77.333333330000002</v>
      </c>
      <c r="BH13" s="298">
        <v>0</v>
      </c>
      <c r="BI13" s="298">
        <v>0</v>
      </c>
      <c r="BJ13" s="298">
        <v>0</v>
      </c>
      <c r="BK13" s="298">
        <v>0</v>
      </c>
      <c r="BL13" s="298">
        <v>0</v>
      </c>
    </row>
    <row r="14" spans="1:64" s="287" customFormat="1" ht="40.5" customHeight="1" x14ac:dyDescent="0.25">
      <c r="A14" s="358"/>
      <c r="B14" s="358"/>
      <c r="C14" s="1018"/>
      <c r="D14" s="1013"/>
      <c r="E14" s="31">
        <v>322</v>
      </c>
      <c r="F14" s="368">
        <v>330107400</v>
      </c>
      <c r="G14" s="28" t="s">
        <v>3365</v>
      </c>
      <c r="H14" s="352">
        <v>40</v>
      </c>
      <c r="I14" s="352" t="s">
        <v>2979</v>
      </c>
      <c r="J14" s="368">
        <v>33</v>
      </c>
      <c r="K14" s="368" t="s">
        <v>3362</v>
      </c>
      <c r="L14" s="368">
        <v>3301</v>
      </c>
      <c r="M14" s="368" t="s">
        <v>3363</v>
      </c>
      <c r="N14" s="356">
        <v>2024004540085</v>
      </c>
      <c r="O14" s="368" t="s">
        <v>3364</v>
      </c>
      <c r="P14" s="327" t="s">
        <v>987</v>
      </c>
      <c r="Q14" s="779">
        <v>40</v>
      </c>
      <c r="R14" s="326" t="s">
        <v>2956</v>
      </c>
      <c r="S14" s="326"/>
      <c r="T14" s="506">
        <v>40</v>
      </c>
      <c r="U14" s="294">
        <v>40</v>
      </c>
      <c r="V14" s="295">
        <v>40</v>
      </c>
      <c r="W14" s="295">
        <v>40</v>
      </c>
      <c r="X14" s="295">
        <v>40</v>
      </c>
      <c r="Y14" s="354">
        <f t="shared" si="4"/>
        <v>295.63636413999996</v>
      </c>
      <c r="Z14" s="296">
        <f t="shared" si="38"/>
        <v>295.63636413999996</v>
      </c>
      <c r="AA14" s="296">
        <f t="shared" si="39"/>
        <v>295.63636413999996</v>
      </c>
      <c r="AB14" s="296">
        <f t="shared" si="40"/>
        <v>0</v>
      </c>
      <c r="AC14" s="296">
        <f t="shared" si="41"/>
        <v>0</v>
      </c>
      <c r="AD14" s="296">
        <f t="shared" si="42"/>
        <v>0</v>
      </c>
      <c r="AE14" s="296">
        <f t="shared" si="43"/>
        <v>0</v>
      </c>
      <c r="AF14" s="296">
        <f t="shared" si="44"/>
        <v>0</v>
      </c>
      <c r="AG14" s="297">
        <v>4.0000000000000003E-5</v>
      </c>
      <c r="AH14" s="296">
        <f t="shared" si="45"/>
        <v>63.636363639999999</v>
      </c>
      <c r="AI14" s="298">
        <v>63.636363639999999</v>
      </c>
      <c r="AJ14" s="298">
        <v>0</v>
      </c>
      <c r="AK14" s="298">
        <v>0</v>
      </c>
      <c r="AL14" s="298">
        <v>0</v>
      </c>
      <c r="AM14" s="298">
        <v>0</v>
      </c>
      <c r="AN14" s="298">
        <v>0</v>
      </c>
      <c r="AO14" s="297">
        <v>4.0000000000000003E-5</v>
      </c>
      <c r="AP14" s="296">
        <f t="shared" si="46"/>
        <v>77.333333499999995</v>
      </c>
      <c r="AQ14" s="298">
        <v>77.333333499999995</v>
      </c>
      <c r="AR14" s="298">
        <v>0</v>
      </c>
      <c r="AS14" s="298">
        <v>0</v>
      </c>
      <c r="AT14" s="298">
        <v>0</v>
      </c>
      <c r="AU14" s="298">
        <v>0</v>
      </c>
      <c r="AV14" s="298">
        <v>0</v>
      </c>
      <c r="AW14" s="297">
        <v>4.0000000000000003E-5</v>
      </c>
      <c r="AX14" s="296">
        <f t="shared" si="47"/>
        <v>77.333333499999995</v>
      </c>
      <c r="AY14" s="298">
        <v>77.333333499999995</v>
      </c>
      <c r="AZ14" s="298">
        <v>0</v>
      </c>
      <c r="BA14" s="298">
        <v>0</v>
      </c>
      <c r="BB14" s="298">
        <v>0</v>
      </c>
      <c r="BC14" s="298">
        <v>0</v>
      </c>
      <c r="BD14" s="298">
        <v>0</v>
      </c>
      <c r="BE14" s="297">
        <v>4.0000000000000003E-5</v>
      </c>
      <c r="BF14" s="296">
        <f t="shared" si="48"/>
        <v>77.333333499999995</v>
      </c>
      <c r="BG14" s="298">
        <v>77.333333499999995</v>
      </c>
      <c r="BH14" s="298">
        <v>0</v>
      </c>
      <c r="BI14" s="298">
        <v>0</v>
      </c>
      <c r="BJ14" s="298">
        <v>0</v>
      </c>
      <c r="BK14" s="298">
        <v>0</v>
      </c>
      <c r="BL14" s="298">
        <v>0</v>
      </c>
    </row>
    <row r="15" spans="1:64" s="287" customFormat="1" ht="40.5" customHeight="1" x14ac:dyDescent="0.25">
      <c r="A15" s="358"/>
      <c r="B15" s="358"/>
      <c r="C15" s="1019"/>
      <c r="D15" s="1013"/>
      <c r="E15" s="31">
        <v>323</v>
      </c>
      <c r="F15" s="28">
        <v>330112900</v>
      </c>
      <c r="G15" s="28" t="s">
        <v>485</v>
      </c>
      <c r="H15" s="352">
        <v>1</v>
      </c>
      <c r="I15" s="352" t="s">
        <v>2979</v>
      </c>
      <c r="J15" s="28">
        <v>33</v>
      </c>
      <c r="K15" s="28" t="s">
        <v>3362</v>
      </c>
      <c r="L15" s="28">
        <v>3301</v>
      </c>
      <c r="M15" s="28" t="s">
        <v>3363</v>
      </c>
      <c r="N15" s="356">
        <v>2024004540085</v>
      </c>
      <c r="O15" s="28" t="s">
        <v>3364</v>
      </c>
      <c r="P15" s="327" t="s">
        <v>988</v>
      </c>
      <c r="Q15" s="779">
        <v>1</v>
      </c>
      <c r="R15" s="326" t="s">
        <v>2955</v>
      </c>
      <c r="S15" s="326"/>
      <c r="T15" s="506">
        <v>1</v>
      </c>
      <c r="U15" s="294">
        <v>0</v>
      </c>
      <c r="V15" s="295">
        <v>0</v>
      </c>
      <c r="W15" s="295">
        <v>1</v>
      </c>
      <c r="X15" s="295">
        <v>0</v>
      </c>
      <c r="Y15" s="354">
        <f t="shared" si="4"/>
        <v>295.63636363000001</v>
      </c>
      <c r="Z15" s="296">
        <f t="shared" si="38"/>
        <v>295.63636363000001</v>
      </c>
      <c r="AA15" s="296">
        <f t="shared" si="39"/>
        <v>295.63636363000001</v>
      </c>
      <c r="AB15" s="296">
        <f t="shared" si="40"/>
        <v>0</v>
      </c>
      <c r="AC15" s="296">
        <f t="shared" si="41"/>
        <v>0</v>
      </c>
      <c r="AD15" s="296">
        <f t="shared" si="42"/>
        <v>0</v>
      </c>
      <c r="AE15" s="296">
        <f t="shared" si="43"/>
        <v>0</v>
      </c>
      <c r="AF15" s="296">
        <f t="shared" si="44"/>
        <v>0</v>
      </c>
      <c r="AG15" s="297">
        <v>0</v>
      </c>
      <c r="AH15" s="296">
        <f t="shared" si="45"/>
        <v>63.636363639999999</v>
      </c>
      <c r="AI15" s="298">
        <v>63.636363639999999</v>
      </c>
      <c r="AJ15" s="298">
        <v>0</v>
      </c>
      <c r="AK15" s="298">
        <v>0</v>
      </c>
      <c r="AL15" s="298">
        <v>0</v>
      </c>
      <c r="AM15" s="298">
        <v>0</v>
      </c>
      <c r="AN15" s="298">
        <v>0</v>
      </c>
      <c r="AO15" s="297">
        <v>0</v>
      </c>
      <c r="AP15" s="296">
        <f t="shared" si="46"/>
        <v>77.333333330000002</v>
      </c>
      <c r="AQ15" s="298">
        <v>77.333333330000002</v>
      </c>
      <c r="AR15" s="298">
        <v>0</v>
      </c>
      <c r="AS15" s="298">
        <v>0</v>
      </c>
      <c r="AT15" s="298">
        <v>0</v>
      </c>
      <c r="AU15" s="298">
        <v>0</v>
      </c>
      <c r="AV15" s="298">
        <v>0</v>
      </c>
      <c r="AW15" s="297">
        <v>9.9999999999999995E-7</v>
      </c>
      <c r="AX15" s="296">
        <f t="shared" si="47"/>
        <v>77.333333330000002</v>
      </c>
      <c r="AY15" s="298">
        <v>77.333333330000002</v>
      </c>
      <c r="AZ15" s="298">
        <v>0</v>
      </c>
      <c r="BA15" s="298">
        <v>0</v>
      </c>
      <c r="BB15" s="298">
        <v>0</v>
      </c>
      <c r="BC15" s="298">
        <v>0</v>
      </c>
      <c r="BD15" s="298">
        <v>0</v>
      </c>
      <c r="BE15" s="297">
        <v>0</v>
      </c>
      <c r="BF15" s="296">
        <f t="shared" si="48"/>
        <v>77.333333330000002</v>
      </c>
      <c r="BG15" s="298">
        <v>77.333333330000002</v>
      </c>
      <c r="BH15" s="298">
        <v>0</v>
      </c>
      <c r="BI15" s="298">
        <v>0</v>
      </c>
      <c r="BJ15" s="298">
        <v>0</v>
      </c>
      <c r="BK15" s="298">
        <v>0</v>
      </c>
      <c r="BL15" s="298">
        <v>0</v>
      </c>
    </row>
    <row r="16" spans="1:64" s="287" customFormat="1" ht="40.5" customHeight="1" x14ac:dyDescent="0.25">
      <c r="A16" s="358"/>
      <c r="B16" s="358"/>
      <c r="C16" s="328" t="s">
        <v>211</v>
      </c>
      <c r="D16" s="322" t="s">
        <v>2864</v>
      </c>
      <c r="E16" s="31">
        <v>324</v>
      </c>
      <c r="F16" s="28">
        <v>330107000</v>
      </c>
      <c r="G16" s="28" t="s">
        <v>3366</v>
      </c>
      <c r="H16" s="352">
        <v>4</v>
      </c>
      <c r="I16" s="352" t="s">
        <v>2979</v>
      </c>
      <c r="J16" s="28">
        <v>33</v>
      </c>
      <c r="K16" s="28" t="s">
        <v>3362</v>
      </c>
      <c r="L16" s="28">
        <v>3301</v>
      </c>
      <c r="M16" s="28" t="s">
        <v>3363</v>
      </c>
      <c r="N16" s="356">
        <v>2024004540085</v>
      </c>
      <c r="O16" s="28" t="s">
        <v>3364</v>
      </c>
      <c r="P16" s="327" t="s">
        <v>989</v>
      </c>
      <c r="Q16" s="779">
        <v>4</v>
      </c>
      <c r="R16" s="326" t="s">
        <v>2955</v>
      </c>
      <c r="S16" s="326"/>
      <c r="T16" s="506">
        <v>4</v>
      </c>
      <c r="U16" s="294">
        <v>1</v>
      </c>
      <c r="V16" s="295">
        <v>1</v>
      </c>
      <c r="W16" s="295">
        <v>1</v>
      </c>
      <c r="X16" s="295">
        <v>1</v>
      </c>
      <c r="Y16" s="354">
        <f t="shared" si="4"/>
        <v>295.63636363000001</v>
      </c>
      <c r="Z16" s="296">
        <f t="shared" si="38"/>
        <v>295.63636363000001</v>
      </c>
      <c r="AA16" s="296">
        <f t="shared" si="39"/>
        <v>295.63636363000001</v>
      </c>
      <c r="AB16" s="296">
        <f t="shared" si="40"/>
        <v>0</v>
      </c>
      <c r="AC16" s="296">
        <f t="shared" si="41"/>
        <v>0</v>
      </c>
      <c r="AD16" s="296">
        <f t="shared" si="42"/>
        <v>0</v>
      </c>
      <c r="AE16" s="296">
        <f t="shared" si="43"/>
        <v>0</v>
      </c>
      <c r="AF16" s="296">
        <f t="shared" si="44"/>
        <v>0</v>
      </c>
      <c r="AG16" s="297">
        <v>9.9999999999999995E-7</v>
      </c>
      <c r="AH16" s="296">
        <f t="shared" si="45"/>
        <v>63.636363639999999</v>
      </c>
      <c r="AI16" s="298">
        <v>63.636363639999999</v>
      </c>
      <c r="AJ16" s="298">
        <v>0</v>
      </c>
      <c r="AK16" s="298">
        <v>0</v>
      </c>
      <c r="AL16" s="298">
        <v>0</v>
      </c>
      <c r="AM16" s="298">
        <v>0</v>
      </c>
      <c r="AN16" s="298">
        <v>0</v>
      </c>
      <c r="AO16" s="297">
        <v>9.9999999999999995E-7</v>
      </c>
      <c r="AP16" s="296">
        <f t="shared" si="46"/>
        <v>77.333333330000002</v>
      </c>
      <c r="AQ16" s="298">
        <v>77.333333330000002</v>
      </c>
      <c r="AR16" s="298">
        <v>0</v>
      </c>
      <c r="AS16" s="298">
        <v>0</v>
      </c>
      <c r="AT16" s="298">
        <v>0</v>
      </c>
      <c r="AU16" s="298">
        <v>0</v>
      </c>
      <c r="AV16" s="298">
        <v>0</v>
      </c>
      <c r="AW16" s="297">
        <v>9.9999999999999995E-7</v>
      </c>
      <c r="AX16" s="296">
        <f t="shared" si="47"/>
        <v>77.333333330000002</v>
      </c>
      <c r="AY16" s="298">
        <v>77.333333330000002</v>
      </c>
      <c r="AZ16" s="298">
        <v>0</v>
      </c>
      <c r="BA16" s="298">
        <v>0</v>
      </c>
      <c r="BB16" s="298">
        <v>0</v>
      </c>
      <c r="BC16" s="298">
        <v>0</v>
      </c>
      <c r="BD16" s="298">
        <v>0</v>
      </c>
      <c r="BE16" s="297">
        <v>9.9999999999999995E-7</v>
      </c>
      <c r="BF16" s="296">
        <f t="shared" si="48"/>
        <v>77.333333330000002</v>
      </c>
      <c r="BG16" s="298">
        <v>77.333333330000002</v>
      </c>
      <c r="BH16" s="298">
        <v>0</v>
      </c>
      <c r="BI16" s="298">
        <v>0</v>
      </c>
      <c r="BJ16" s="298">
        <v>0</v>
      </c>
      <c r="BK16" s="298">
        <v>0</v>
      </c>
      <c r="BL16" s="298">
        <v>0</v>
      </c>
    </row>
    <row r="17" spans="1:64" s="287" customFormat="1" ht="40.5" customHeight="1" x14ac:dyDescent="0.25">
      <c r="A17" s="358"/>
      <c r="B17" s="358"/>
      <c r="C17" s="1017" t="s">
        <v>1079</v>
      </c>
      <c r="D17" s="1013" t="s">
        <v>2867</v>
      </c>
      <c r="E17" s="31">
        <v>325</v>
      </c>
      <c r="F17" s="28">
        <v>330109900</v>
      </c>
      <c r="G17" s="28" t="s">
        <v>3367</v>
      </c>
      <c r="H17" s="352">
        <v>6</v>
      </c>
      <c r="I17" s="352" t="s">
        <v>2979</v>
      </c>
      <c r="J17" s="28">
        <v>33</v>
      </c>
      <c r="K17" s="28" t="s">
        <v>3362</v>
      </c>
      <c r="L17" s="28">
        <v>3301</v>
      </c>
      <c r="M17" s="28" t="s">
        <v>3363</v>
      </c>
      <c r="N17" s="356">
        <v>2024004540085</v>
      </c>
      <c r="O17" s="28" t="s">
        <v>3364</v>
      </c>
      <c r="P17" s="327" t="s">
        <v>990</v>
      </c>
      <c r="Q17" s="779">
        <v>6</v>
      </c>
      <c r="R17" s="326" t="s">
        <v>2955</v>
      </c>
      <c r="S17" s="326"/>
      <c r="T17" s="506">
        <v>6</v>
      </c>
      <c r="U17" s="294">
        <v>0</v>
      </c>
      <c r="V17" s="295">
        <v>2</v>
      </c>
      <c r="W17" s="295">
        <v>2</v>
      </c>
      <c r="X17" s="295">
        <v>2</v>
      </c>
      <c r="Y17" s="354">
        <f t="shared" si="4"/>
        <v>295.63636363000001</v>
      </c>
      <c r="Z17" s="296">
        <f t="shared" si="38"/>
        <v>295.63636363000001</v>
      </c>
      <c r="AA17" s="296">
        <f t="shared" si="39"/>
        <v>295.63636363000001</v>
      </c>
      <c r="AB17" s="296">
        <f t="shared" si="40"/>
        <v>0</v>
      </c>
      <c r="AC17" s="296">
        <f t="shared" si="41"/>
        <v>0</v>
      </c>
      <c r="AD17" s="296">
        <f t="shared" si="42"/>
        <v>0</v>
      </c>
      <c r="AE17" s="296">
        <f t="shared" si="43"/>
        <v>0</v>
      </c>
      <c r="AF17" s="296">
        <f t="shared" si="44"/>
        <v>0</v>
      </c>
      <c r="AG17" s="297">
        <v>0</v>
      </c>
      <c r="AH17" s="296">
        <f t="shared" si="45"/>
        <v>63.636363639999999</v>
      </c>
      <c r="AI17" s="298">
        <v>63.636363639999999</v>
      </c>
      <c r="AJ17" s="298">
        <v>0</v>
      </c>
      <c r="AK17" s="298">
        <v>0</v>
      </c>
      <c r="AL17" s="298">
        <v>0</v>
      </c>
      <c r="AM17" s="298">
        <v>0</v>
      </c>
      <c r="AN17" s="298">
        <v>0</v>
      </c>
      <c r="AO17" s="297">
        <v>1.9999999999999999E-6</v>
      </c>
      <c r="AP17" s="296">
        <f t="shared" si="46"/>
        <v>77.333333330000002</v>
      </c>
      <c r="AQ17" s="298">
        <v>77.333333330000002</v>
      </c>
      <c r="AR17" s="298">
        <v>0</v>
      </c>
      <c r="AS17" s="298">
        <v>0</v>
      </c>
      <c r="AT17" s="298">
        <v>0</v>
      </c>
      <c r="AU17" s="298">
        <v>0</v>
      </c>
      <c r="AV17" s="298">
        <v>0</v>
      </c>
      <c r="AW17" s="297">
        <v>1.9999999999999999E-6</v>
      </c>
      <c r="AX17" s="296">
        <f t="shared" si="47"/>
        <v>77.333333330000002</v>
      </c>
      <c r="AY17" s="298">
        <v>77.333333330000002</v>
      </c>
      <c r="AZ17" s="298">
        <v>0</v>
      </c>
      <c r="BA17" s="298">
        <v>0</v>
      </c>
      <c r="BB17" s="298">
        <v>0</v>
      </c>
      <c r="BC17" s="298">
        <v>0</v>
      </c>
      <c r="BD17" s="298">
        <v>0</v>
      </c>
      <c r="BE17" s="297">
        <v>1.9999999999999999E-6</v>
      </c>
      <c r="BF17" s="296">
        <f t="shared" si="48"/>
        <v>77.333333330000002</v>
      </c>
      <c r="BG17" s="298">
        <v>77.333333330000002</v>
      </c>
      <c r="BH17" s="298">
        <v>0</v>
      </c>
      <c r="BI17" s="298">
        <v>0</v>
      </c>
      <c r="BJ17" s="298">
        <v>0</v>
      </c>
      <c r="BK17" s="298">
        <v>0</v>
      </c>
      <c r="BL17" s="298">
        <v>0</v>
      </c>
    </row>
    <row r="18" spans="1:64" s="287" customFormat="1" ht="40.5" customHeight="1" x14ac:dyDescent="0.25">
      <c r="A18" s="358"/>
      <c r="B18" s="358"/>
      <c r="C18" s="1018"/>
      <c r="D18" s="1013"/>
      <c r="E18" s="31">
        <v>326</v>
      </c>
      <c r="F18" s="28">
        <v>330109900</v>
      </c>
      <c r="G18" s="28" t="s">
        <v>3367</v>
      </c>
      <c r="H18" s="352">
        <v>4</v>
      </c>
      <c r="I18" s="352" t="s">
        <v>2979</v>
      </c>
      <c r="J18" s="28">
        <v>33</v>
      </c>
      <c r="K18" s="28" t="s">
        <v>3362</v>
      </c>
      <c r="L18" s="28">
        <v>3301</v>
      </c>
      <c r="M18" s="28" t="s">
        <v>3363</v>
      </c>
      <c r="N18" s="356">
        <v>2024004540085</v>
      </c>
      <c r="O18" s="28" t="s">
        <v>3364</v>
      </c>
      <c r="P18" s="327" t="s">
        <v>991</v>
      </c>
      <c r="Q18" s="779">
        <v>4</v>
      </c>
      <c r="R18" s="326" t="s">
        <v>2955</v>
      </c>
      <c r="S18" s="326"/>
      <c r="T18" s="506">
        <v>4</v>
      </c>
      <c r="U18" s="294">
        <v>1</v>
      </c>
      <c r="V18" s="295">
        <v>1</v>
      </c>
      <c r="W18" s="295">
        <v>1</v>
      </c>
      <c r="X18" s="295">
        <v>1</v>
      </c>
      <c r="Y18" s="354">
        <f t="shared" si="4"/>
        <v>295.63636363000001</v>
      </c>
      <c r="Z18" s="296">
        <f t="shared" si="38"/>
        <v>295.63636363000001</v>
      </c>
      <c r="AA18" s="296">
        <f t="shared" si="39"/>
        <v>295.63636363000001</v>
      </c>
      <c r="AB18" s="296">
        <f t="shared" si="40"/>
        <v>0</v>
      </c>
      <c r="AC18" s="296">
        <f t="shared" si="41"/>
        <v>0</v>
      </c>
      <c r="AD18" s="296">
        <f t="shared" si="42"/>
        <v>0</v>
      </c>
      <c r="AE18" s="296">
        <f t="shared" si="43"/>
        <v>0</v>
      </c>
      <c r="AF18" s="296">
        <f t="shared" si="44"/>
        <v>0</v>
      </c>
      <c r="AG18" s="297">
        <v>9.9999999999999995E-7</v>
      </c>
      <c r="AH18" s="296">
        <f t="shared" si="45"/>
        <v>63.636363639999999</v>
      </c>
      <c r="AI18" s="298">
        <v>63.636363639999999</v>
      </c>
      <c r="AJ18" s="298">
        <v>0</v>
      </c>
      <c r="AK18" s="298">
        <v>0</v>
      </c>
      <c r="AL18" s="298">
        <v>0</v>
      </c>
      <c r="AM18" s="298">
        <v>0</v>
      </c>
      <c r="AN18" s="298">
        <v>0</v>
      </c>
      <c r="AO18" s="297">
        <v>9.9999999999999995E-7</v>
      </c>
      <c r="AP18" s="296">
        <f t="shared" si="46"/>
        <v>77.333333330000002</v>
      </c>
      <c r="AQ18" s="298">
        <v>77.333333330000002</v>
      </c>
      <c r="AR18" s="298">
        <v>0</v>
      </c>
      <c r="AS18" s="298">
        <v>0</v>
      </c>
      <c r="AT18" s="298">
        <v>0</v>
      </c>
      <c r="AU18" s="298">
        <v>0</v>
      </c>
      <c r="AV18" s="298">
        <v>0</v>
      </c>
      <c r="AW18" s="297">
        <v>9.9999999999999995E-7</v>
      </c>
      <c r="AX18" s="296">
        <f t="shared" si="47"/>
        <v>77.333333330000002</v>
      </c>
      <c r="AY18" s="298">
        <v>77.333333330000002</v>
      </c>
      <c r="AZ18" s="298">
        <v>0</v>
      </c>
      <c r="BA18" s="298">
        <v>0</v>
      </c>
      <c r="BB18" s="298">
        <v>0</v>
      </c>
      <c r="BC18" s="298">
        <v>0</v>
      </c>
      <c r="BD18" s="298">
        <v>0</v>
      </c>
      <c r="BE18" s="297">
        <v>9.9999999999999995E-7</v>
      </c>
      <c r="BF18" s="296">
        <f t="shared" si="48"/>
        <v>77.333333330000002</v>
      </c>
      <c r="BG18" s="298">
        <v>77.333333330000002</v>
      </c>
      <c r="BH18" s="298">
        <v>0</v>
      </c>
      <c r="BI18" s="298">
        <v>0</v>
      </c>
      <c r="BJ18" s="298">
        <v>0</v>
      </c>
      <c r="BK18" s="298">
        <v>0</v>
      </c>
      <c r="BL18" s="298">
        <v>0</v>
      </c>
    </row>
    <row r="19" spans="1:64" s="287" customFormat="1" ht="40.5" customHeight="1" x14ac:dyDescent="0.25">
      <c r="A19" s="358"/>
      <c r="B19" s="358"/>
      <c r="C19" s="1019"/>
      <c r="D19" s="1013"/>
      <c r="E19" s="31">
        <v>327</v>
      </c>
      <c r="F19" s="368">
        <v>330109900</v>
      </c>
      <c r="G19" s="28" t="s">
        <v>3367</v>
      </c>
      <c r="H19" s="352">
        <v>0.8</v>
      </c>
      <c r="I19" s="352" t="s">
        <v>2979</v>
      </c>
      <c r="J19" s="368">
        <v>33</v>
      </c>
      <c r="K19" s="368" t="s">
        <v>3362</v>
      </c>
      <c r="L19" s="368">
        <v>3301</v>
      </c>
      <c r="M19" s="368" t="s">
        <v>3363</v>
      </c>
      <c r="N19" s="356">
        <v>2024004540085</v>
      </c>
      <c r="O19" s="368" t="s">
        <v>3364</v>
      </c>
      <c r="P19" s="327" t="s">
        <v>992</v>
      </c>
      <c r="Q19" s="779">
        <v>0.8</v>
      </c>
      <c r="R19" s="326" t="s">
        <v>2955</v>
      </c>
      <c r="S19" s="326"/>
      <c r="T19" s="506">
        <v>0.8</v>
      </c>
      <c r="U19" s="294">
        <v>0</v>
      </c>
      <c r="V19" s="295">
        <v>0</v>
      </c>
      <c r="W19" s="295">
        <v>1</v>
      </c>
      <c r="X19" s="295">
        <v>0</v>
      </c>
      <c r="Y19" s="354">
        <f t="shared" si="4"/>
        <v>295.63636362000005</v>
      </c>
      <c r="Z19" s="296">
        <f t="shared" si="38"/>
        <v>295.63636362000005</v>
      </c>
      <c r="AA19" s="296">
        <f t="shared" si="39"/>
        <v>295.63636362000005</v>
      </c>
      <c r="AB19" s="296">
        <f t="shared" si="40"/>
        <v>0</v>
      </c>
      <c r="AC19" s="296">
        <f t="shared" si="41"/>
        <v>0</v>
      </c>
      <c r="AD19" s="296">
        <f t="shared" si="42"/>
        <v>0</v>
      </c>
      <c r="AE19" s="296">
        <f t="shared" si="43"/>
        <v>0</v>
      </c>
      <c r="AF19" s="296">
        <f t="shared" si="44"/>
        <v>0</v>
      </c>
      <c r="AG19" s="297">
        <v>0</v>
      </c>
      <c r="AH19" s="296">
        <f t="shared" si="45"/>
        <v>63.636363630000005</v>
      </c>
      <c r="AI19" s="298">
        <v>63.636363630000005</v>
      </c>
      <c r="AJ19" s="298">
        <v>0</v>
      </c>
      <c r="AK19" s="298">
        <v>0</v>
      </c>
      <c r="AL19" s="298">
        <v>0</v>
      </c>
      <c r="AM19" s="298">
        <v>0</v>
      </c>
      <c r="AN19" s="298">
        <v>0</v>
      </c>
      <c r="AO19" s="297">
        <v>2.0000000000000002E-5</v>
      </c>
      <c r="AP19" s="296">
        <f t="shared" si="46"/>
        <v>77.333333330000002</v>
      </c>
      <c r="AQ19" s="298">
        <v>77.333333330000002</v>
      </c>
      <c r="AR19" s="298">
        <v>0</v>
      </c>
      <c r="AS19" s="298">
        <v>0</v>
      </c>
      <c r="AT19" s="298">
        <v>0</v>
      </c>
      <c r="AU19" s="298">
        <v>0</v>
      </c>
      <c r="AV19" s="298">
        <v>0</v>
      </c>
      <c r="AW19" s="297">
        <v>3.0000000000000001E-5</v>
      </c>
      <c r="AX19" s="296">
        <f t="shared" si="47"/>
        <v>77.333333330000002</v>
      </c>
      <c r="AY19" s="298">
        <v>77.333333330000002</v>
      </c>
      <c r="AZ19" s="298">
        <v>0</v>
      </c>
      <c r="BA19" s="298">
        <v>0</v>
      </c>
      <c r="BB19" s="298">
        <v>0</v>
      </c>
      <c r="BC19" s="298">
        <v>0</v>
      </c>
      <c r="BD19" s="298">
        <v>0</v>
      </c>
      <c r="BE19" s="297">
        <v>3.0000000000000001E-5</v>
      </c>
      <c r="BF19" s="296">
        <f t="shared" si="48"/>
        <v>77.333333330000002</v>
      </c>
      <c r="BG19" s="298">
        <v>77.333333330000002</v>
      </c>
      <c r="BH19" s="298">
        <v>0</v>
      </c>
      <c r="BI19" s="298">
        <v>0</v>
      </c>
      <c r="BJ19" s="298">
        <v>0</v>
      </c>
      <c r="BK19" s="298">
        <v>0</v>
      </c>
      <c r="BL19" s="298">
        <v>0</v>
      </c>
    </row>
    <row r="20" spans="1:64" s="559" customFormat="1" ht="40.5" customHeight="1" x14ac:dyDescent="0.25">
      <c r="A20" s="557"/>
      <c r="B20" s="201" t="s">
        <v>53</v>
      </c>
      <c r="C20" s="548" t="s">
        <v>993</v>
      </c>
      <c r="D20" s="549"/>
      <c r="E20" s="549"/>
      <c r="F20" s="441"/>
      <c r="G20" s="566"/>
      <c r="H20" s="566"/>
      <c r="I20" s="549"/>
      <c r="J20" s="472"/>
      <c r="K20" s="472"/>
      <c r="L20" s="441"/>
      <c r="M20" s="441"/>
      <c r="N20" s="441"/>
      <c r="O20" s="716"/>
      <c r="P20" s="716"/>
      <c r="Q20" s="716"/>
      <c r="R20" s="711"/>
      <c r="S20" s="685"/>
      <c r="T20" s="549"/>
      <c r="U20" s="549"/>
      <c r="V20" s="549"/>
      <c r="W20" s="549"/>
      <c r="X20" s="550"/>
      <c r="Y20" s="687">
        <f t="shared" si="4"/>
        <v>2799.9999999999995</v>
      </c>
      <c r="Z20" s="551">
        <f t="shared" ref="Z20:Z28" si="49">+AH20+AP20+AX20+BF20</f>
        <v>2799.9999999999995</v>
      </c>
      <c r="AA20" s="551">
        <f t="shared" ref="AA20:AA28" si="50">+AI20+AQ20+AY20+BG20</f>
        <v>2799.9999999999995</v>
      </c>
      <c r="AB20" s="551">
        <f t="shared" ref="AB20:AB28" si="51">+AJ20+AR20+AZ20+BH20</f>
        <v>0</v>
      </c>
      <c r="AC20" s="551">
        <f t="shared" ref="AC20:AC28" si="52">+AK20+AS20+BA20+BI20</f>
        <v>0</v>
      </c>
      <c r="AD20" s="551">
        <f t="shared" ref="AD20:AD28" si="53">+AL20+AT20+BB20+BJ20</f>
        <v>0</v>
      </c>
      <c r="AE20" s="551">
        <f t="shared" ref="AE20:AE28" si="54">+AM20+AU20+BC20+BK20</f>
        <v>0</v>
      </c>
      <c r="AF20" s="551">
        <f t="shared" ref="AF20:AF28" si="55">+AN20+AV20+BD20+BL20</f>
        <v>0</v>
      </c>
      <c r="AG20" s="552"/>
      <c r="AH20" s="553">
        <f>SUM(AH21)</f>
        <v>2586.4670465599997</v>
      </c>
      <c r="AI20" s="553">
        <f t="shared" ref="AI20:AN20" si="56">SUM(AI21)</f>
        <v>2586.4670465599997</v>
      </c>
      <c r="AJ20" s="553">
        <f t="shared" si="56"/>
        <v>0</v>
      </c>
      <c r="AK20" s="553">
        <f t="shared" si="56"/>
        <v>0</v>
      </c>
      <c r="AL20" s="553">
        <f t="shared" si="56"/>
        <v>0</v>
      </c>
      <c r="AM20" s="553">
        <f t="shared" si="56"/>
        <v>0</v>
      </c>
      <c r="AN20" s="553">
        <f t="shared" si="56"/>
        <v>0</v>
      </c>
      <c r="AO20" s="552"/>
      <c r="AP20" s="553">
        <f>SUM(AP21)</f>
        <v>71.177651099999991</v>
      </c>
      <c r="AQ20" s="553">
        <f t="shared" ref="AQ20" si="57">SUM(AQ21)</f>
        <v>71.177651099999991</v>
      </c>
      <c r="AR20" s="553">
        <f t="shared" ref="AR20" si="58">SUM(AR21)</f>
        <v>0</v>
      </c>
      <c r="AS20" s="553">
        <f t="shared" ref="AS20" si="59">SUM(AS21)</f>
        <v>0</v>
      </c>
      <c r="AT20" s="553">
        <f t="shared" ref="AT20" si="60">SUM(AT21)</f>
        <v>0</v>
      </c>
      <c r="AU20" s="553">
        <f t="shared" ref="AU20" si="61">SUM(AU21)</f>
        <v>0</v>
      </c>
      <c r="AV20" s="553">
        <f t="shared" ref="AV20" si="62">SUM(AV21)</f>
        <v>0</v>
      </c>
      <c r="AW20" s="552"/>
      <c r="AX20" s="553">
        <f>SUM(AX21)</f>
        <v>71.177650999999997</v>
      </c>
      <c r="AY20" s="553">
        <f t="shared" ref="AY20" si="63">SUM(AY21)</f>
        <v>71.177650999999997</v>
      </c>
      <c r="AZ20" s="553">
        <f t="shared" ref="AZ20" si="64">SUM(AZ21)</f>
        <v>0</v>
      </c>
      <c r="BA20" s="553">
        <f t="shared" ref="BA20" si="65">SUM(BA21)</f>
        <v>0</v>
      </c>
      <c r="BB20" s="553">
        <f t="shared" ref="BB20" si="66">SUM(BB21)</f>
        <v>0</v>
      </c>
      <c r="BC20" s="553">
        <f t="shared" ref="BC20" si="67">SUM(BC21)</f>
        <v>0</v>
      </c>
      <c r="BD20" s="553">
        <f t="shared" ref="BD20" si="68">SUM(BD21)</f>
        <v>0</v>
      </c>
      <c r="BE20" s="552"/>
      <c r="BF20" s="553">
        <f>SUM(BF21)</f>
        <v>71.177651339999997</v>
      </c>
      <c r="BG20" s="553">
        <f t="shared" ref="BG20" si="69">SUM(BG21)</f>
        <v>71.177651339999997</v>
      </c>
      <c r="BH20" s="553">
        <f t="shared" ref="BH20" si="70">SUM(BH21)</f>
        <v>0</v>
      </c>
      <c r="BI20" s="553">
        <f t="shared" ref="BI20" si="71">SUM(BI21)</f>
        <v>0</v>
      </c>
      <c r="BJ20" s="553">
        <f t="shared" ref="BJ20" si="72">SUM(BJ21)</f>
        <v>0</v>
      </c>
      <c r="BK20" s="553">
        <f t="shared" ref="BK20" si="73">SUM(BK21)</f>
        <v>0</v>
      </c>
      <c r="BL20" s="553">
        <f t="shared" ref="BL20" si="74">SUM(BL21)</f>
        <v>0</v>
      </c>
    </row>
    <row r="21" spans="1:64" s="287" customFormat="1" ht="40.5" customHeight="1" x14ac:dyDescent="0.25">
      <c r="A21" s="358"/>
      <c r="B21" s="358"/>
      <c r="C21" s="661" t="s">
        <v>54</v>
      </c>
      <c r="D21" s="330" t="s">
        <v>994</v>
      </c>
      <c r="E21" s="31">
        <v>328</v>
      </c>
      <c r="F21" s="28">
        <v>330112800</v>
      </c>
      <c r="G21" s="28" t="s">
        <v>3368</v>
      </c>
      <c r="H21" s="352">
        <v>90</v>
      </c>
      <c r="I21" s="352" t="s">
        <v>2979</v>
      </c>
      <c r="J21" s="28">
        <v>33</v>
      </c>
      <c r="K21" s="28" t="s">
        <v>3362</v>
      </c>
      <c r="L21" s="28">
        <v>3301</v>
      </c>
      <c r="M21" s="28" t="s">
        <v>3363</v>
      </c>
      <c r="N21" s="356">
        <v>2024004540076</v>
      </c>
      <c r="O21" s="28" t="s">
        <v>3369</v>
      </c>
      <c r="P21" s="327" t="s">
        <v>995</v>
      </c>
      <c r="Q21" s="272">
        <v>90</v>
      </c>
      <c r="R21" s="326" t="s">
        <v>2955</v>
      </c>
      <c r="S21" s="326"/>
      <c r="T21" s="506">
        <v>90</v>
      </c>
      <c r="U21" s="294">
        <v>0</v>
      </c>
      <c r="V21" s="295">
        <v>0</v>
      </c>
      <c r="W21" s="295">
        <v>0</v>
      </c>
      <c r="X21" s="295">
        <v>90</v>
      </c>
      <c r="Y21" s="354">
        <f t="shared" si="4"/>
        <v>2799.9999999999995</v>
      </c>
      <c r="Z21" s="296">
        <f t="shared" si="49"/>
        <v>2799.9999999999995</v>
      </c>
      <c r="AA21" s="296">
        <f t="shared" si="50"/>
        <v>2799.9999999999995</v>
      </c>
      <c r="AB21" s="296">
        <f t="shared" si="51"/>
        <v>0</v>
      </c>
      <c r="AC21" s="296">
        <f t="shared" si="52"/>
        <v>0</v>
      </c>
      <c r="AD21" s="296">
        <f t="shared" si="53"/>
        <v>0</v>
      </c>
      <c r="AE21" s="296">
        <f t="shared" si="54"/>
        <v>0</v>
      </c>
      <c r="AF21" s="296">
        <f t="shared" si="55"/>
        <v>0</v>
      </c>
      <c r="AG21" s="297">
        <v>0</v>
      </c>
      <c r="AH21" s="296">
        <v>2586.4670465599997</v>
      </c>
      <c r="AI21" s="298">
        <v>2586.4670465599997</v>
      </c>
      <c r="AJ21" s="298">
        <v>0</v>
      </c>
      <c r="AK21" s="298">
        <v>0</v>
      </c>
      <c r="AL21" s="298">
        <v>0</v>
      </c>
      <c r="AM21" s="298">
        <v>0</v>
      </c>
      <c r="AN21" s="298">
        <v>0</v>
      </c>
      <c r="AO21" s="297">
        <v>0</v>
      </c>
      <c r="AP21" s="296">
        <f t="shared" si="46"/>
        <v>71.177651099999991</v>
      </c>
      <c r="AQ21" s="298">
        <v>71.177651099999991</v>
      </c>
      <c r="AR21" s="298">
        <v>0</v>
      </c>
      <c r="AS21" s="298">
        <v>0</v>
      </c>
      <c r="AT21" s="298">
        <v>0</v>
      </c>
      <c r="AU21" s="298">
        <v>0</v>
      </c>
      <c r="AV21" s="298">
        <v>0</v>
      </c>
      <c r="AW21" s="297">
        <v>0</v>
      </c>
      <c r="AX21" s="296">
        <f t="shared" si="47"/>
        <v>71.177650999999997</v>
      </c>
      <c r="AY21" s="298">
        <v>71.177650999999997</v>
      </c>
      <c r="AZ21" s="298">
        <v>0</v>
      </c>
      <c r="BA21" s="298">
        <v>0</v>
      </c>
      <c r="BB21" s="298">
        <v>0</v>
      </c>
      <c r="BC21" s="298">
        <v>0</v>
      </c>
      <c r="BD21" s="298">
        <v>0</v>
      </c>
      <c r="BE21" s="297">
        <v>9.0000000000000006E-5</v>
      </c>
      <c r="BF21" s="296">
        <f t="shared" si="48"/>
        <v>71.177651339999997</v>
      </c>
      <c r="BG21" s="298">
        <v>71.177651339999997</v>
      </c>
      <c r="BH21" s="298">
        <v>0</v>
      </c>
      <c r="BI21" s="298">
        <v>0</v>
      </c>
      <c r="BJ21" s="298">
        <v>0</v>
      </c>
      <c r="BK21" s="298">
        <v>0</v>
      </c>
      <c r="BL21" s="298">
        <v>0</v>
      </c>
    </row>
    <row r="22" spans="1:64" s="559" customFormat="1" ht="40.5" customHeight="1" x14ac:dyDescent="0.25">
      <c r="A22" s="557"/>
      <c r="B22" s="201" t="s">
        <v>55</v>
      </c>
      <c r="C22" s="548" t="s">
        <v>996</v>
      </c>
      <c r="D22" s="549"/>
      <c r="E22" s="549"/>
      <c r="F22" s="782"/>
      <c r="G22" s="781"/>
      <c r="H22" s="781"/>
      <c r="I22" s="781"/>
      <c r="J22" s="782"/>
      <c r="K22" s="782"/>
      <c r="L22" s="782"/>
      <c r="M22" s="784"/>
      <c r="N22" s="782"/>
      <c r="O22" s="783"/>
      <c r="P22" s="716"/>
      <c r="Q22" s="716"/>
      <c r="R22" s="711"/>
      <c r="S22" s="685"/>
      <c r="T22" s="549"/>
      <c r="U22" s="549"/>
      <c r="V22" s="549"/>
      <c r="W22" s="549"/>
      <c r="X22" s="550"/>
      <c r="Y22" s="687">
        <f t="shared" si="4"/>
        <v>2664.9999996900005</v>
      </c>
      <c r="Z22" s="551">
        <f t="shared" si="49"/>
        <v>2664.9999996900005</v>
      </c>
      <c r="AA22" s="551">
        <f t="shared" si="50"/>
        <v>2664.9999996900005</v>
      </c>
      <c r="AB22" s="551">
        <f t="shared" si="51"/>
        <v>0</v>
      </c>
      <c r="AC22" s="551">
        <f t="shared" si="52"/>
        <v>0</v>
      </c>
      <c r="AD22" s="551">
        <f t="shared" si="53"/>
        <v>0</v>
      </c>
      <c r="AE22" s="551">
        <f t="shared" si="54"/>
        <v>0</v>
      </c>
      <c r="AF22" s="551">
        <f t="shared" si="55"/>
        <v>0</v>
      </c>
      <c r="AG22" s="552"/>
      <c r="AH22" s="553">
        <f>SUM(AH23:AH26)</f>
        <v>180</v>
      </c>
      <c r="AI22" s="553">
        <f t="shared" ref="AI22:AN22" si="75">SUM(AI23:AI26)</f>
        <v>180</v>
      </c>
      <c r="AJ22" s="553">
        <f t="shared" si="75"/>
        <v>0</v>
      </c>
      <c r="AK22" s="553">
        <f t="shared" si="75"/>
        <v>0</v>
      </c>
      <c r="AL22" s="553">
        <f t="shared" si="75"/>
        <v>0</v>
      </c>
      <c r="AM22" s="553">
        <f t="shared" si="75"/>
        <v>0</v>
      </c>
      <c r="AN22" s="553">
        <f t="shared" si="75"/>
        <v>0</v>
      </c>
      <c r="AO22" s="552"/>
      <c r="AP22" s="553">
        <f>SUM(AP23:AP26)</f>
        <v>828.33333323000011</v>
      </c>
      <c r="AQ22" s="553">
        <f t="shared" ref="AQ22" si="76">SUM(AQ23:AQ26)</f>
        <v>828.33333323000011</v>
      </c>
      <c r="AR22" s="553">
        <f t="shared" ref="AR22" si="77">SUM(AR23:AR26)</f>
        <v>0</v>
      </c>
      <c r="AS22" s="553">
        <f t="shared" ref="AS22" si="78">SUM(AS23:AS26)</f>
        <v>0</v>
      </c>
      <c r="AT22" s="553">
        <f t="shared" ref="AT22" si="79">SUM(AT23:AT26)</f>
        <v>0</v>
      </c>
      <c r="AU22" s="553">
        <f t="shared" ref="AU22" si="80">SUM(AU23:AU26)</f>
        <v>0</v>
      </c>
      <c r="AV22" s="553">
        <f t="shared" ref="AV22" si="81">SUM(AV23:AV26)</f>
        <v>0</v>
      </c>
      <c r="AW22" s="552"/>
      <c r="AX22" s="553">
        <f>SUM(AX23:AX26)</f>
        <v>828.33333323000011</v>
      </c>
      <c r="AY22" s="553">
        <f t="shared" ref="AY22" si="82">SUM(AY23:AY26)</f>
        <v>828.33333323000011</v>
      </c>
      <c r="AZ22" s="553">
        <f t="shared" ref="AZ22" si="83">SUM(AZ23:AZ26)</f>
        <v>0</v>
      </c>
      <c r="BA22" s="553">
        <f t="shared" ref="BA22" si="84">SUM(BA23:BA26)</f>
        <v>0</v>
      </c>
      <c r="BB22" s="553">
        <f t="shared" ref="BB22" si="85">SUM(BB23:BB26)</f>
        <v>0</v>
      </c>
      <c r="BC22" s="553">
        <f t="shared" ref="BC22" si="86">SUM(BC23:BC26)</f>
        <v>0</v>
      </c>
      <c r="BD22" s="553">
        <f t="shared" ref="BD22" si="87">SUM(BD23:BD26)</f>
        <v>0</v>
      </c>
      <c r="BE22" s="552"/>
      <c r="BF22" s="553">
        <f>SUM(BF23:BF26)</f>
        <v>828.33333323000011</v>
      </c>
      <c r="BG22" s="553">
        <f t="shared" ref="BG22" si="88">SUM(BG23:BG26)</f>
        <v>828.33333323000011</v>
      </c>
      <c r="BH22" s="553">
        <f t="shared" ref="BH22" si="89">SUM(BH23:BH26)</f>
        <v>0</v>
      </c>
      <c r="BI22" s="553">
        <f t="shared" ref="BI22" si="90">SUM(BI23:BI26)</f>
        <v>0</v>
      </c>
      <c r="BJ22" s="553">
        <f t="shared" ref="BJ22" si="91">SUM(BJ23:BJ26)</f>
        <v>0</v>
      </c>
      <c r="BK22" s="553">
        <f t="shared" ref="BK22" si="92">SUM(BK23:BK26)</f>
        <v>0</v>
      </c>
      <c r="BL22" s="553">
        <f t="shared" ref="BL22" si="93">SUM(BL23:BL26)</f>
        <v>0</v>
      </c>
    </row>
    <row r="23" spans="1:64" s="287" customFormat="1" ht="40.5" customHeight="1" x14ac:dyDescent="0.25">
      <c r="A23" s="358"/>
      <c r="B23" s="358"/>
      <c r="C23" s="328" t="s">
        <v>56</v>
      </c>
      <c r="D23" s="322" t="s">
        <v>997</v>
      </c>
      <c r="E23" s="31">
        <v>329</v>
      </c>
      <c r="F23" s="28">
        <v>330109400</v>
      </c>
      <c r="G23" s="28" t="s">
        <v>3370</v>
      </c>
      <c r="H23" s="352">
        <v>1</v>
      </c>
      <c r="I23" s="352" t="s">
        <v>2979</v>
      </c>
      <c r="J23" s="28">
        <v>33</v>
      </c>
      <c r="K23" s="28" t="s">
        <v>3362</v>
      </c>
      <c r="L23" s="28">
        <v>3301</v>
      </c>
      <c r="M23" s="28" t="s">
        <v>3363</v>
      </c>
      <c r="N23" s="356">
        <v>2024004540085</v>
      </c>
      <c r="O23" s="28" t="s">
        <v>3364</v>
      </c>
      <c r="P23" s="327" t="s">
        <v>998</v>
      </c>
      <c r="Q23" s="272">
        <v>1</v>
      </c>
      <c r="R23" s="326" t="s">
        <v>2956</v>
      </c>
      <c r="S23" s="326"/>
      <c r="T23" s="506">
        <v>1</v>
      </c>
      <c r="U23" s="294">
        <v>1</v>
      </c>
      <c r="V23" s="295">
        <v>1</v>
      </c>
      <c r="W23" s="295">
        <v>1</v>
      </c>
      <c r="X23" s="295">
        <v>1</v>
      </c>
      <c r="Y23" s="354">
        <f t="shared" si="4"/>
        <v>666.24999990000003</v>
      </c>
      <c r="Z23" s="296">
        <f t="shared" si="49"/>
        <v>666.24999990000003</v>
      </c>
      <c r="AA23" s="296">
        <f t="shared" si="50"/>
        <v>666.24999990000003</v>
      </c>
      <c r="AB23" s="296">
        <f t="shared" si="51"/>
        <v>0</v>
      </c>
      <c r="AC23" s="296">
        <f t="shared" si="52"/>
        <v>0</v>
      </c>
      <c r="AD23" s="296">
        <f t="shared" si="53"/>
        <v>0</v>
      </c>
      <c r="AE23" s="296">
        <f t="shared" si="54"/>
        <v>0</v>
      </c>
      <c r="AF23" s="296">
        <f t="shared" si="55"/>
        <v>0</v>
      </c>
      <c r="AG23" s="297">
        <v>9.9999999999999995E-7</v>
      </c>
      <c r="AH23" s="296">
        <v>45</v>
      </c>
      <c r="AI23" s="298">
        <v>45</v>
      </c>
      <c r="AJ23" s="298">
        <v>0</v>
      </c>
      <c r="AK23" s="298">
        <v>0</v>
      </c>
      <c r="AL23" s="298">
        <v>0</v>
      </c>
      <c r="AM23" s="298">
        <v>0</v>
      </c>
      <c r="AN23" s="298">
        <v>0</v>
      </c>
      <c r="AO23" s="297">
        <v>9.9999999999999995E-7</v>
      </c>
      <c r="AP23" s="296">
        <f t="shared" si="46"/>
        <v>207.08333330000002</v>
      </c>
      <c r="AQ23" s="298">
        <v>207.08333330000002</v>
      </c>
      <c r="AR23" s="298">
        <v>0</v>
      </c>
      <c r="AS23" s="298">
        <v>0</v>
      </c>
      <c r="AT23" s="298">
        <v>0</v>
      </c>
      <c r="AU23" s="298">
        <v>0</v>
      </c>
      <c r="AV23" s="298">
        <v>0</v>
      </c>
      <c r="AW23" s="297">
        <v>9.9999999999999995E-7</v>
      </c>
      <c r="AX23" s="296">
        <f t="shared" si="47"/>
        <v>207.08333330000002</v>
      </c>
      <c r="AY23" s="298">
        <v>207.08333330000002</v>
      </c>
      <c r="AZ23" s="298">
        <v>0</v>
      </c>
      <c r="BA23" s="298">
        <v>0</v>
      </c>
      <c r="BB23" s="298">
        <v>0</v>
      </c>
      <c r="BC23" s="298">
        <v>0</v>
      </c>
      <c r="BD23" s="298">
        <v>0</v>
      </c>
      <c r="BE23" s="297">
        <v>9.9999999999999995E-7</v>
      </c>
      <c r="BF23" s="296">
        <f t="shared" si="48"/>
        <v>207.08333330000002</v>
      </c>
      <c r="BG23" s="298">
        <v>207.08333330000002</v>
      </c>
      <c r="BH23" s="298">
        <v>0</v>
      </c>
      <c r="BI23" s="298">
        <v>0</v>
      </c>
      <c r="BJ23" s="298">
        <v>0</v>
      </c>
      <c r="BK23" s="298">
        <v>0</v>
      </c>
      <c r="BL23" s="298">
        <v>0</v>
      </c>
    </row>
    <row r="24" spans="1:64" s="287" customFormat="1" ht="40.5" customHeight="1" x14ac:dyDescent="0.25">
      <c r="A24" s="358"/>
      <c r="B24" s="358"/>
      <c r="C24" s="1017" t="s">
        <v>1080</v>
      </c>
      <c r="D24" s="1013" t="s">
        <v>999</v>
      </c>
      <c r="E24" s="331">
        <v>330</v>
      </c>
      <c r="F24" s="28">
        <v>330112700</v>
      </c>
      <c r="G24" s="28" t="s">
        <v>1012</v>
      </c>
      <c r="H24" s="352">
        <v>8</v>
      </c>
      <c r="I24" s="352" t="s">
        <v>2979</v>
      </c>
      <c r="J24" s="28">
        <v>33</v>
      </c>
      <c r="K24" s="28" t="s">
        <v>3362</v>
      </c>
      <c r="L24" s="28">
        <v>3301</v>
      </c>
      <c r="M24" s="28" t="s">
        <v>3363</v>
      </c>
      <c r="N24" s="356" t="s">
        <v>3450</v>
      </c>
      <c r="O24" s="28" t="s">
        <v>3449</v>
      </c>
      <c r="P24" s="327" t="s">
        <v>1000</v>
      </c>
      <c r="Q24" s="272">
        <v>8</v>
      </c>
      <c r="R24" s="326" t="s">
        <v>2955</v>
      </c>
      <c r="S24" s="326"/>
      <c r="T24" s="506">
        <v>8</v>
      </c>
      <c r="U24" s="294">
        <v>0</v>
      </c>
      <c r="V24" s="295">
        <v>2</v>
      </c>
      <c r="W24" s="295">
        <v>2</v>
      </c>
      <c r="X24" s="295">
        <v>4</v>
      </c>
      <c r="Y24" s="354">
        <f t="shared" si="4"/>
        <v>666.24999990000003</v>
      </c>
      <c r="Z24" s="296">
        <f t="shared" si="49"/>
        <v>666.24999990000003</v>
      </c>
      <c r="AA24" s="296">
        <f t="shared" si="50"/>
        <v>666.24999990000003</v>
      </c>
      <c r="AB24" s="296">
        <f t="shared" si="51"/>
        <v>0</v>
      </c>
      <c r="AC24" s="296">
        <f t="shared" si="52"/>
        <v>0</v>
      </c>
      <c r="AD24" s="296">
        <f t="shared" si="53"/>
        <v>0</v>
      </c>
      <c r="AE24" s="296">
        <f t="shared" si="54"/>
        <v>0</v>
      </c>
      <c r="AF24" s="296">
        <f t="shared" si="55"/>
        <v>0</v>
      </c>
      <c r="AG24" s="297">
        <v>0</v>
      </c>
      <c r="AH24" s="296">
        <v>45</v>
      </c>
      <c r="AI24" s="298">
        <v>45</v>
      </c>
      <c r="AJ24" s="298">
        <v>0</v>
      </c>
      <c r="AK24" s="298">
        <v>0</v>
      </c>
      <c r="AL24" s="298">
        <v>0</v>
      </c>
      <c r="AM24" s="298">
        <v>0</v>
      </c>
      <c r="AN24" s="298">
        <v>0</v>
      </c>
      <c r="AO24" s="297">
        <v>1.9999999999999999E-6</v>
      </c>
      <c r="AP24" s="296">
        <f t="shared" si="46"/>
        <v>207.08333330000002</v>
      </c>
      <c r="AQ24" s="298">
        <v>207.08333330000002</v>
      </c>
      <c r="AR24" s="298">
        <v>0</v>
      </c>
      <c r="AS24" s="298">
        <v>0</v>
      </c>
      <c r="AT24" s="298">
        <v>0</v>
      </c>
      <c r="AU24" s="298">
        <v>0</v>
      </c>
      <c r="AV24" s="298">
        <v>0</v>
      </c>
      <c r="AW24" s="297">
        <v>1.9999999999999999E-6</v>
      </c>
      <c r="AX24" s="296">
        <f t="shared" si="47"/>
        <v>207.08333330000002</v>
      </c>
      <c r="AY24" s="298">
        <v>207.08333330000002</v>
      </c>
      <c r="AZ24" s="298">
        <v>0</v>
      </c>
      <c r="BA24" s="298">
        <v>0</v>
      </c>
      <c r="BB24" s="298">
        <v>0</v>
      </c>
      <c r="BC24" s="298">
        <v>0</v>
      </c>
      <c r="BD24" s="298">
        <v>0</v>
      </c>
      <c r="BE24" s="297">
        <v>3.9999999999999998E-6</v>
      </c>
      <c r="BF24" s="296">
        <f t="shared" si="48"/>
        <v>207.08333330000002</v>
      </c>
      <c r="BG24" s="298">
        <v>207.08333330000002</v>
      </c>
      <c r="BH24" s="298">
        <v>0</v>
      </c>
      <c r="BI24" s="298">
        <v>0</v>
      </c>
      <c r="BJ24" s="298">
        <v>0</v>
      </c>
      <c r="BK24" s="298">
        <v>0</v>
      </c>
      <c r="BL24" s="298">
        <v>0</v>
      </c>
    </row>
    <row r="25" spans="1:64" s="287" customFormat="1" ht="40.5" customHeight="1" x14ac:dyDescent="0.25">
      <c r="A25" s="278"/>
      <c r="B25" s="358"/>
      <c r="C25" s="1019"/>
      <c r="D25" s="1013"/>
      <c r="E25" s="331">
        <v>331</v>
      </c>
      <c r="F25" s="28">
        <v>330109000</v>
      </c>
      <c r="G25" s="28" t="s">
        <v>3371</v>
      </c>
      <c r="H25" s="352">
        <v>4</v>
      </c>
      <c r="I25" s="352" t="s">
        <v>2979</v>
      </c>
      <c r="J25" s="28">
        <v>33</v>
      </c>
      <c r="K25" s="28" t="s">
        <v>3362</v>
      </c>
      <c r="L25" s="28">
        <v>3301</v>
      </c>
      <c r="M25" s="28" t="s">
        <v>3363</v>
      </c>
      <c r="N25" s="356" t="s">
        <v>3450</v>
      </c>
      <c r="O25" s="28" t="s">
        <v>3449</v>
      </c>
      <c r="P25" s="327" t="s">
        <v>1001</v>
      </c>
      <c r="Q25" s="272">
        <v>4</v>
      </c>
      <c r="R25" s="326" t="s">
        <v>2955</v>
      </c>
      <c r="S25" s="326"/>
      <c r="T25" s="506">
        <v>4</v>
      </c>
      <c r="U25" s="294">
        <v>0</v>
      </c>
      <c r="V25" s="295">
        <v>1</v>
      </c>
      <c r="W25" s="295">
        <v>1</v>
      </c>
      <c r="X25" s="295">
        <v>2</v>
      </c>
      <c r="Y25" s="354">
        <f t="shared" si="4"/>
        <v>666.24999990000003</v>
      </c>
      <c r="Z25" s="296">
        <f t="shared" si="49"/>
        <v>666.24999990000003</v>
      </c>
      <c r="AA25" s="296">
        <f t="shared" si="50"/>
        <v>666.24999990000003</v>
      </c>
      <c r="AB25" s="296">
        <f t="shared" si="51"/>
        <v>0</v>
      </c>
      <c r="AC25" s="296">
        <f t="shared" si="52"/>
        <v>0</v>
      </c>
      <c r="AD25" s="296">
        <f t="shared" si="53"/>
        <v>0</v>
      </c>
      <c r="AE25" s="296">
        <f t="shared" si="54"/>
        <v>0</v>
      </c>
      <c r="AF25" s="296">
        <f t="shared" si="55"/>
        <v>0</v>
      </c>
      <c r="AG25" s="297">
        <v>0</v>
      </c>
      <c r="AH25" s="296">
        <v>45</v>
      </c>
      <c r="AI25" s="298">
        <v>45</v>
      </c>
      <c r="AJ25" s="298">
        <v>0</v>
      </c>
      <c r="AK25" s="298">
        <v>0</v>
      </c>
      <c r="AL25" s="298">
        <v>0</v>
      </c>
      <c r="AM25" s="298">
        <v>0</v>
      </c>
      <c r="AN25" s="298">
        <v>0</v>
      </c>
      <c r="AO25" s="297">
        <v>9.9999999999999995E-7</v>
      </c>
      <c r="AP25" s="296">
        <f t="shared" si="46"/>
        <v>207.08333330000002</v>
      </c>
      <c r="AQ25" s="298">
        <v>207.08333330000002</v>
      </c>
      <c r="AR25" s="298">
        <v>0</v>
      </c>
      <c r="AS25" s="298">
        <v>0</v>
      </c>
      <c r="AT25" s="298">
        <v>0</v>
      </c>
      <c r="AU25" s="298">
        <v>0</v>
      </c>
      <c r="AV25" s="298">
        <v>0</v>
      </c>
      <c r="AW25" s="297">
        <v>9.9999999999999995E-7</v>
      </c>
      <c r="AX25" s="296">
        <f t="shared" si="47"/>
        <v>207.08333330000002</v>
      </c>
      <c r="AY25" s="298">
        <v>207.08333330000002</v>
      </c>
      <c r="AZ25" s="298">
        <v>0</v>
      </c>
      <c r="BA25" s="298">
        <v>0</v>
      </c>
      <c r="BB25" s="298">
        <v>0</v>
      </c>
      <c r="BC25" s="298">
        <v>0</v>
      </c>
      <c r="BD25" s="298">
        <v>0</v>
      </c>
      <c r="BE25" s="297">
        <v>1.9999999999999999E-6</v>
      </c>
      <c r="BF25" s="296">
        <f t="shared" si="48"/>
        <v>207.08333330000002</v>
      </c>
      <c r="BG25" s="298">
        <v>207.08333330000002</v>
      </c>
      <c r="BH25" s="298">
        <v>0</v>
      </c>
      <c r="BI25" s="298">
        <v>0</v>
      </c>
      <c r="BJ25" s="298">
        <v>0</v>
      </c>
      <c r="BK25" s="298">
        <v>0</v>
      </c>
      <c r="BL25" s="298">
        <v>0</v>
      </c>
    </row>
    <row r="26" spans="1:64" s="287" customFormat="1" ht="40.5" customHeight="1" x14ac:dyDescent="0.25">
      <c r="A26" s="278"/>
      <c r="B26" s="358"/>
      <c r="C26" s="328" t="s">
        <v>419</v>
      </c>
      <c r="D26" s="322" t="s">
        <v>1002</v>
      </c>
      <c r="E26" s="331">
        <v>332</v>
      </c>
      <c r="F26" s="28">
        <v>330105300</v>
      </c>
      <c r="G26" s="28" t="s">
        <v>3372</v>
      </c>
      <c r="H26" s="352">
        <v>144</v>
      </c>
      <c r="I26" s="352" t="s">
        <v>2979</v>
      </c>
      <c r="J26" s="28">
        <v>33</v>
      </c>
      <c r="K26" s="28" t="s">
        <v>3362</v>
      </c>
      <c r="L26" s="28">
        <v>3301</v>
      </c>
      <c r="M26" s="28" t="s">
        <v>3363</v>
      </c>
      <c r="N26" s="356">
        <v>2024004540085</v>
      </c>
      <c r="O26" s="28" t="s">
        <v>3364</v>
      </c>
      <c r="P26" s="327" t="s">
        <v>1003</v>
      </c>
      <c r="Q26" s="272">
        <v>144</v>
      </c>
      <c r="R26" s="326" t="s">
        <v>2955</v>
      </c>
      <c r="S26" s="326"/>
      <c r="T26" s="506">
        <v>144</v>
      </c>
      <c r="U26" s="294">
        <v>40</v>
      </c>
      <c r="V26" s="295">
        <v>30</v>
      </c>
      <c r="W26" s="295">
        <v>30</v>
      </c>
      <c r="X26" s="295">
        <v>44</v>
      </c>
      <c r="Y26" s="354">
        <f t="shared" si="4"/>
        <v>666.24999999000011</v>
      </c>
      <c r="Z26" s="296">
        <f t="shared" si="49"/>
        <v>666.24999999000011</v>
      </c>
      <c r="AA26" s="296">
        <f t="shared" si="50"/>
        <v>666.24999999000011</v>
      </c>
      <c r="AB26" s="296">
        <f t="shared" si="51"/>
        <v>0</v>
      </c>
      <c r="AC26" s="296">
        <f t="shared" si="52"/>
        <v>0</v>
      </c>
      <c r="AD26" s="296">
        <f t="shared" si="53"/>
        <v>0</v>
      </c>
      <c r="AE26" s="296">
        <f t="shared" si="54"/>
        <v>0</v>
      </c>
      <c r="AF26" s="296">
        <f t="shared" si="55"/>
        <v>0</v>
      </c>
      <c r="AG26" s="297">
        <v>4.0000000000000003E-5</v>
      </c>
      <c r="AH26" s="296">
        <v>45</v>
      </c>
      <c r="AI26" s="298">
        <v>45</v>
      </c>
      <c r="AJ26" s="298">
        <v>0</v>
      </c>
      <c r="AK26" s="298">
        <v>0</v>
      </c>
      <c r="AL26" s="298">
        <v>0</v>
      </c>
      <c r="AM26" s="298">
        <v>0</v>
      </c>
      <c r="AN26" s="298">
        <v>0</v>
      </c>
      <c r="AO26" s="297">
        <v>3.0000000000000001E-5</v>
      </c>
      <c r="AP26" s="296">
        <f t="shared" si="46"/>
        <v>207.08333333000002</v>
      </c>
      <c r="AQ26" s="298">
        <v>207.08333333000002</v>
      </c>
      <c r="AR26" s="298">
        <v>0</v>
      </c>
      <c r="AS26" s="298">
        <v>0</v>
      </c>
      <c r="AT26" s="298">
        <v>0</v>
      </c>
      <c r="AU26" s="298">
        <v>0</v>
      </c>
      <c r="AV26" s="298">
        <v>0</v>
      </c>
      <c r="AW26" s="297">
        <v>3.0000000000000001E-5</v>
      </c>
      <c r="AX26" s="296">
        <f t="shared" si="47"/>
        <v>207.08333333000002</v>
      </c>
      <c r="AY26" s="298">
        <v>207.08333333000002</v>
      </c>
      <c r="AZ26" s="298">
        <v>0</v>
      </c>
      <c r="BA26" s="298">
        <v>0</v>
      </c>
      <c r="BB26" s="298">
        <v>0</v>
      </c>
      <c r="BC26" s="298">
        <v>0</v>
      </c>
      <c r="BD26" s="298">
        <v>0</v>
      </c>
      <c r="BE26" s="297">
        <v>4.3999999999999999E-5</v>
      </c>
      <c r="BF26" s="296">
        <f t="shared" si="48"/>
        <v>207.08333333000002</v>
      </c>
      <c r="BG26" s="298">
        <v>207.08333333000002</v>
      </c>
      <c r="BH26" s="298">
        <v>0</v>
      </c>
      <c r="BI26" s="298">
        <v>0</v>
      </c>
      <c r="BJ26" s="298">
        <v>0</v>
      </c>
      <c r="BK26" s="298">
        <v>0</v>
      </c>
      <c r="BL26" s="298">
        <v>0</v>
      </c>
    </row>
    <row r="27" spans="1:64" s="559" customFormat="1" ht="40.5" customHeight="1" x14ac:dyDescent="0.25">
      <c r="A27" s="715"/>
      <c r="B27" s="201" t="s">
        <v>1081</v>
      </c>
      <c r="C27" s="548" t="s">
        <v>1004</v>
      </c>
      <c r="D27" s="549"/>
      <c r="E27" s="549"/>
      <c r="F27" s="782"/>
      <c r="G27" s="781"/>
      <c r="H27" s="781"/>
      <c r="I27" s="781"/>
      <c r="J27" s="782"/>
      <c r="K27" s="782"/>
      <c r="L27" s="782"/>
      <c r="M27" s="784"/>
      <c r="N27" s="782"/>
      <c r="O27" s="783"/>
      <c r="P27" s="716"/>
      <c r="Q27" s="716"/>
      <c r="R27" s="711"/>
      <c r="S27" s="685"/>
      <c r="T27" s="549"/>
      <c r="U27" s="549"/>
      <c r="V27" s="549"/>
      <c r="W27" s="549"/>
      <c r="X27" s="550"/>
      <c r="Y27" s="687">
        <f t="shared" si="4"/>
        <v>5800.2802450400004</v>
      </c>
      <c r="Z27" s="551">
        <f t="shared" si="49"/>
        <v>5800.2802450400004</v>
      </c>
      <c r="AA27" s="551">
        <f t="shared" si="50"/>
        <v>5800.2802450400004</v>
      </c>
      <c r="AB27" s="551">
        <f t="shared" si="51"/>
        <v>0</v>
      </c>
      <c r="AC27" s="551">
        <f t="shared" si="52"/>
        <v>0</v>
      </c>
      <c r="AD27" s="551">
        <f t="shared" si="53"/>
        <v>0</v>
      </c>
      <c r="AE27" s="551">
        <f t="shared" si="54"/>
        <v>0</v>
      </c>
      <c r="AF27" s="551">
        <f t="shared" si="55"/>
        <v>0</v>
      </c>
      <c r="AG27" s="552"/>
      <c r="AH27" s="553">
        <f>SUM(AH28:AH44)</f>
        <v>492.23814726000018</v>
      </c>
      <c r="AI27" s="553">
        <f t="shared" ref="AI27:AN27" si="94">SUM(AI28:AI44)</f>
        <v>492.23814726000018</v>
      </c>
      <c r="AJ27" s="553">
        <f t="shared" si="94"/>
        <v>0</v>
      </c>
      <c r="AK27" s="553">
        <f t="shared" si="94"/>
        <v>0</v>
      </c>
      <c r="AL27" s="553">
        <f t="shared" si="94"/>
        <v>0</v>
      </c>
      <c r="AM27" s="553">
        <f t="shared" si="94"/>
        <v>0</v>
      </c>
      <c r="AN27" s="553">
        <f t="shared" si="94"/>
        <v>0</v>
      </c>
      <c r="AO27" s="552"/>
      <c r="AP27" s="553">
        <f>SUM(AP28:AP44)</f>
        <v>1769.3473644399999</v>
      </c>
      <c r="AQ27" s="553">
        <f t="shared" ref="AQ27" si="95">SUM(AQ28:AQ44)</f>
        <v>1769.3473644399999</v>
      </c>
      <c r="AR27" s="553">
        <f t="shared" ref="AR27" si="96">SUM(AR28:AR44)</f>
        <v>0</v>
      </c>
      <c r="AS27" s="553">
        <f t="shared" ref="AS27" si="97">SUM(AS28:AS44)</f>
        <v>0</v>
      </c>
      <c r="AT27" s="553">
        <f t="shared" ref="AT27" si="98">SUM(AT28:AT44)</f>
        <v>0</v>
      </c>
      <c r="AU27" s="553">
        <f t="shared" ref="AU27" si="99">SUM(AU28:AU44)</f>
        <v>0</v>
      </c>
      <c r="AV27" s="553">
        <f t="shared" ref="AV27" si="100">SUM(AV28:AV44)</f>
        <v>0</v>
      </c>
      <c r="AW27" s="552"/>
      <c r="AX27" s="553">
        <f>SUM(AX28:AX44)</f>
        <v>1769.3473666699999</v>
      </c>
      <c r="AY27" s="553">
        <f t="shared" ref="AY27" si="101">SUM(AY28:AY44)</f>
        <v>1769.3473666699999</v>
      </c>
      <c r="AZ27" s="553">
        <f t="shared" ref="AZ27" si="102">SUM(AZ28:AZ44)</f>
        <v>0</v>
      </c>
      <c r="BA27" s="553">
        <f t="shared" ref="BA27" si="103">SUM(BA28:BA44)</f>
        <v>0</v>
      </c>
      <c r="BB27" s="553">
        <f t="shared" ref="BB27" si="104">SUM(BB28:BB44)</f>
        <v>0</v>
      </c>
      <c r="BC27" s="553">
        <f t="shared" ref="BC27" si="105">SUM(BC28:BC44)</f>
        <v>0</v>
      </c>
      <c r="BD27" s="553">
        <f t="shared" ref="BD27" si="106">SUM(BD28:BD44)</f>
        <v>0</v>
      </c>
      <c r="BE27" s="552"/>
      <c r="BF27" s="553">
        <f>SUM(BF28:BF44)</f>
        <v>1769.3473666699999</v>
      </c>
      <c r="BG27" s="553">
        <f t="shared" ref="BG27" si="107">SUM(BG28:BG44)</f>
        <v>1769.3473666699999</v>
      </c>
      <c r="BH27" s="553">
        <f t="shared" ref="BH27" si="108">SUM(BH28:BH44)</f>
        <v>0</v>
      </c>
      <c r="BI27" s="553">
        <f t="shared" ref="BI27" si="109">SUM(BI28:BI44)</f>
        <v>0</v>
      </c>
      <c r="BJ27" s="553">
        <f t="shared" ref="BJ27" si="110">SUM(BJ28:BJ44)</f>
        <v>0</v>
      </c>
      <c r="BK27" s="553">
        <f t="shared" ref="BK27" si="111">SUM(BK28:BK44)</f>
        <v>0</v>
      </c>
      <c r="BL27" s="553">
        <f t="shared" ref="BL27" si="112">SUM(BL28:BL44)</f>
        <v>0</v>
      </c>
    </row>
    <row r="28" spans="1:64" s="287" customFormat="1" ht="40.5" customHeight="1" x14ac:dyDescent="0.25">
      <c r="A28" s="278"/>
      <c r="B28" s="358"/>
      <c r="C28" s="1017" t="s">
        <v>1082</v>
      </c>
      <c r="D28" s="1121" t="s">
        <v>1005</v>
      </c>
      <c r="E28" s="331">
        <v>333</v>
      </c>
      <c r="F28" s="368">
        <v>330106900</v>
      </c>
      <c r="G28" s="374" t="s">
        <v>503</v>
      </c>
      <c r="H28" s="479">
        <v>3</v>
      </c>
      <c r="I28" s="352" t="s">
        <v>2979</v>
      </c>
      <c r="J28" s="368">
        <v>33</v>
      </c>
      <c r="K28" s="368" t="s">
        <v>3362</v>
      </c>
      <c r="L28" s="368">
        <v>3301</v>
      </c>
      <c r="M28" s="399" t="s">
        <v>3363</v>
      </c>
      <c r="N28" s="356">
        <v>2024004540085</v>
      </c>
      <c r="O28" s="368" t="s">
        <v>3364</v>
      </c>
      <c r="P28" s="332" t="s">
        <v>1006</v>
      </c>
      <c r="Q28" s="639">
        <v>3</v>
      </c>
      <c r="R28" s="326" t="s">
        <v>2955</v>
      </c>
      <c r="S28" s="326"/>
      <c r="T28" s="662">
        <v>3</v>
      </c>
      <c r="U28" s="294">
        <v>0</v>
      </c>
      <c r="V28" s="295">
        <v>1</v>
      </c>
      <c r="W28" s="295">
        <v>1</v>
      </c>
      <c r="X28" s="295">
        <v>1</v>
      </c>
      <c r="Y28" s="354">
        <f t="shared" si="4"/>
        <v>340.82352952000002</v>
      </c>
      <c r="Z28" s="296">
        <f t="shared" si="49"/>
        <v>340.82352952000002</v>
      </c>
      <c r="AA28" s="296">
        <f t="shared" si="50"/>
        <v>340.82352952000002</v>
      </c>
      <c r="AB28" s="296">
        <f t="shared" si="51"/>
        <v>0</v>
      </c>
      <c r="AC28" s="296">
        <f t="shared" si="52"/>
        <v>0</v>
      </c>
      <c r="AD28" s="296">
        <f t="shared" si="53"/>
        <v>0</v>
      </c>
      <c r="AE28" s="296">
        <f t="shared" si="54"/>
        <v>0</v>
      </c>
      <c r="AF28" s="296">
        <f t="shared" si="55"/>
        <v>0</v>
      </c>
      <c r="AG28" s="297">
        <v>0</v>
      </c>
      <c r="AH28" s="296">
        <v>28.585758819999999</v>
      </c>
      <c r="AI28" s="298">
        <v>28.585758819999999</v>
      </c>
      <c r="AJ28" s="298">
        <v>0</v>
      </c>
      <c r="AK28" s="298">
        <v>0</v>
      </c>
      <c r="AL28" s="298">
        <v>0</v>
      </c>
      <c r="AM28" s="298">
        <v>0</v>
      </c>
      <c r="AN28" s="298">
        <v>0</v>
      </c>
      <c r="AO28" s="297">
        <v>9.9999999999999995E-7</v>
      </c>
      <c r="AP28" s="296">
        <f t="shared" si="46"/>
        <v>104.0792569</v>
      </c>
      <c r="AQ28" s="298">
        <v>104.0792569</v>
      </c>
      <c r="AR28" s="298">
        <v>0</v>
      </c>
      <c r="AS28" s="298">
        <v>0</v>
      </c>
      <c r="AT28" s="298">
        <v>0</v>
      </c>
      <c r="AU28" s="298">
        <v>0</v>
      </c>
      <c r="AV28" s="298">
        <v>0</v>
      </c>
      <c r="AW28" s="297">
        <v>9.9999999999999995E-7</v>
      </c>
      <c r="AX28" s="296">
        <f t="shared" si="47"/>
        <v>104.0792569</v>
      </c>
      <c r="AY28" s="298">
        <v>104.0792569</v>
      </c>
      <c r="AZ28" s="298">
        <v>0</v>
      </c>
      <c r="BA28" s="298">
        <v>0</v>
      </c>
      <c r="BB28" s="298">
        <v>0</v>
      </c>
      <c r="BC28" s="298">
        <v>0</v>
      </c>
      <c r="BD28" s="298">
        <v>0</v>
      </c>
      <c r="BE28" s="297">
        <v>9.9999999999999995E-7</v>
      </c>
      <c r="BF28" s="296">
        <f t="shared" si="48"/>
        <v>104.0792569</v>
      </c>
      <c r="BG28" s="298">
        <v>104.0792569</v>
      </c>
      <c r="BH28" s="298">
        <v>0</v>
      </c>
      <c r="BI28" s="298">
        <v>0</v>
      </c>
      <c r="BJ28" s="298">
        <v>0</v>
      </c>
      <c r="BK28" s="298">
        <v>0</v>
      </c>
      <c r="BL28" s="298">
        <v>0</v>
      </c>
    </row>
    <row r="29" spans="1:64" s="287" customFormat="1" ht="40.5" customHeight="1" x14ac:dyDescent="0.25">
      <c r="A29" s="278"/>
      <c r="B29" s="358"/>
      <c r="C29" s="1019"/>
      <c r="D29" s="1121"/>
      <c r="E29" s="331">
        <v>334</v>
      </c>
      <c r="F29" s="28">
        <v>330110000</v>
      </c>
      <c r="G29" s="374" t="s">
        <v>3373</v>
      </c>
      <c r="H29" s="479">
        <v>3</v>
      </c>
      <c r="I29" s="352" t="s">
        <v>2979</v>
      </c>
      <c r="J29" s="28">
        <v>33</v>
      </c>
      <c r="K29" s="28" t="s">
        <v>3362</v>
      </c>
      <c r="L29" s="28">
        <v>3301</v>
      </c>
      <c r="M29" s="28" t="s">
        <v>3363</v>
      </c>
      <c r="N29" s="356">
        <v>2024004540085</v>
      </c>
      <c r="O29" s="28" t="s">
        <v>3364</v>
      </c>
      <c r="P29" s="332" t="s">
        <v>1007</v>
      </c>
      <c r="Q29" s="639">
        <v>3</v>
      </c>
      <c r="R29" s="326" t="s">
        <v>2955</v>
      </c>
      <c r="S29" s="326"/>
      <c r="T29" s="662">
        <v>3</v>
      </c>
      <c r="U29" s="294">
        <v>0</v>
      </c>
      <c r="V29" s="295">
        <v>1</v>
      </c>
      <c r="W29" s="295">
        <v>1</v>
      </c>
      <c r="X29" s="295">
        <v>1</v>
      </c>
      <c r="Y29" s="354">
        <f t="shared" si="4"/>
        <v>340.82352939999998</v>
      </c>
      <c r="Z29" s="296">
        <f t="shared" ref="Z29:Z52" si="113">+AH29+AP29+AX29+BF29</f>
        <v>340.82352939999998</v>
      </c>
      <c r="AA29" s="296">
        <f t="shared" ref="AA29:AA52" si="114">+AI29+AQ29+AY29+BG29</f>
        <v>340.82352939999998</v>
      </c>
      <c r="AB29" s="296">
        <f t="shared" ref="AB29:AB52" si="115">+AJ29+AR29+AZ29+BH29</f>
        <v>0</v>
      </c>
      <c r="AC29" s="296">
        <f t="shared" ref="AC29:AC52" si="116">+AK29+AS29+BA29+BI29</f>
        <v>0</v>
      </c>
      <c r="AD29" s="296">
        <f t="shared" ref="AD29:AD52" si="117">+AL29+AT29+BB29+BJ29</f>
        <v>0</v>
      </c>
      <c r="AE29" s="296">
        <f t="shared" ref="AE29:AE52" si="118">+AM29+AU29+BC29+BK29</f>
        <v>0</v>
      </c>
      <c r="AF29" s="296">
        <f t="shared" ref="AF29:AF52" si="119">+AN29+AV29+BD29+BL29</f>
        <v>0</v>
      </c>
      <c r="AG29" s="297">
        <v>0</v>
      </c>
      <c r="AH29" s="296">
        <v>28.585758819999999</v>
      </c>
      <c r="AI29" s="298">
        <v>28.585758819999999</v>
      </c>
      <c r="AJ29" s="298">
        <v>0</v>
      </c>
      <c r="AK29" s="298">
        <v>0</v>
      </c>
      <c r="AL29" s="298">
        <v>0</v>
      </c>
      <c r="AM29" s="298">
        <v>0</v>
      </c>
      <c r="AN29" s="298">
        <v>0</v>
      </c>
      <c r="AO29" s="297">
        <v>9.9999999999999995E-7</v>
      </c>
      <c r="AP29" s="296">
        <f t="shared" si="46"/>
        <v>104.07925686</v>
      </c>
      <c r="AQ29" s="298">
        <v>104.07925686</v>
      </c>
      <c r="AR29" s="298">
        <v>0</v>
      </c>
      <c r="AS29" s="298">
        <v>0</v>
      </c>
      <c r="AT29" s="298">
        <v>0</v>
      </c>
      <c r="AU29" s="298">
        <v>0</v>
      </c>
      <c r="AV29" s="298">
        <v>0</v>
      </c>
      <c r="AW29" s="297">
        <v>9.9999999999999995E-7</v>
      </c>
      <c r="AX29" s="296">
        <f t="shared" si="47"/>
        <v>104.07925686</v>
      </c>
      <c r="AY29" s="298">
        <v>104.07925686</v>
      </c>
      <c r="AZ29" s="298">
        <v>0</v>
      </c>
      <c r="BA29" s="298">
        <v>0</v>
      </c>
      <c r="BB29" s="298">
        <v>0</v>
      </c>
      <c r="BC29" s="298">
        <v>0</v>
      </c>
      <c r="BD29" s="298">
        <v>0</v>
      </c>
      <c r="BE29" s="297">
        <v>9.9999999999999995E-7</v>
      </c>
      <c r="BF29" s="296">
        <f t="shared" si="48"/>
        <v>104.07925686</v>
      </c>
      <c r="BG29" s="298">
        <v>104.07925686</v>
      </c>
      <c r="BH29" s="298">
        <v>0</v>
      </c>
      <c r="BI29" s="298">
        <v>0</v>
      </c>
      <c r="BJ29" s="298">
        <v>0</v>
      </c>
      <c r="BK29" s="298">
        <v>0</v>
      </c>
      <c r="BL29" s="298">
        <v>0</v>
      </c>
    </row>
    <row r="30" spans="1:64" s="287" customFormat="1" ht="40.5" customHeight="1" x14ac:dyDescent="0.25">
      <c r="A30" s="278"/>
      <c r="B30" s="358"/>
      <c r="C30" s="1017" t="s">
        <v>1083</v>
      </c>
      <c r="D30" s="1121" t="s">
        <v>1008</v>
      </c>
      <c r="E30" s="331">
        <v>335</v>
      </c>
      <c r="F30" s="28">
        <v>330112600</v>
      </c>
      <c r="G30" s="374" t="s">
        <v>3374</v>
      </c>
      <c r="H30" s="479">
        <v>120</v>
      </c>
      <c r="I30" s="352" t="s">
        <v>2979</v>
      </c>
      <c r="J30" s="28">
        <v>33</v>
      </c>
      <c r="K30" s="28" t="s">
        <v>3362</v>
      </c>
      <c r="L30" s="28">
        <v>3301</v>
      </c>
      <c r="M30" s="28" t="s">
        <v>3363</v>
      </c>
      <c r="N30" s="356">
        <v>2024004540085</v>
      </c>
      <c r="O30" s="28" t="s">
        <v>3364</v>
      </c>
      <c r="P30" s="332" t="s">
        <v>1009</v>
      </c>
      <c r="Q30" s="639">
        <v>120</v>
      </c>
      <c r="R30" s="326" t="s">
        <v>2955</v>
      </c>
      <c r="S30" s="326"/>
      <c r="T30" s="662">
        <v>120</v>
      </c>
      <c r="U30" s="294">
        <v>30</v>
      </c>
      <c r="V30" s="295">
        <v>30</v>
      </c>
      <c r="W30" s="295">
        <v>30</v>
      </c>
      <c r="X30" s="295">
        <v>30</v>
      </c>
      <c r="Y30" s="354">
        <f t="shared" si="4"/>
        <v>340.82352939999998</v>
      </c>
      <c r="Z30" s="296">
        <f t="shared" si="113"/>
        <v>340.82352939999998</v>
      </c>
      <c r="AA30" s="296">
        <f t="shared" si="114"/>
        <v>340.82352939999998</v>
      </c>
      <c r="AB30" s="296">
        <f t="shared" si="115"/>
        <v>0</v>
      </c>
      <c r="AC30" s="296">
        <f t="shared" si="116"/>
        <v>0</v>
      </c>
      <c r="AD30" s="296">
        <f t="shared" si="117"/>
        <v>0</v>
      </c>
      <c r="AE30" s="296">
        <f t="shared" si="118"/>
        <v>0</v>
      </c>
      <c r="AF30" s="296">
        <f t="shared" si="119"/>
        <v>0</v>
      </c>
      <c r="AG30" s="297">
        <v>3.0000000000000001E-5</v>
      </c>
      <c r="AH30" s="296">
        <v>28.585758819999999</v>
      </c>
      <c r="AI30" s="298">
        <v>28.585758819999999</v>
      </c>
      <c r="AJ30" s="298">
        <v>0</v>
      </c>
      <c r="AK30" s="298">
        <v>0</v>
      </c>
      <c r="AL30" s="298">
        <v>0</v>
      </c>
      <c r="AM30" s="298">
        <v>0</v>
      </c>
      <c r="AN30" s="298">
        <v>0</v>
      </c>
      <c r="AO30" s="297">
        <v>3.0000000000000001E-5</v>
      </c>
      <c r="AP30" s="296">
        <f t="shared" si="46"/>
        <v>104.07925686</v>
      </c>
      <c r="AQ30" s="298">
        <v>104.07925686</v>
      </c>
      <c r="AR30" s="298">
        <v>0</v>
      </c>
      <c r="AS30" s="298">
        <v>0</v>
      </c>
      <c r="AT30" s="298">
        <v>0</v>
      </c>
      <c r="AU30" s="298">
        <v>0</v>
      </c>
      <c r="AV30" s="298">
        <v>0</v>
      </c>
      <c r="AW30" s="297">
        <v>3.0000000000000001E-5</v>
      </c>
      <c r="AX30" s="296">
        <f t="shared" si="47"/>
        <v>104.07925686</v>
      </c>
      <c r="AY30" s="298">
        <v>104.07925686</v>
      </c>
      <c r="AZ30" s="298">
        <v>0</v>
      </c>
      <c r="BA30" s="298">
        <v>0</v>
      </c>
      <c r="BB30" s="298">
        <v>0</v>
      </c>
      <c r="BC30" s="298">
        <v>0</v>
      </c>
      <c r="BD30" s="298">
        <v>0</v>
      </c>
      <c r="BE30" s="297">
        <v>3.0000000000000001E-5</v>
      </c>
      <c r="BF30" s="296">
        <f t="shared" si="48"/>
        <v>104.07925686</v>
      </c>
      <c r="BG30" s="298">
        <v>104.07925686</v>
      </c>
      <c r="BH30" s="298">
        <v>0</v>
      </c>
      <c r="BI30" s="298">
        <v>0</v>
      </c>
      <c r="BJ30" s="298">
        <v>0</v>
      </c>
      <c r="BK30" s="298">
        <v>0</v>
      </c>
      <c r="BL30" s="298">
        <v>0</v>
      </c>
    </row>
    <row r="31" spans="1:64" s="287" customFormat="1" ht="40.5" customHeight="1" x14ac:dyDescent="0.25">
      <c r="A31" s="278"/>
      <c r="B31" s="358"/>
      <c r="C31" s="1018"/>
      <c r="D31" s="1121"/>
      <c r="E31" s="331">
        <v>336</v>
      </c>
      <c r="F31" s="28">
        <v>330108700</v>
      </c>
      <c r="G31" s="374" t="s">
        <v>3375</v>
      </c>
      <c r="H31" s="479">
        <v>120</v>
      </c>
      <c r="I31" s="352" t="s">
        <v>2979</v>
      </c>
      <c r="J31" s="28">
        <v>33</v>
      </c>
      <c r="K31" s="28" t="s">
        <v>3362</v>
      </c>
      <c r="L31" s="28">
        <v>3301</v>
      </c>
      <c r="M31" s="28" t="s">
        <v>3363</v>
      </c>
      <c r="N31" s="356">
        <v>2024004540085</v>
      </c>
      <c r="O31" s="28" t="s">
        <v>3364</v>
      </c>
      <c r="P31" s="332" t="s">
        <v>1010</v>
      </c>
      <c r="Q31" s="639">
        <v>120</v>
      </c>
      <c r="R31" s="326" t="s">
        <v>2955</v>
      </c>
      <c r="S31" s="326"/>
      <c r="T31" s="662">
        <v>120</v>
      </c>
      <c r="U31" s="294">
        <v>30</v>
      </c>
      <c r="V31" s="295">
        <v>30</v>
      </c>
      <c r="W31" s="295">
        <v>30</v>
      </c>
      <c r="X31" s="295">
        <v>30</v>
      </c>
      <c r="Y31" s="354">
        <f t="shared" si="4"/>
        <v>326.53064878999999</v>
      </c>
      <c r="Z31" s="296">
        <f t="shared" si="113"/>
        <v>326.53064878999999</v>
      </c>
      <c r="AA31" s="296">
        <f t="shared" si="114"/>
        <v>326.53064878999999</v>
      </c>
      <c r="AB31" s="296">
        <f t="shared" si="115"/>
        <v>0</v>
      </c>
      <c r="AC31" s="296">
        <f t="shared" si="116"/>
        <v>0</v>
      </c>
      <c r="AD31" s="296">
        <f t="shared" si="117"/>
        <v>0</v>
      </c>
      <c r="AE31" s="296">
        <f t="shared" si="118"/>
        <v>0</v>
      </c>
      <c r="AF31" s="296">
        <f t="shared" si="119"/>
        <v>0</v>
      </c>
      <c r="AG31" s="297">
        <v>3.0000000000000001E-5</v>
      </c>
      <c r="AH31" s="296">
        <v>14.29287933</v>
      </c>
      <c r="AI31" s="298">
        <v>14.29287933</v>
      </c>
      <c r="AJ31" s="298">
        <v>0</v>
      </c>
      <c r="AK31" s="298">
        <v>0</v>
      </c>
      <c r="AL31" s="298">
        <v>0</v>
      </c>
      <c r="AM31" s="298">
        <v>0</v>
      </c>
      <c r="AN31" s="298">
        <v>0</v>
      </c>
      <c r="AO31" s="297">
        <v>3.0000000000000001E-5</v>
      </c>
      <c r="AP31" s="296">
        <f t="shared" si="46"/>
        <v>104.07925573999999</v>
      </c>
      <c r="AQ31" s="298">
        <v>104.07925573999999</v>
      </c>
      <c r="AR31" s="298">
        <v>0</v>
      </c>
      <c r="AS31" s="298">
        <v>0</v>
      </c>
      <c r="AT31" s="298">
        <v>0</v>
      </c>
      <c r="AU31" s="298">
        <v>0</v>
      </c>
      <c r="AV31" s="298">
        <v>0</v>
      </c>
      <c r="AW31" s="297">
        <v>3.0000000000000001E-5</v>
      </c>
      <c r="AX31" s="296">
        <f t="shared" si="47"/>
        <v>104.07925686</v>
      </c>
      <c r="AY31" s="298">
        <v>104.07925686</v>
      </c>
      <c r="AZ31" s="298">
        <v>0</v>
      </c>
      <c r="BA31" s="298">
        <v>0</v>
      </c>
      <c r="BB31" s="298">
        <v>0</v>
      </c>
      <c r="BC31" s="298">
        <v>0</v>
      </c>
      <c r="BD31" s="298">
        <v>0</v>
      </c>
      <c r="BE31" s="297">
        <v>3.0000000000000001E-5</v>
      </c>
      <c r="BF31" s="296">
        <f t="shared" si="48"/>
        <v>104.07925686</v>
      </c>
      <c r="BG31" s="298">
        <v>104.07925686</v>
      </c>
      <c r="BH31" s="298">
        <v>0</v>
      </c>
      <c r="BI31" s="298">
        <v>0</v>
      </c>
      <c r="BJ31" s="298">
        <v>0</v>
      </c>
      <c r="BK31" s="298">
        <v>0</v>
      </c>
      <c r="BL31" s="298">
        <v>0</v>
      </c>
    </row>
    <row r="32" spans="1:64" s="287" customFormat="1" ht="40.5" customHeight="1" x14ac:dyDescent="0.25">
      <c r="A32" s="278"/>
      <c r="B32" s="358"/>
      <c r="C32" s="1018"/>
      <c r="D32" s="1121"/>
      <c r="E32" s="331">
        <v>337</v>
      </c>
      <c r="F32" s="370">
        <v>330108700</v>
      </c>
      <c r="G32" s="374" t="s">
        <v>3375</v>
      </c>
      <c r="H32" s="479">
        <v>3000</v>
      </c>
      <c r="I32" s="352" t="s">
        <v>2979</v>
      </c>
      <c r="J32" s="370">
        <v>33</v>
      </c>
      <c r="K32" s="370" t="s">
        <v>3362</v>
      </c>
      <c r="L32" s="370">
        <v>3301</v>
      </c>
      <c r="M32" s="359" t="s">
        <v>3363</v>
      </c>
      <c r="N32" s="356">
        <v>2024004540085</v>
      </c>
      <c r="O32" s="370" t="s">
        <v>3364</v>
      </c>
      <c r="P32" s="332" t="s">
        <v>1011</v>
      </c>
      <c r="Q32" s="639">
        <v>3000</v>
      </c>
      <c r="R32" s="326" t="s">
        <v>2955</v>
      </c>
      <c r="S32" s="326"/>
      <c r="T32" s="662">
        <v>3000</v>
      </c>
      <c r="U32" s="294">
        <v>750</v>
      </c>
      <c r="V32" s="295">
        <v>750</v>
      </c>
      <c r="W32" s="295">
        <v>750</v>
      </c>
      <c r="X32" s="295">
        <v>750</v>
      </c>
      <c r="Y32" s="354">
        <f t="shared" si="4"/>
        <v>326.53064995</v>
      </c>
      <c r="Z32" s="296">
        <f t="shared" si="113"/>
        <v>326.53064995</v>
      </c>
      <c r="AA32" s="296">
        <f t="shared" si="114"/>
        <v>326.53064995</v>
      </c>
      <c r="AB32" s="296">
        <f t="shared" si="115"/>
        <v>0</v>
      </c>
      <c r="AC32" s="296">
        <f t="shared" si="116"/>
        <v>0</v>
      </c>
      <c r="AD32" s="296">
        <f t="shared" si="117"/>
        <v>0</v>
      </c>
      <c r="AE32" s="296">
        <f t="shared" si="118"/>
        <v>0</v>
      </c>
      <c r="AF32" s="296">
        <f t="shared" si="119"/>
        <v>0</v>
      </c>
      <c r="AG32" s="297">
        <v>7.5000000000000002E-4</v>
      </c>
      <c r="AH32" s="296">
        <v>14.292879340000001</v>
      </c>
      <c r="AI32" s="298">
        <v>14.292879340000001</v>
      </c>
      <c r="AJ32" s="298">
        <v>0</v>
      </c>
      <c r="AK32" s="298">
        <v>0</v>
      </c>
      <c r="AL32" s="298">
        <v>0</v>
      </c>
      <c r="AM32" s="298">
        <v>0</v>
      </c>
      <c r="AN32" s="298">
        <v>0</v>
      </c>
      <c r="AO32" s="297">
        <v>7.5000000000000002E-4</v>
      </c>
      <c r="AP32" s="296">
        <f t="shared" si="46"/>
        <v>104.07925687000001</v>
      </c>
      <c r="AQ32" s="298">
        <v>104.07925687000001</v>
      </c>
      <c r="AR32" s="298">
        <v>0</v>
      </c>
      <c r="AS32" s="298">
        <v>0</v>
      </c>
      <c r="AT32" s="298">
        <v>0</v>
      </c>
      <c r="AU32" s="298">
        <v>0</v>
      </c>
      <c r="AV32" s="298">
        <v>0</v>
      </c>
      <c r="AW32" s="297">
        <v>7.5000000000000002E-4</v>
      </c>
      <c r="AX32" s="296">
        <f t="shared" si="47"/>
        <v>104.07925687000001</v>
      </c>
      <c r="AY32" s="298">
        <v>104.07925687000001</v>
      </c>
      <c r="AZ32" s="298">
        <v>0</v>
      </c>
      <c r="BA32" s="298">
        <v>0</v>
      </c>
      <c r="BB32" s="298">
        <v>0</v>
      </c>
      <c r="BC32" s="298">
        <v>0</v>
      </c>
      <c r="BD32" s="298">
        <v>0</v>
      </c>
      <c r="BE32" s="297">
        <v>7.5000000000000002E-4</v>
      </c>
      <c r="BF32" s="296">
        <f t="shared" si="48"/>
        <v>104.07925687000001</v>
      </c>
      <c r="BG32" s="298">
        <v>104.07925687000001</v>
      </c>
      <c r="BH32" s="298">
        <v>0</v>
      </c>
      <c r="BI32" s="298">
        <v>0</v>
      </c>
      <c r="BJ32" s="298">
        <v>0</v>
      </c>
      <c r="BK32" s="298">
        <v>0</v>
      </c>
      <c r="BL32" s="298">
        <v>0</v>
      </c>
    </row>
    <row r="33" spans="1:64" s="287" customFormat="1" ht="40.5" customHeight="1" x14ac:dyDescent="0.25">
      <c r="A33" s="278"/>
      <c r="B33" s="358"/>
      <c r="C33" s="1018"/>
      <c r="D33" s="1121"/>
      <c r="E33" s="331">
        <v>338</v>
      </c>
      <c r="F33" s="370">
        <v>330112700</v>
      </c>
      <c r="G33" s="374" t="s">
        <v>1012</v>
      </c>
      <c r="H33" s="479">
        <v>40</v>
      </c>
      <c r="I33" s="352" t="s">
        <v>2979</v>
      </c>
      <c r="J33" s="370">
        <v>33</v>
      </c>
      <c r="K33" s="370" t="s">
        <v>3362</v>
      </c>
      <c r="L33" s="370">
        <v>3301</v>
      </c>
      <c r="M33" s="359" t="s">
        <v>3363</v>
      </c>
      <c r="N33" s="356">
        <v>2024004540085</v>
      </c>
      <c r="O33" s="370" t="s">
        <v>3364</v>
      </c>
      <c r="P33" s="332" t="s">
        <v>1012</v>
      </c>
      <c r="Q33" s="639">
        <v>40</v>
      </c>
      <c r="R33" s="326" t="s">
        <v>2955</v>
      </c>
      <c r="S33" s="326"/>
      <c r="T33" s="662">
        <v>40</v>
      </c>
      <c r="U33" s="294">
        <v>5</v>
      </c>
      <c r="V33" s="295">
        <v>10</v>
      </c>
      <c r="W33" s="295">
        <v>10</v>
      </c>
      <c r="X33" s="295">
        <v>15</v>
      </c>
      <c r="Y33" s="354">
        <f t="shared" si="4"/>
        <v>340.82352939999998</v>
      </c>
      <c r="Z33" s="296">
        <f t="shared" si="113"/>
        <v>340.82352939999998</v>
      </c>
      <c r="AA33" s="296">
        <f t="shared" si="114"/>
        <v>340.82352939999998</v>
      </c>
      <c r="AB33" s="296">
        <f t="shared" si="115"/>
        <v>0</v>
      </c>
      <c r="AC33" s="296">
        <f t="shared" si="116"/>
        <v>0</v>
      </c>
      <c r="AD33" s="296">
        <f t="shared" si="117"/>
        <v>0</v>
      </c>
      <c r="AE33" s="296">
        <f t="shared" si="118"/>
        <v>0</v>
      </c>
      <c r="AF33" s="296">
        <f t="shared" si="119"/>
        <v>0</v>
      </c>
      <c r="AG33" s="297">
        <v>5.0000000000000004E-6</v>
      </c>
      <c r="AH33" s="296">
        <v>28.585758819999999</v>
      </c>
      <c r="AI33" s="298">
        <v>28.585758819999999</v>
      </c>
      <c r="AJ33" s="298">
        <v>0</v>
      </c>
      <c r="AK33" s="298">
        <v>0</v>
      </c>
      <c r="AL33" s="298">
        <v>0</v>
      </c>
      <c r="AM33" s="298">
        <v>0</v>
      </c>
      <c r="AN33" s="298">
        <v>0</v>
      </c>
      <c r="AO33" s="297">
        <v>1.0000000000000001E-5</v>
      </c>
      <c r="AP33" s="296">
        <f t="shared" si="46"/>
        <v>104.07925686</v>
      </c>
      <c r="AQ33" s="298">
        <v>104.07925686</v>
      </c>
      <c r="AR33" s="298">
        <v>0</v>
      </c>
      <c r="AS33" s="298">
        <v>0</v>
      </c>
      <c r="AT33" s="298">
        <v>0</v>
      </c>
      <c r="AU33" s="298">
        <v>0</v>
      </c>
      <c r="AV33" s="298">
        <v>0</v>
      </c>
      <c r="AW33" s="297">
        <v>1.0000000000000001E-5</v>
      </c>
      <c r="AX33" s="296">
        <f t="shared" si="47"/>
        <v>104.07925686</v>
      </c>
      <c r="AY33" s="298">
        <v>104.07925686</v>
      </c>
      <c r="AZ33" s="298">
        <v>0</v>
      </c>
      <c r="BA33" s="298">
        <v>0</v>
      </c>
      <c r="BB33" s="298">
        <v>0</v>
      </c>
      <c r="BC33" s="298">
        <v>0</v>
      </c>
      <c r="BD33" s="298">
        <v>0</v>
      </c>
      <c r="BE33" s="297">
        <v>1.5E-5</v>
      </c>
      <c r="BF33" s="296">
        <f t="shared" si="48"/>
        <v>104.07925686</v>
      </c>
      <c r="BG33" s="298">
        <v>104.07925686</v>
      </c>
      <c r="BH33" s="298">
        <v>0</v>
      </c>
      <c r="BI33" s="298">
        <v>0</v>
      </c>
      <c r="BJ33" s="298">
        <v>0</v>
      </c>
      <c r="BK33" s="298">
        <v>0</v>
      </c>
      <c r="BL33" s="298">
        <v>0</v>
      </c>
    </row>
    <row r="34" spans="1:64" s="287" customFormat="1" ht="40.5" customHeight="1" x14ac:dyDescent="0.25">
      <c r="A34" s="278"/>
      <c r="B34" s="358"/>
      <c r="C34" s="1018"/>
      <c r="D34" s="1121"/>
      <c r="E34" s="331">
        <v>339</v>
      </c>
      <c r="F34" s="370">
        <v>330106400</v>
      </c>
      <c r="G34" s="374" t="s">
        <v>493</v>
      </c>
      <c r="H34" s="479">
        <v>40</v>
      </c>
      <c r="I34" s="352" t="s">
        <v>2979</v>
      </c>
      <c r="J34" s="370">
        <v>33</v>
      </c>
      <c r="K34" s="370" t="s">
        <v>3362</v>
      </c>
      <c r="L34" s="370">
        <v>3301</v>
      </c>
      <c r="M34" s="359" t="s">
        <v>3363</v>
      </c>
      <c r="N34" s="356">
        <v>2024004540085</v>
      </c>
      <c r="O34" s="370" t="s">
        <v>3364</v>
      </c>
      <c r="P34" s="332" t="s">
        <v>1013</v>
      </c>
      <c r="Q34" s="639">
        <v>40</v>
      </c>
      <c r="R34" s="326" t="s">
        <v>2955</v>
      </c>
      <c r="S34" s="326"/>
      <c r="T34" s="662">
        <v>40</v>
      </c>
      <c r="U34" s="294">
        <v>5</v>
      </c>
      <c r="V34" s="295">
        <v>10</v>
      </c>
      <c r="W34" s="295">
        <v>10</v>
      </c>
      <c r="X34" s="295">
        <v>15</v>
      </c>
      <c r="Y34" s="354">
        <f t="shared" si="4"/>
        <v>404.27529464999998</v>
      </c>
      <c r="Z34" s="296">
        <f t="shared" si="113"/>
        <v>404.27529464999998</v>
      </c>
      <c r="AA34" s="296">
        <f t="shared" si="114"/>
        <v>404.27529464999998</v>
      </c>
      <c r="AB34" s="296">
        <f t="shared" si="115"/>
        <v>0</v>
      </c>
      <c r="AC34" s="296">
        <f t="shared" si="116"/>
        <v>0</v>
      </c>
      <c r="AD34" s="296">
        <f t="shared" si="117"/>
        <v>0</v>
      </c>
      <c r="AE34" s="296">
        <f t="shared" si="118"/>
        <v>0</v>
      </c>
      <c r="AF34" s="296">
        <f t="shared" si="119"/>
        <v>0</v>
      </c>
      <c r="AG34" s="297">
        <v>5.0000000000000004E-6</v>
      </c>
      <c r="AH34" s="296">
        <v>92.037524069999989</v>
      </c>
      <c r="AI34" s="298">
        <v>92.037524069999989</v>
      </c>
      <c r="AJ34" s="298">
        <v>0</v>
      </c>
      <c r="AK34" s="298">
        <v>0</v>
      </c>
      <c r="AL34" s="298">
        <v>0</v>
      </c>
      <c r="AM34" s="298">
        <v>0</v>
      </c>
      <c r="AN34" s="298">
        <v>0</v>
      </c>
      <c r="AO34" s="297">
        <v>1.0000000000000001E-5</v>
      </c>
      <c r="AP34" s="296">
        <f t="shared" si="46"/>
        <v>104.07925686</v>
      </c>
      <c r="AQ34" s="298">
        <v>104.07925686</v>
      </c>
      <c r="AR34" s="298">
        <v>0</v>
      </c>
      <c r="AS34" s="298">
        <v>0</v>
      </c>
      <c r="AT34" s="298">
        <v>0</v>
      </c>
      <c r="AU34" s="298">
        <v>0</v>
      </c>
      <c r="AV34" s="298">
        <v>0</v>
      </c>
      <c r="AW34" s="297">
        <v>1.0000000000000001E-5</v>
      </c>
      <c r="AX34" s="296">
        <f t="shared" si="47"/>
        <v>104.07925686</v>
      </c>
      <c r="AY34" s="298">
        <v>104.07925686</v>
      </c>
      <c r="AZ34" s="298">
        <v>0</v>
      </c>
      <c r="BA34" s="298">
        <v>0</v>
      </c>
      <c r="BB34" s="298">
        <v>0</v>
      </c>
      <c r="BC34" s="298">
        <v>0</v>
      </c>
      <c r="BD34" s="298">
        <v>0</v>
      </c>
      <c r="BE34" s="297">
        <v>1.5E-5</v>
      </c>
      <c r="BF34" s="296">
        <f t="shared" si="48"/>
        <v>104.07925686</v>
      </c>
      <c r="BG34" s="298">
        <v>104.07925686</v>
      </c>
      <c r="BH34" s="298">
        <v>0</v>
      </c>
      <c r="BI34" s="298">
        <v>0</v>
      </c>
      <c r="BJ34" s="298">
        <v>0</v>
      </c>
      <c r="BK34" s="298">
        <v>0</v>
      </c>
      <c r="BL34" s="298">
        <v>0</v>
      </c>
    </row>
    <row r="35" spans="1:64" s="287" customFormat="1" ht="40.5" customHeight="1" x14ac:dyDescent="0.25">
      <c r="A35" s="278"/>
      <c r="B35" s="358"/>
      <c r="C35" s="1019"/>
      <c r="D35" s="1121"/>
      <c r="E35" s="331">
        <v>340</v>
      </c>
      <c r="F35" s="370">
        <v>330107400</v>
      </c>
      <c r="G35" s="374" t="s">
        <v>3365</v>
      </c>
      <c r="H35" s="479">
        <v>6</v>
      </c>
      <c r="I35" s="352" t="s">
        <v>2979</v>
      </c>
      <c r="J35" s="370">
        <v>33</v>
      </c>
      <c r="K35" s="370" t="s">
        <v>3362</v>
      </c>
      <c r="L35" s="370">
        <v>3301</v>
      </c>
      <c r="M35" s="359" t="s">
        <v>3363</v>
      </c>
      <c r="N35" s="356">
        <v>2024004540085</v>
      </c>
      <c r="O35" s="370" t="s">
        <v>3364</v>
      </c>
      <c r="P35" s="332" t="s">
        <v>1014</v>
      </c>
      <c r="Q35" s="639">
        <v>6</v>
      </c>
      <c r="R35" s="326" t="s">
        <v>2955</v>
      </c>
      <c r="S35" s="326"/>
      <c r="T35" s="662">
        <v>6</v>
      </c>
      <c r="U35" s="294">
        <v>1</v>
      </c>
      <c r="V35" s="295">
        <v>1</v>
      </c>
      <c r="W35" s="295">
        <v>2</v>
      </c>
      <c r="X35" s="295">
        <v>2</v>
      </c>
      <c r="Y35" s="354">
        <f t="shared" si="4"/>
        <v>340.82352939999998</v>
      </c>
      <c r="Z35" s="296">
        <f t="shared" si="113"/>
        <v>340.82352939999998</v>
      </c>
      <c r="AA35" s="296">
        <f t="shared" si="114"/>
        <v>340.82352939999998</v>
      </c>
      <c r="AB35" s="296">
        <f t="shared" si="115"/>
        <v>0</v>
      </c>
      <c r="AC35" s="296">
        <f t="shared" si="116"/>
        <v>0</v>
      </c>
      <c r="AD35" s="296">
        <f t="shared" si="117"/>
        <v>0</v>
      </c>
      <c r="AE35" s="296">
        <f t="shared" si="118"/>
        <v>0</v>
      </c>
      <c r="AF35" s="296">
        <f t="shared" si="119"/>
        <v>0</v>
      </c>
      <c r="AG35" s="297">
        <v>9.9999999999999995E-7</v>
      </c>
      <c r="AH35" s="296">
        <v>28.585758819999999</v>
      </c>
      <c r="AI35" s="298">
        <v>28.585758819999999</v>
      </c>
      <c r="AJ35" s="298">
        <v>0</v>
      </c>
      <c r="AK35" s="298">
        <v>0</v>
      </c>
      <c r="AL35" s="298">
        <v>0</v>
      </c>
      <c r="AM35" s="298">
        <v>0</v>
      </c>
      <c r="AN35" s="298">
        <v>0</v>
      </c>
      <c r="AO35" s="297">
        <v>9.9999999999999995E-7</v>
      </c>
      <c r="AP35" s="296">
        <f t="shared" si="46"/>
        <v>104.07925686</v>
      </c>
      <c r="AQ35" s="298">
        <v>104.07925686</v>
      </c>
      <c r="AR35" s="298">
        <v>0</v>
      </c>
      <c r="AS35" s="298">
        <v>0</v>
      </c>
      <c r="AT35" s="298">
        <v>0</v>
      </c>
      <c r="AU35" s="298">
        <v>0</v>
      </c>
      <c r="AV35" s="298">
        <v>0</v>
      </c>
      <c r="AW35" s="297">
        <v>1.9999999999999999E-6</v>
      </c>
      <c r="AX35" s="296">
        <f t="shared" si="47"/>
        <v>104.07925686</v>
      </c>
      <c r="AY35" s="298">
        <v>104.07925686</v>
      </c>
      <c r="AZ35" s="298">
        <v>0</v>
      </c>
      <c r="BA35" s="298">
        <v>0</v>
      </c>
      <c r="BB35" s="298">
        <v>0</v>
      </c>
      <c r="BC35" s="298">
        <v>0</v>
      </c>
      <c r="BD35" s="298">
        <v>0</v>
      </c>
      <c r="BE35" s="297">
        <v>1.9999999999999999E-6</v>
      </c>
      <c r="BF35" s="296">
        <f t="shared" si="48"/>
        <v>104.07925686</v>
      </c>
      <c r="BG35" s="298">
        <v>104.07925686</v>
      </c>
      <c r="BH35" s="298">
        <v>0</v>
      </c>
      <c r="BI35" s="298">
        <v>0</v>
      </c>
      <c r="BJ35" s="298">
        <v>0</v>
      </c>
      <c r="BK35" s="298">
        <v>0</v>
      </c>
      <c r="BL35" s="298">
        <v>0</v>
      </c>
    </row>
    <row r="36" spans="1:64" s="287" customFormat="1" ht="40.5" customHeight="1" x14ac:dyDescent="0.25">
      <c r="A36" s="278"/>
      <c r="B36" s="358"/>
      <c r="C36" s="1017" t="s">
        <v>1084</v>
      </c>
      <c r="D36" s="1121" t="s">
        <v>1015</v>
      </c>
      <c r="E36" s="31">
        <v>341</v>
      </c>
      <c r="F36" s="370">
        <v>330105100</v>
      </c>
      <c r="G36" s="374" t="s">
        <v>3361</v>
      </c>
      <c r="H36" s="479">
        <v>4</v>
      </c>
      <c r="I36" s="352" t="s">
        <v>2979</v>
      </c>
      <c r="J36" s="370">
        <v>33</v>
      </c>
      <c r="K36" s="370" t="s">
        <v>3362</v>
      </c>
      <c r="L36" s="370">
        <v>3301</v>
      </c>
      <c r="M36" s="359" t="s">
        <v>3363</v>
      </c>
      <c r="N36" s="356">
        <v>2024004540085</v>
      </c>
      <c r="O36" s="370" t="s">
        <v>3364</v>
      </c>
      <c r="P36" s="332" t="s">
        <v>1016</v>
      </c>
      <c r="Q36" s="639">
        <v>4</v>
      </c>
      <c r="R36" s="326" t="s">
        <v>2955</v>
      </c>
      <c r="S36" s="326"/>
      <c r="T36" s="662">
        <v>4</v>
      </c>
      <c r="U36" s="294">
        <v>1</v>
      </c>
      <c r="V36" s="295">
        <v>1</v>
      </c>
      <c r="W36" s="295">
        <v>1</v>
      </c>
      <c r="X36" s="295">
        <v>1</v>
      </c>
      <c r="Y36" s="354">
        <f t="shared" si="4"/>
        <v>340.82352939999998</v>
      </c>
      <c r="Z36" s="296">
        <f t="shared" si="113"/>
        <v>340.82352939999998</v>
      </c>
      <c r="AA36" s="296">
        <f t="shared" si="114"/>
        <v>340.82352939999998</v>
      </c>
      <c r="AB36" s="296">
        <f t="shared" si="115"/>
        <v>0</v>
      </c>
      <c r="AC36" s="296">
        <f t="shared" si="116"/>
        <v>0</v>
      </c>
      <c r="AD36" s="296">
        <f t="shared" si="117"/>
        <v>0</v>
      </c>
      <c r="AE36" s="296">
        <f t="shared" si="118"/>
        <v>0</v>
      </c>
      <c r="AF36" s="296">
        <f t="shared" si="119"/>
        <v>0</v>
      </c>
      <c r="AG36" s="297">
        <v>9.9999999999999995E-7</v>
      </c>
      <c r="AH36" s="296">
        <v>28.585758819999999</v>
      </c>
      <c r="AI36" s="298">
        <v>28.585758819999999</v>
      </c>
      <c r="AJ36" s="298">
        <v>0</v>
      </c>
      <c r="AK36" s="298">
        <v>0</v>
      </c>
      <c r="AL36" s="298">
        <v>0</v>
      </c>
      <c r="AM36" s="298">
        <v>0</v>
      </c>
      <c r="AN36" s="298">
        <v>0</v>
      </c>
      <c r="AO36" s="297">
        <v>9.9999999999999995E-7</v>
      </c>
      <c r="AP36" s="296">
        <f t="shared" si="46"/>
        <v>104.07925686</v>
      </c>
      <c r="AQ36" s="298">
        <v>104.07925686</v>
      </c>
      <c r="AR36" s="298">
        <v>0</v>
      </c>
      <c r="AS36" s="298">
        <v>0</v>
      </c>
      <c r="AT36" s="298">
        <v>0</v>
      </c>
      <c r="AU36" s="298">
        <v>0</v>
      </c>
      <c r="AV36" s="298">
        <v>0</v>
      </c>
      <c r="AW36" s="297">
        <v>9.9999999999999995E-7</v>
      </c>
      <c r="AX36" s="296">
        <f t="shared" si="47"/>
        <v>104.07925686</v>
      </c>
      <c r="AY36" s="298">
        <v>104.07925686</v>
      </c>
      <c r="AZ36" s="298">
        <v>0</v>
      </c>
      <c r="BA36" s="298">
        <v>0</v>
      </c>
      <c r="BB36" s="298">
        <v>0</v>
      </c>
      <c r="BC36" s="298">
        <v>0</v>
      </c>
      <c r="BD36" s="298">
        <v>0</v>
      </c>
      <c r="BE36" s="297">
        <v>9.9999999999999995E-7</v>
      </c>
      <c r="BF36" s="296">
        <f t="shared" si="48"/>
        <v>104.07925686</v>
      </c>
      <c r="BG36" s="298">
        <v>104.07925686</v>
      </c>
      <c r="BH36" s="298">
        <v>0</v>
      </c>
      <c r="BI36" s="298">
        <v>0</v>
      </c>
      <c r="BJ36" s="298">
        <v>0</v>
      </c>
      <c r="BK36" s="298">
        <v>0</v>
      </c>
      <c r="BL36" s="298">
        <v>0</v>
      </c>
    </row>
    <row r="37" spans="1:64" s="287" customFormat="1" ht="40.5" customHeight="1" x14ac:dyDescent="0.25">
      <c r="A37" s="278"/>
      <c r="B37" s="358"/>
      <c r="C37" s="1018"/>
      <c r="D37" s="1121"/>
      <c r="E37" s="331">
        <v>342</v>
      </c>
      <c r="F37" s="370">
        <v>330105100</v>
      </c>
      <c r="G37" s="374" t="s">
        <v>3361</v>
      </c>
      <c r="H37" s="479">
        <v>100</v>
      </c>
      <c r="I37" s="352" t="s">
        <v>2979</v>
      </c>
      <c r="J37" s="370">
        <v>33</v>
      </c>
      <c r="K37" s="370" t="s">
        <v>3362</v>
      </c>
      <c r="L37" s="370">
        <v>3301</v>
      </c>
      <c r="M37" s="359" t="s">
        <v>3363</v>
      </c>
      <c r="N37" s="356">
        <v>2024004540085</v>
      </c>
      <c r="O37" s="370" t="s">
        <v>3364</v>
      </c>
      <c r="P37" s="332" t="s">
        <v>1017</v>
      </c>
      <c r="Q37" s="639">
        <v>100</v>
      </c>
      <c r="R37" s="326" t="s">
        <v>2955</v>
      </c>
      <c r="S37" s="326"/>
      <c r="T37" s="662">
        <v>100</v>
      </c>
      <c r="U37" s="294">
        <v>10</v>
      </c>
      <c r="V37" s="295">
        <v>30</v>
      </c>
      <c r="W37" s="295">
        <v>30</v>
      </c>
      <c r="X37" s="295">
        <v>30</v>
      </c>
      <c r="Y37" s="354">
        <f t="shared" si="4"/>
        <v>340.82352939999998</v>
      </c>
      <c r="Z37" s="296">
        <f t="shared" si="113"/>
        <v>340.82352939999998</v>
      </c>
      <c r="AA37" s="296">
        <f t="shared" si="114"/>
        <v>340.82352939999998</v>
      </c>
      <c r="AB37" s="296">
        <f t="shared" si="115"/>
        <v>0</v>
      </c>
      <c r="AC37" s="296">
        <f t="shared" si="116"/>
        <v>0</v>
      </c>
      <c r="AD37" s="296">
        <f t="shared" si="117"/>
        <v>0</v>
      </c>
      <c r="AE37" s="296">
        <f t="shared" si="118"/>
        <v>0</v>
      </c>
      <c r="AF37" s="296">
        <f t="shared" si="119"/>
        <v>0</v>
      </c>
      <c r="AG37" s="297">
        <v>1.0000000000000001E-5</v>
      </c>
      <c r="AH37" s="296">
        <v>28.585758819999999</v>
      </c>
      <c r="AI37" s="298">
        <v>28.585758819999999</v>
      </c>
      <c r="AJ37" s="298">
        <v>0</v>
      </c>
      <c r="AK37" s="298">
        <v>0</v>
      </c>
      <c r="AL37" s="298">
        <v>0</v>
      </c>
      <c r="AM37" s="298">
        <v>0</v>
      </c>
      <c r="AN37" s="298">
        <v>0</v>
      </c>
      <c r="AO37" s="297">
        <v>3.0000000000000001E-5</v>
      </c>
      <c r="AP37" s="296">
        <f t="shared" si="46"/>
        <v>104.07925686</v>
      </c>
      <c r="AQ37" s="298">
        <v>104.07925686</v>
      </c>
      <c r="AR37" s="298">
        <v>0</v>
      </c>
      <c r="AS37" s="298">
        <v>0</v>
      </c>
      <c r="AT37" s="298">
        <v>0</v>
      </c>
      <c r="AU37" s="298">
        <v>0</v>
      </c>
      <c r="AV37" s="298">
        <v>0</v>
      </c>
      <c r="AW37" s="297">
        <v>3.0000000000000001E-5</v>
      </c>
      <c r="AX37" s="296">
        <f t="shared" si="47"/>
        <v>104.07925686</v>
      </c>
      <c r="AY37" s="298">
        <v>104.07925686</v>
      </c>
      <c r="AZ37" s="298">
        <v>0</v>
      </c>
      <c r="BA37" s="298">
        <v>0</v>
      </c>
      <c r="BB37" s="298">
        <v>0</v>
      </c>
      <c r="BC37" s="298">
        <v>0</v>
      </c>
      <c r="BD37" s="298">
        <v>0</v>
      </c>
      <c r="BE37" s="297">
        <v>3.0000000000000001E-5</v>
      </c>
      <c r="BF37" s="296">
        <f t="shared" si="48"/>
        <v>104.07925686</v>
      </c>
      <c r="BG37" s="298">
        <v>104.07925686</v>
      </c>
      <c r="BH37" s="298">
        <v>0</v>
      </c>
      <c r="BI37" s="298">
        <v>0</v>
      </c>
      <c r="BJ37" s="298">
        <v>0</v>
      </c>
      <c r="BK37" s="298">
        <v>0</v>
      </c>
      <c r="BL37" s="298">
        <v>0</v>
      </c>
    </row>
    <row r="38" spans="1:64" s="287" customFormat="1" ht="40.5" customHeight="1" x14ac:dyDescent="0.25">
      <c r="A38" s="278"/>
      <c r="B38" s="358"/>
      <c r="C38" s="1019"/>
      <c r="D38" s="1121"/>
      <c r="E38" s="331">
        <v>343</v>
      </c>
      <c r="F38" s="370">
        <v>330105100</v>
      </c>
      <c r="G38" s="374" t="s">
        <v>3361</v>
      </c>
      <c r="H38" s="479">
        <v>120</v>
      </c>
      <c r="I38" s="352" t="s">
        <v>2979</v>
      </c>
      <c r="J38" s="370">
        <v>33</v>
      </c>
      <c r="K38" s="370" t="s">
        <v>3362</v>
      </c>
      <c r="L38" s="370">
        <v>3301</v>
      </c>
      <c r="M38" s="359" t="s">
        <v>3363</v>
      </c>
      <c r="N38" s="356">
        <v>2024004540085</v>
      </c>
      <c r="O38" s="370" t="s">
        <v>3364</v>
      </c>
      <c r="P38" s="332" t="s">
        <v>1018</v>
      </c>
      <c r="Q38" s="639">
        <v>120</v>
      </c>
      <c r="R38" s="326" t="s">
        <v>2955</v>
      </c>
      <c r="S38" s="326"/>
      <c r="T38" s="662">
        <v>120</v>
      </c>
      <c r="U38" s="294">
        <v>25</v>
      </c>
      <c r="V38" s="295">
        <v>30</v>
      </c>
      <c r="W38" s="295">
        <v>30</v>
      </c>
      <c r="X38" s="295">
        <v>35</v>
      </c>
      <c r="Y38" s="354">
        <f t="shared" si="4"/>
        <v>340.82352939999998</v>
      </c>
      <c r="Z38" s="296">
        <f t="shared" si="113"/>
        <v>340.82352939999998</v>
      </c>
      <c r="AA38" s="296">
        <f t="shared" si="114"/>
        <v>340.82352939999998</v>
      </c>
      <c r="AB38" s="296">
        <f t="shared" si="115"/>
        <v>0</v>
      </c>
      <c r="AC38" s="296">
        <f t="shared" si="116"/>
        <v>0</v>
      </c>
      <c r="AD38" s="296">
        <f t="shared" si="117"/>
        <v>0</v>
      </c>
      <c r="AE38" s="296">
        <f t="shared" si="118"/>
        <v>0</v>
      </c>
      <c r="AF38" s="296">
        <f t="shared" si="119"/>
        <v>0</v>
      </c>
      <c r="AG38" s="297">
        <v>2.0000000000000002E-5</v>
      </c>
      <c r="AH38" s="296">
        <v>28.585758819999999</v>
      </c>
      <c r="AI38" s="298">
        <v>28.585758819999999</v>
      </c>
      <c r="AJ38" s="298">
        <v>0</v>
      </c>
      <c r="AK38" s="298">
        <v>0</v>
      </c>
      <c r="AL38" s="298">
        <v>0</v>
      </c>
      <c r="AM38" s="298">
        <v>0</v>
      </c>
      <c r="AN38" s="298">
        <v>0</v>
      </c>
      <c r="AO38" s="297">
        <v>2.5000000000000001E-5</v>
      </c>
      <c r="AP38" s="296">
        <f t="shared" si="46"/>
        <v>104.07925686</v>
      </c>
      <c r="AQ38" s="298">
        <v>104.07925686</v>
      </c>
      <c r="AR38" s="298">
        <v>0</v>
      </c>
      <c r="AS38" s="298">
        <v>0</v>
      </c>
      <c r="AT38" s="298">
        <v>0</v>
      </c>
      <c r="AU38" s="298">
        <v>0</v>
      </c>
      <c r="AV38" s="298">
        <v>0</v>
      </c>
      <c r="AW38" s="297">
        <v>2.5000000000000001E-5</v>
      </c>
      <c r="AX38" s="296">
        <f t="shared" si="47"/>
        <v>104.07925686</v>
      </c>
      <c r="AY38" s="298">
        <v>104.07925686</v>
      </c>
      <c r="AZ38" s="298">
        <v>0</v>
      </c>
      <c r="BA38" s="298">
        <v>0</v>
      </c>
      <c r="BB38" s="298">
        <v>0</v>
      </c>
      <c r="BC38" s="298">
        <v>0</v>
      </c>
      <c r="BD38" s="298">
        <v>0</v>
      </c>
      <c r="BE38" s="297">
        <v>2.5000000000000001E-5</v>
      </c>
      <c r="BF38" s="296">
        <f t="shared" si="48"/>
        <v>104.07925686</v>
      </c>
      <c r="BG38" s="298">
        <v>104.07925686</v>
      </c>
      <c r="BH38" s="298">
        <v>0</v>
      </c>
      <c r="BI38" s="298">
        <v>0</v>
      </c>
      <c r="BJ38" s="298">
        <v>0</v>
      </c>
      <c r="BK38" s="298">
        <v>0</v>
      </c>
      <c r="BL38" s="298">
        <v>0</v>
      </c>
    </row>
    <row r="39" spans="1:64" s="287" customFormat="1" ht="40.5" customHeight="1" x14ac:dyDescent="0.25">
      <c r="A39" s="278"/>
      <c r="B39" s="358"/>
      <c r="C39" s="1017" t="s">
        <v>1085</v>
      </c>
      <c r="D39" s="1121" t="s">
        <v>1019</v>
      </c>
      <c r="E39" s="331">
        <v>344</v>
      </c>
      <c r="F39" s="370">
        <v>330108700</v>
      </c>
      <c r="G39" s="374" t="s">
        <v>3375</v>
      </c>
      <c r="H39" s="479">
        <v>20</v>
      </c>
      <c r="I39" s="352" t="s">
        <v>2979</v>
      </c>
      <c r="J39" s="370">
        <v>33</v>
      </c>
      <c r="K39" s="370" t="s">
        <v>3362</v>
      </c>
      <c r="L39" s="370">
        <v>3301</v>
      </c>
      <c r="M39" s="359" t="s">
        <v>3363</v>
      </c>
      <c r="N39" s="356">
        <v>2024004540085</v>
      </c>
      <c r="O39" s="370" t="s">
        <v>3364</v>
      </c>
      <c r="P39" s="332" t="s">
        <v>1020</v>
      </c>
      <c r="Q39" s="639">
        <v>20</v>
      </c>
      <c r="R39" s="326" t="s">
        <v>2955</v>
      </c>
      <c r="S39" s="326"/>
      <c r="T39" s="662">
        <v>20</v>
      </c>
      <c r="U39" s="294">
        <v>5</v>
      </c>
      <c r="V39" s="295">
        <v>5</v>
      </c>
      <c r="W39" s="295">
        <v>5</v>
      </c>
      <c r="X39" s="295">
        <v>5</v>
      </c>
      <c r="Y39" s="354">
        <f t="shared" si="4"/>
        <v>326.53064881</v>
      </c>
      <c r="Z39" s="296">
        <f t="shared" si="113"/>
        <v>326.53064881</v>
      </c>
      <c r="AA39" s="296">
        <f t="shared" si="114"/>
        <v>326.53064881</v>
      </c>
      <c r="AB39" s="296">
        <f t="shared" si="115"/>
        <v>0</v>
      </c>
      <c r="AC39" s="296">
        <f t="shared" si="116"/>
        <v>0</v>
      </c>
      <c r="AD39" s="296">
        <f t="shared" si="117"/>
        <v>0</v>
      </c>
      <c r="AE39" s="296">
        <f t="shared" si="118"/>
        <v>0</v>
      </c>
      <c r="AF39" s="296">
        <f t="shared" si="119"/>
        <v>0</v>
      </c>
      <c r="AG39" s="297">
        <v>5.0000000000000004E-6</v>
      </c>
      <c r="AH39" s="296">
        <v>14.292879340000001</v>
      </c>
      <c r="AI39" s="298">
        <v>14.292879340000001</v>
      </c>
      <c r="AJ39" s="298">
        <v>0</v>
      </c>
      <c r="AK39" s="298">
        <v>0</v>
      </c>
      <c r="AL39" s="298">
        <v>0</v>
      </c>
      <c r="AM39" s="298">
        <v>0</v>
      </c>
      <c r="AN39" s="298">
        <v>0</v>
      </c>
      <c r="AO39" s="297">
        <v>5.0000000000000004E-6</v>
      </c>
      <c r="AP39" s="296">
        <f t="shared" si="46"/>
        <v>104.07925575</v>
      </c>
      <c r="AQ39" s="298">
        <v>104.07925575</v>
      </c>
      <c r="AR39" s="298">
        <v>0</v>
      </c>
      <c r="AS39" s="298">
        <v>0</v>
      </c>
      <c r="AT39" s="298">
        <v>0</v>
      </c>
      <c r="AU39" s="298">
        <v>0</v>
      </c>
      <c r="AV39" s="298">
        <v>0</v>
      </c>
      <c r="AW39" s="297">
        <v>5.0000000000000004E-6</v>
      </c>
      <c r="AX39" s="296">
        <f t="shared" si="47"/>
        <v>104.07925686</v>
      </c>
      <c r="AY39" s="298">
        <v>104.07925686</v>
      </c>
      <c r="AZ39" s="298">
        <v>0</v>
      </c>
      <c r="BA39" s="298">
        <v>0</v>
      </c>
      <c r="BB39" s="298">
        <v>0</v>
      </c>
      <c r="BC39" s="298">
        <v>0</v>
      </c>
      <c r="BD39" s="298">
        <v>0</v>
      </c>
      <c r="BE39" s="297">
        <v>5.0000000000000004E-6</v>
      </c>
      <c r="BF39" s="296">
        <f t="shared" si="48"/>
        <v>104.07925686</v>
      </c>
      <c r="BG39" s="298">
        <v>104.07925686</v>
      </c>
      <c r="BH39" s="298">
        <v>0</v>
      </c>
      <c r="BI39" s="298">
        <v>0</v>
      </c>
      <c r="BJ39" s="298">
        <v>0</v>
      </c>
      <c r="BK39" s="298">
        <v>0</v>
      </c>
      <c r="BL39" s="298">
        <v>0</v>
      </c>
    </row>
    <row r="40" spans="1:64" s="287" customFormat="1" ht="40.5" customHeight="1" x14ac:dyDescent="0.25">
      <c r="A40" s="278"/>
      <c r="B40" s="358"/>
      <c r="C40" s="1018"/>
      <c r="D40" s="1121"/>
      <c r="E40" s="331">
        <v>345</v>
      </c>
      <c r="F40" s="370">
        <v>330108700</v>
      </c>
      <c r="G40" s="374" t="s">
        <v>3375</v>
      </c>
      <c r="H40" s="479">
        <v>400</v>
      </c>
      <c r="I40" s="352" t="s">
        <v>2979</v>
      </c>
      <c r="J40" s="370">
        <v>33</v>
      </c>
      <c r="K40" s="370" t="s">
        <v>3362</v>
      </c>
      <c r="L40" s="370">
        <v>3301</v>
      </c>
      <c r="M40" s="359" t="s">
        <v>3363</v>
      </c>
      <c r="N40" s="356">
        <v>2024004540085</v>
      </c>
      <c r="O40" s="370" t="s">
        <v>3364</v>
      </c>
      <c r="P40" s="332" t="s">
        <v>1011</v>
      </c>
      <c r="Q40" s="639">
        <v>400</v>
      </c>
      <c r="R40" s="326" t="s">
        <v>2955</v>
      </c>
      <c r="S40" s="326"/>
      <c r="T40" s="662">
        <v>400</v>
      </c>
      <c r="U40" s="294">
        <v>40</v>
      </c>
      <c r="V40" s="295">
        <v>120</v>
      </c>
      <c r="W40" s="295">
        <v>120</v>
      </c>
      <c r="X40" s="295">
        <v>120</v>
      </c>
      <c r="Y40" s="354">
        <f t="shared" si="4"/>
        <v>326.53064991999997</v>
      </c>
      <c r="Z40" s="296">
        <f t="shared" si="113"/>
        <v>326.53064991999997</v>
      </c>
      <c r="AA40" s="296">
        <f t="shared" si="114"/>
        <v>326.53064991999997</v>
      </c>
      <c r="AB40" s="296">
        <f t="shared" si="115"/>
        <v>0</v>
      </c>
      <c r="AC40" s="296">
        <f t="shared" si="116"/>
        <v>0</v>
      </c>
      <c r="AD40" s="296">
        <f t="shared" si="117"/>
        <v>0</v>
      </c>
      <c r="AE40" s="296">
        <f t="shared" si="118"/>
        <v>0</v>
      </c>
      <c r="AF40" s="296">
        <f t="shared" si="119"/>
        <v>0</v>
      </c>
      <c r="AG40" s="297">
        <v>4.0000000000000003E-5</v>
      </c>
      <c r="AH40" s="296">
        <v>14.292879340000001</v>
      </c>
      <c r="AI40" s="298">
        <v>14.292879340000001</v>
      </c>
      <c r="AJ40" s="298">
        <v>0</v>
      </c>
      <c r="AK40" s="298">
        <v>0</v>
      </c>
      <c r="AL40" s="298">
        <v>0</v>
      </c>
      <c r="AM40" s="298">
        <v>0</v>
      </c>
      <c r="AN40" s="298">
        <v>0</v>
      </c>
      <c r="AO40" s="297">
        <v>1.2E-4</v>
      </c>
      <c r="AP40" s="296">
        <f t="shared" si="46"/>
        <v>104.07925686</v>
      </c>
      <c r="AQ40" s="298">
        <v>104.07925686</v>
      </c>
      <c r="AR40" s="298">
        <v>0</v>
      </c>
      <c r="AS40" s="298">
        <v>0</v>
      </c>
      <c r="AT40" s="298">
        <v>0</v>
      </c>
      <c r="AU40" s="298">
        <v>0</v>
      </c>
      <c r="AV40" s="298">
        <v>0</v>
      </c>
      <c r="AW40" s="297">
        <v>1.2E-4</v>
      </c>
      <c r="AX40" s="296">
        <f t="shared" si="47"/>
        <v>104.07925686</v>
      </c>
      <c r="AY40" s="298">
        <v>104.07925686</v>
      </c>
      <c r="AZ40" s="298">
        <v>0</v>
      </c>
      <c r="BA40" s="298">
        <v>0</v>
      </c>
      <c r="BB40" s="298">
        <v>0</v>
      </c>
      <c r="BC40" s="298">
        <v>0</v>
      </c>
      <c r="BD40" s="298">
        <v>0</v>
      </c>
      <c r="BE40" s="297">
        <v>1.2E-4</v>
      </c>
      <c r="BF40" s="296">
        <f t="shared" si="48"/>
        <v>104.07925686</v>
      </c>
      <c r="BG40" s="298">
        <v>104.07925686</v>
      </c>
      <c r="BH40" s="298">
        <v>0</v>
      </c>
      <c r="BI40" s="298">
        <v>0</v>
      </c>
      <c r="BJ40" s="298">
        <v>0</v>
      </c>
      <c r="BK40" s="298">
        <v>0</v>
      </c>
      <c r="BL40" s="298">
        <v>0</v>
      </c>
    </row>
    <row r="41" spans="1:64" s="287" customFormat="1" ht="40.5" customHeight="1" x14ac:dyDescent="0.25">
      <c r="A41" s="278"/>
      <c r="B41" s="358"/>
      <c r="C41" s="1018"/>
      <c r="D41" s="1121"/>
      <c r="E41" s="331">
        <v>346</v>
      </c>
      <c r="F41" s="370">
        <v>330105100</v>
      </c>
      <c r="G41" s="374" t="s">
        <v>3361</v>
      </c>
      <c r="H41" s="479">
        <v>40</v>
      </c>
      <c r="I41" s="352" t="s">
        <v>2979</v>
      </c>
      <c r="J41" s="370">
        <v>33</v>
      </c>
      <c r="K41" s="370" t="s">
        <v>3362</v>
      </c>
      <c r="L41" s="370">
        <v>3301</v>
      </c>
      <c r="M41" s="359" t="s">
        <v>3363</v>
      </c>
      <c r="N41" s="356">
        <v>2024004540085</v>
      </c>
      <c r="O41" s="370" t="s">
        <v>3364</v>
      </c>
      <c r="P41" s="332" t="s">
        <v>1021</v>
      </c>
      <c r="Q41" s="639">
        <v>40</v>
      </c>
      <c r="R41" s="326" t="s">
        <v>2955</v>
      </c>
      <c r="S41" s="326"/>
      <c r="T41" s="662">
        <v>40</v>
      </c>
      <c r="U41" s="294">
        <v>5</v>
      </c>
      <c r="V41" s="295">
        <v>10</v>
      </c>
      <c r="W41" s="295">
        <v>10</v>
      </c>
      <c r="X41" s="295">
        <v>15</v>
      </c>
      <c r="Y41" s="354">
        <f t="shared" si="4"/>
        <v>340.82352939999998</v>
      </c>
      <c r="Z41" s="296">
        <f t="shared" si="113"/>
        <v>340.82352939999998</v>
      </c>
      <c r="AA41" s="296">
        <f t="shared" si="114"/>
        <v>340.82352939999998</v>
      </c>
      <c r="AB41" s="296">
        <f t="shared" si="115"/>
        <v>0</v>
      </c>
      <c r="AC41" s="296">
        <f t="shared" si="116"/>
        <v>0</v>
      </c>
      <c r="AD41" s="296">
        <f t="shared" si="117"/>
        <v>0</v>
      </c>
      <c r="AE41" s="296">
        <f t="shared" si="118"/>
        <v>0</v>
      </c>
      <c r="AF41" s="296">
        <f t="shared" si="119"/>
        <v>0</v>
      </c>
      <c r="AG41" s="297">
        <v>5.0000000000000004E-6</v>
      </c>
      <c r="AH41" s="296">
        <v>28.585758819999999</v>
      </c>
      <c r="AI41" s="298">
        <v>28.585758819999999</v>
      </c>
      <c r="AJ41" s="298">
        <v>0</v>
      </c>
      <c r="AK41" s="298">
        <v>0</v>
      </c>
      <c r="AL41" s="298">
        <v>0</v>
      </c>
      <c r="AM41" s="298">
        <v>0</v>
      </c>
      <c r="AN41" s="298">
        <v>0</v>
      </c>
      <c r="AO41" s="297">
        <v>1.0000000000000001E-5</v>
      </c>
      <c r="AP41" s="296">
        <f t="shared" si="46"/>
        <v>104.07925686</v>
      </c>
      <c r="AQ41" s="298">
        <v>104.07925686</v>
      </c>
      <c r="AR41" s="298">
        <v>0</v>
      </c>
      <c r="AS41" s="298">
        <v>0</v>
      </c>
      <c r="AT41" s="298">
        <v>0</v>
      </c>
      <c r="AU41" s="298">
        <v>0</v>
      </c>
      <c r="AV41" s="298">
        <v>0</v>
      </c>
      <c r="AW41" s="297">
        <v>1.0000000000000001E-5</v>
      </c>
      <c r="AX41" s="296">
        <f t="shared" si="47"/>
        <v>104.07925686</v>
      </c>
      <c r="AY41" s="298">
        <v>104.07925686</v>
      </c>
      <c r="AZ41" s="298">
        <v>0</v>
      </c>
      <c r="BA41" s="298">
        <v>0</v>
      </c>
      <c r="BB41" s="298">
        <v>0</v>
      </c>
      <c r="BC41" s="298">
        <v>0</v>
      </c>
      <c r="BD41" s="298">
        <v>0</v>
      </c>
      <c r="BE41" s="297">
        <v>1.5E-5</v>
      </c>
      <c r="BF41" s="296">
        <f t="shared" si="48"/>
        <v>104.07925686</v>
      </c>
      <c r="BG41" s="298">
        <v>104.07925686</v>
      </c>
      <c r="BH41" s="298">
        <v>0</v>
      </c>
      <c r="BI41" s="298">
        <v>0</v>
      </c>
      <c r="BJ41" s="298">
        <v>0</v>
      </c>
      <c r="BK41" s="298">
        <v>0</v>
      </c>
      <c r="BL41" s="298">
        <v>0</v>
      </c>
    </row>
    <row r="42" spans="1:64" s="287" customFormat="1" ht="40.5" customHeight="1" x14ac:dyDescent="0.25">
      <c r="A42" s="278"/>
      <c r="B42" s="278"/>
      <c r="C42" s="1019"/>
      <c r="D42" s="1121"/>
      <c r="E42" s="331">
        <v>347</v>
      </c>
      <c r="F42" s="370">
        <v>330107000</v>
      </c>
      <c r="G42" s="374" t="s">
        <v>3366</v>
      </c>
      <c r="H42" s="479">
        <v>1</v>
      </c>
      <c r="I42" s="352" t="s">
        <v>2979</v>
      </c>
      <c r="J42" s="370">
        <v>33</v>
      </c>
      <c r="K42" s="370" t="s">
        <v>3362</v>
      </c>
      <c r="L42" s="370">
        <v>3301</v>
      </c>
      <c r="M42" s="359" t="s">
        <v>3363</v>
      </c>
      <c r="N42" s="356">
        <v>2024004540085</v>
      </c>
      <c r="O42" s="370" t="s">
        <v>3364</v>
      </c>
      <c r="P42" s="332" t="s">
        <v>3341</v>
      </c>
      <c r="Q42" s="639">
        <v>1</v>
      </c>
      <c r="R42" s="326" t="s">
        <v>2955</v>
      </c>
      <c r="S42" s="326"/>
      <c r="T42" s="662">
        <v>1</v>
      </c>
      <c r="U42" s="294">
        <v>0</v>
      </c>
      <c r="V42" s="295">
        <v>0</v>
      </c>
      <c r="W42" s="295">
        <v>1</v>
      </c>
      <c r="X42" s="295">
        <v>0</v>
      </c>
      <c r="Y42" s="354">
        <f t="shared" si="4"/>
        <v>340.82352939999998</v>
      </c>
      <c r="Z42" s="296">
        <f t="shared" si="113"/>
        <v>340.82352939999998</v>
      </c>
      <c r="AA42" s="296">
        <f t="shared" si="114"/>
        <v>340.82352939999998</v>
      </c>
      <c r="AB42" s="296">
        <f t="shared" si="115"/>
        <v>0</v>
      </c>
      <c r="AC42" s="296">
        <f t="shared" si="116"/>
        <v>0</v>
      </c>
      <c r="AD42" s="296">
        <f t="shared" si="117"/>
        <v>0</v>
      </c>
      <c r="AE42" s="296">
        <f t="shared" si="118"/>
        <v>0</v>
      </c>
      <c r="AF42" s="296">
        <f t="shared" si="119"/>
        <v>0</v>
      </c>
      <c r="AG42" s="297">
        <v>0</v>
      </c>
      <c r="AH42" s="296">
        <v>28.585758819999999</v>
      </c>
      <c r="AI42" s="298">
        <v>28.585758819999999</v>
      </c>
      <c r="AJ42" s="298">
        <v>0</v>
      </c>
      <c r="AK42" s="298">
        <v>0</v>
      </c>
      <c r="AL42" s="298">
        <v>0</v>
      </c>
      <c r="AM42" s="298">
        <v>0</v>
      </c>
      <c r="AN42" s="298">
        <v>0</v>
      </c>
      <c r="AO42" s="297">
        <v>0</v>
      </c>
      <c r="AP42" s="296">
        <f t="shared" si="46"/>
        <v>104.07925686</v>
      </c>
      <c r="AQ42" s="298">
        <v>104.07925686</v>
      </c>
      <c r="AR42" s="298">
        <v>0</v>
      </c>
      <c r="AS42" s="298">
        <v>0</v>
      </c>
      <c r="AT42" s="298">
        <v>0</v>
      </c>
      <c r="AU42" s="298">
        <v>0</v>
      </c>
      <c r="AV42" s="298">
        <v>0</v>
      </c>
      <c r="AW42" s="297">
        <v>9.9999999999999995E-7</v>
      </c>
      <c r="AX42" s="296">
        <f t="shared" si="47"/>
        <v>104.07925686</v>
      </c>
      <c r="AY42" s="298">
        <v>104.07925686</v>
      </c>
      <c r="AZ42" s="298">
        <v>0</v>
      </c>
      <c r="BA42" s="298">
        <v>0</v>
      </c>
      <c r="BB42" s="298">
        <v>0</v>
      </c>
      <c r="BC42" s="298">
        <v>0</v>
      </c>
      <c r="BD42" s="298">
        <v>0</v>
      </c>
      <c r="BE42" s="297">
        <v>0</v>
      </c>
      <c r="BF42" s="296">
        <f t="shared" si="48"/>
        <v>104.07925686</v>
      </c>
      <c r="BG42" s="298">
        <v>104.07925686</v>
      </c>
      <c r="BH42" s="298">
        <v>0</v>
      </c>
      <c r="BI42" s="298">
        <v>0</v>
      </c>
      <c r="BJ42" s="298">
        <v>0</v>
      </c>
      <c r="BK42" s="298">
        <v>0</v>
      </c>
      <c r="BL42" s="298">
        <v>0</v>
      </c>
    </row>
    <row r="43" spans="1:64" s="287" customFormat="1" ht="40.5" customHeight="1" x14ac:dyDescent="0.25">
      <c r="A43" s="278"/>
      <c r="B43" s="278"/>
      <c r="C43" s="1017" t="s">
        <v>1086</v>
      </c>
      <c r="D43" s="1121" t="s">
        <v>3318</v>
      </c>
      <c r="E43" s="331">
        <v>348</v>
      </c>
      <c r="F43" s="370">
        <v>330112900</v>
      </c>
      <c r="G43" s="374" t="s">
        <v>485</v>
      </c>
      <c r="H43" s="479">
        <v>1</v>
      </c>
      <c r="I43" s="352" t="s">
        <v>2979</v>
      </c>
      <c r="J43" s="370">
        <v>33</v>
      </c>
      <c r="K43" s="370" t="s">
        <v>3362</v>
      </c>
      <c r="L43" s="370">
        <v>3301</v>
      </c>
      <c r="M43" s="359" t="s">
        <v>3363</v>
      </c>
      <c r="N43" s="356">
        <v>2024004540085</v>
      </c>
      <c r="O43" s="370" t="s">
        <v>3364</v>
      </c>
      <c r="P43" s="332" t="s">
        <v>1024</v>
      </c>
      <c r="Q43" s="639">
        <v>1</v>
      </c>
      <c r="R43" s="326" t="s">
        <v>2955</v>
      </c>
      <c r="S43" s="326"/>
      <c r="T43" s="662">
        <v>1</v>
      </c>
      <c r="U43" s="294">
        <v>0</v>
      </c>
      <c r="V43" s="295">
        <v>0</v>
      </c>
      <c r="W43" s="295">
        <v>1</v>
      </c>
      <c r="X43" s="295">
        <v>0</v>
      </c>
      <c r="Y43" s="354">
        <f t="shared" si="4"/>
        <v>340.82352939999998</v>
      </c>
      <c r="Z43" s="296">
        <f t="shared" si="113"/>
        <v>340.82352939999998</v>
      </c>
      <c r="AA43" s="296">
        <f t="shared" si="114"/>
        <v>340.82352939999998</v>
      </c>
      <c r="AB43" s="296">
        <f t="shared" si="115"/>
        <v>0</v>
      </c>
      <c r="AC43" s="296">
        <f t="shared" si="116"/>
        <v>0</v>
      </c>
      <c r="AD43" s="296">
        <f t="shared" si="117"/>
        <v>0</v>
      </c>
      <c r="AE43" s="296">
        <f t="shared" si="118"/>
        <v>0</v>
      </c>
      <c r="AF43" s="296">
        <f t="shared" si="119"/>
        <v>0</v>
      </c>
      <c r="AG43" s="297">
        <v>0</v>
      </c>
      <c r="AH43" s="296">
        <v>28.585758819999999</v>
      </c>
      <c r="AI43" s="298">
        <v>28.585758819999999</v>
      </c>
      <c r="AJ43" s="298">
        <v>0</v>
      </c>
      <c r="AK43" s="298">
        <v>0</v>
      </c>
      <c r="AL43" s="298">
        <v>0</v>
      </c>
      <c r="AM43" s="298">
        <v>0</v>
      </c>
      <c r="AN43" s="298">
        <v>0</v>
      </c>
      <c r="AO43" s="297">
        <v>0</v>
      </c>
      <c r="AP43" s="296">
        <f t="shared" si="46"/>
        <v>104.07925686</v>
      </c>
      <c r="AQ43" s="298">
        <v>104.07925686</v>
      </c>
      <c r="AR43" s="298">
        <v>0</v>
      </c>
      <c r="AS43" s="298">
        <v>0</v>
      </c>
      <c r="AT43" s="298">
        <v>0</v>
      </c>
      <c r="AU43" s="298">
        <v>0</v>
      </c>
      <c r="AV43" s="298">
        <v>0</v>
      </c>
      <c r="AW43" s="297">
        <v>9.9999999999999995E-7</v>
      </c>
      <c r="AX43" s="296">
        <f t="shared" si="47"/>
        <v>104.07925686</v>
      </c>
      <c r="AY43" s="298">
        <v>104.07925686</v>
      </c>
      <c r="AZ43" s="298">
        <v>0</v>
      </c>
      <c r="BA43" s="298">
        <v>0</v>
      </c>
      <c r="BB43" s="298">
        <v>0</v>
      </c>
      <c r="BC43" s="298">
        <v>0</v>
      </c>
      <c r="BD43" s="298">
        <v>0</v>
      </c>
      <c r="BE43" s="297">
        <v>0</v>
      </c>
      <c r="BF43" s="296">
        <f t="shared" si="48"/>
        <v>104.07925686</v>
      </c>
      <c r="BG43" s="298">
        <v>104.07925686</v>
      </c>
      <c r="BH43" s="298">
        <v>0</v>
      </c>
      <c r="BI43" s="298">
        <v>0</v>
      </c>
      <c r="BJ43" s="298">
        <v>0</v>
      </c>
      <c r="BK43" s="298">
        <v>0</v>
      </c>
      <c r="BL43" s="298">
        <v>0</v>
      </c>
    </row>
    <row r="44" spans="1:64" s="287" customFormat="1" ht="40.5" customHeight="1" x14ac:dyDescent="0.25">
      <c r="A44" s="278"/>
      <c r="B44" s="278"/>
      <c r="C44" s="1019"/>
      <c r="D44" s="1121"/>
      <c r="E44" s="331">
        <v>349</v>
      </c>
      <c r="F44" s="370">
        <v>330105100</v>
      </c>
      <c r="G44" s="374" t="s">
        <v>3361</v>
      </c>
      <c r="H44" s="479">
        <v>4</v>
      </c>
      <c r="I44" s="352" t="s">
        <v>2979</v>
      </c>
      <c r="J44" s="370">
        <v>33</v>
      </c>
      <c r="K44" s="370" t="s">
        <v>3362</v>
      </c>
      <c r="L44" s="370">
        <v>3301</v>
      </c>
      <c r="M44" s="359" t="s">
        <v>3363</v>
      </c>
      <c r="N44" s="356">
        <v>2024004540085</v>
      </c>
      <c r="O44" s="370" t="s">
        <v>3364</v>
      </c>
      <c r="P44" s="332" t="s">
        <v>1016</v>
      </c>
      <c r="Q44" s="639">
        <v>4</v>
      </c>
      <c r="R44" s="326" t="s">
        <v>2955</v>
      </c>
      <c r="S44" s="326"/>
      <c r="T44" s="662">
        <v>4</v>
      </c>
      <c r="U44" s="294">
        <v>1</v>
      </c>
      <c r="V44" s="295">
        <v>1</v>
      </c>
      <c r="W44" s="295">
        <v>1</v>
      </c>
      <c r="X44" s="295">
        <v>1</v>
      </c>
      <c r="Y44" s="354">
        <f t="shared" si="4"/>
        <v>340.82352939999998</v>
      </c>
      <c r="Z44" s="296">
        <f t="shared" si="113"/>
        <v>340.82352939999998</v>
      </c>
      <c r="AA44" s="296">
        <f t="shared" si="114"/>
        <v>340.82352939999998</v>
      </c>
      <c r="AB44" s="296">
        <f t="shared" si="115"/>
        <v>0</v>
      </c>
      <c r="AC44" s="296">
        <f t="shared" si="116"/>
        <v>0</v>
      </c>
      <c r="AD44" s="296">
        <f t="shared" si="117"/>
        <v>0</v>
      </c>
      <c r="AE44" s="296">
        <f t="shared" si="118"/>
        <v>0</v>
      </c>
      <c r="AF44" s="296">
        <f t="shared" si="119"/>
        <v>0</v>
      </c>
      <c r="AG44" s="297">
        <v>9.9999999999999995E-7</v>
      </c>
      <c r="AH44" s="296">
        <v>28.585758819999999</v>
      </c>
      <c r="AI44" s="298">
        <v>28.585758819999999</v>
      </c>
      <c r="AJ44" s="298">
        <v>0</v>
      </c>
      <c r="AK44" s="298">
        <v>0</v>
      </c>
      <c r="AL44" s="298">
        <v>0</v>
      </c>
      <c r="AM44" s="298">
        <v>0</v>
      </c>
      <c r="AN44" s="298">
        <v>0</v>
      </c>
      <c r="AO44" s="297">
        <v>9.9999999999999995E-7</v>
      </c>
      <c r="AP44" s="296">
        <f t="shared" si="46"/>
        <v>104.07925686</v>
      </c>
      <c r="AQ44" s="298">
        <v>104.07925686</v>
      </c>
      <c r="AR44" s="298">
        <v>0</v>
      </c>
      <c r="AS44" s="298">
        <v>0</v>
      </c>
      <c r="AT44" s="298">
        <v>0</v>
      </c>
      <c r="AU44" s="298">
        <v>0</v>
      </c>
      <c r="AV44" s="298">
        <v>0</v>
      </c>
      <c r="AW44" s="297">
        <v>9.9999999999999995E-7</v>
      </c>
      <c r="AX44" s="296">
        <f t="shared" si="47"/>
        <v>104.07925686</v>
      </c>
      <c r="AY44" s="298">
        <v>104.07925686</v>
      </c>
      <c r="AZ44" s="298">
        <v>0</v>
      </c>
      <c r="BA44" s="298">
        <v>0</v>
      </c>
      <c r="BB44" s="298">
        <v>0</v>
      </c>
      <c r="BC44" s="298">
        <v>0</v>
      </c>
      <c r="BD44" s="298">
        <v>0</v>
      </c>
      <c r="BE44" s="297">
        <v>9.9999999999999995E-7</v>
      </c>
      <c r="BF44" s="296">
        <f t="shared" si="48"/>
        <v>104.07925686</v>
      </c>
      <c r="BG44" s="298">
        <v>104.07925686</v>
      </c>
      <c r="BH44" s="298">
        <v>0</v>
      </c>
      <c r="BI44" s="298">
        <v>0</v>
      </c>
      <c r="BJ44" s="298">
        <v>0</v>
      </c>
      <c r="BK44" s="298">
        <v>0</v>
      </c>
      <c r="BL44" s="298">
        <v>0</v>
      </c>
    </row>
    <row r="45" spans="1:64" s="559" customFormat="1" ht="40.5" customHeight="1" x14ac:dyDescent="0.25">
      <c r="A45" s="715"/>
      <c r="B45" s="201" t="s">
        <v>1087</v>
      </c>
      <c r="C45" s="548" t="s">
        <v>1025</v>
      </c>
      <c r="D45" s="549"/>
      <c r="E45" s="549"/>
      <c r="F45" s="782"/>
      <c r="G45" s="781"/>
      <c r="H45" s="781"/>
      <c r="I45" s="781"/>
      <c r="J45" s="782"/>
      <c r="K45" s="782"/>
      <c r="L45" s="782"/>
      <c r="M45" s="784"/>
      <c r="N45" s="782"/>
      <c r="O45" s="783"/>
      <c r="P45" s="716"/>
      <c r="Q45" s="716"/>
      <c r="R45" s="711"/>
      <c r="S45" s="685"/>
      <c r="T45" s="549"/>
      <c r="U45" s="549"/>
      <c r="V45" s="549"/>
      <c r="W45" s="549"/>
      <c r="X45" s="550"/>
      <c r="Y45" s="687">
        <f t="shared" si="4"/>
        <v>3088.9999999600004</v>
      </c>
      <c r="Z45" s="551">
        <f t="shared" si="113"/>
        <v>3088.9999999600004</v>
      </c>
      <c r="AA45" s="551">
        <f t="shared" si="114"/>
        <v>3088.9999999600004</v>
      </c>
      <c r="AB45" s="551">
        <f t="shared" si="115"/>
        <v>0</v>
      </c>
      <c r="AC45" s="551">
        <f t="shared" si="116"/>
        <v>0</v>
      </c>
      <c r="AD45" s="551">
        <f t="shared" si="117"/>
        <v>0</v>
      </c>
      <c r="AE45" s="551">
        <f t="shared" si="118"/>
        <v>0</v>
      </c>
      <c r="AF45" s="551">
        <f t="shared" si="119"/>
        <v>0</v>
      </c>
      <c r="AG45" s="552"/>
      <c r="AH45" s="553">
        <f>SUM(AH46:AH52)</f>
        <v>700</v>
      </c>
      <c r="AI45" s="553">
        <f t="shared" ref="AI45:AN45" si="120">SUM(AI46:AI52)</f>
        <v>700</v>
      </c>
      <c r="AJ45" s="553">
        <f t="shared" si="120"/>
        <v>0</v>
      </c>
      <c r="AK45" s="553">
        <f t="shared" si="120"/>
        <v>0</v>
      </c>
      <c r="AL45" s="553">
        <f t="shared" si="120"/>
        <v>0</v>
      </c>
      <c r="AM45" s="553">
        <f t="shared" si="120"/>
        <v>0</v>
      </c>
      <c r="AN45" s="553">
        <f t="shared" si="120"/>
        <v>0</v>
      </c>
      <c r="AO45" s="552"/>
      <c r="AP45" s="553">
        <f>SUM(AP46:AP52)</f>
        <v>796.33333332000007</v>
      </c>
      <c r="AQ45" s="553">
        <f t="shared" ref="AQ45" si="121">SUM(AQ46:AQ52)</f>
        <v>796.33333332000007</v>
      </c>
      <c r="AR45" s="553">
        <f t="shared" ref="AR45" si="122">SUM(AR46:AR52)</f>
        <v>0</v>
      </c>
      <c r="AS45" s="553">
        <f t="shared" ref="AS45" si="123">SUM(AS46:AS52)</f>
        <v>0</v>
      </c>
      <c r="AT45" s="553">
        <f t="shared" ref="AT45" si="124">SUM(AT46:AT52)</f>
        <v>0</v>
      </c>
      <c r="AU45" s="553">
        <f t="shared" ref="AU45" si="125">SUM(AU46:AU52)</f>
        <v>0</v>
      </c>
      <c r="AV45" s="553">
        <f t="shared" ref="AV45" si="126">SUM(AV46:AV52)</f>
        <v>0</v>
      </c>
      <c r="AW45" s="552"/>
      <c r="AX45" s="553">
        <f>SUM(AX46:AX52)</f>
        <v>796.33333332000007</v>
      </c>
      <c r="AY45" s="553">
        <f t="shared" ref="AY45" si="127">SUM(AY46:AY52)</f>
        <v>796.33333332000007</v>
      </c>
      <c r="AZ45" s="553">
        <f t="shared" ref="AZ45" si="128">SUM(AZ46:AZ52)</f>
        <v>0</v>
      </c>
      <c r="BA45" s="553">
        <f t="shared" ref="BA45" si="129">SUM(BA46:BA52)</f>
        <v>0</v>
      </c>
      <c r="BB45" s="553">
        <f t="shared" ref="BB45" si="130">SUM(BB46:BB52)</f>
        <v>0</v>
      </c>
      <c r="BC45" s="553">
        <f t="shared" ref="BC45" si="131">SUM(BC46:BC52)</f>
        <v>0</v>
      </c>
      <c r="BD45" s="553">
        <f t="shared" ref="BD45" si="132">SUM(BD46:BD52)</f>
        <v>0</v>
      </c>
      <c r="BE45" s="552"/>
      <c r="BF45" s="553">
        <f>SUM(BF46:BF52)</f>
        <v>796.33333332000007</v>
      </c>
      <c r="BG45" s="553">
        <f t="shared" ref="BG45" si="133">SUM(BG46:BG52)</f>
        <v>796.33333332000007</v>
      </c>
      <c r="BH45" s="553">
        <f t="shared" ref="BH45" si="134">SUM(BH46:BH52)</f>
        <v>0</v>
      </c>
      <c r="BI45" s="553">
        <f t="shared" ref="BI45" si="135">SUM(BI46:BI52)</f>
        <v>0</v>
      </c>
      <c r="BJ45" s="553">
        <f t="shared" ref="BJ45" si="136">SUM(BJ46:BJ52)</f>
        <v>0</v>
      </c>
      <c r="BK45" s="553">
        <f t="shared" ref="BK45" si="137">SUM(BK46:BK52)</f>
        <v>0</v>
      </c>
      <c r="BL45" s="553">
        <f t="shared" ref="BL45" si="138">SUM(BL46:BL52)</f>
        <v>0</v>
      </c>
    </row>
    <row r="46" spans="1:64" s="287" customFormat="1" ht="40.5" customHeight="1" x14ac:dyDescent="0.25">
      <c r="A46" s="278"/>
      <c r="B46" s="278"/>
      <c r="C46" s="1017" t="s">
        <v>1088</v>
      </c>
      <c r="D46" s="1122" t="s">
        <v>1026</v>
      </c>
      <c r="E46" s="340">
        <v>350</v>
      </c>
      <c r="F46" s="370">
        <v>330105100</v>
      </c>
      <c r="G46" s="374" t="s">
        <v>3361</v>
      </c>
      <c r="H46" s="479">
        <v>50</v>
      </c>
      <c r="I46" s="352" t="s">
        <v>2979</v>
      </c>
      <c r="J46" s="370">
        <v>33</v>
      </c>
      <c r="K46" s="370" t="s">
        <v>3362</v>
      </c>
      <c r="L46" s="370">
        <v>3301</v>
      </c>
      <c r="M46" s="359" t="s">
        <v>3363</v>
      </c>
      <c r="N46" s="356">
        <v>2024004540085</v>
      </c>
      <c r="O46" s="370" t="s">
        <v>3364</v>
      </c>
      <c r="P46" s="332" t="s">
        <v>1027</v>
      </c>
      <c r="Q46" s="639">
        <v>50</v>
      </c>
      <c r="R46" s="326" t="s">
        <v>2956</v>
      </c>
      <c r="S46" s="326"/>
      <c r="T46" s="662">
        <v>50</v>
      </c>
      <c r="U46" s="294">
        <v>50</v>
      </c>
      <c r="V46" s="295">
        <v>50</v>
      </c>
      <c r="W46" s="295">
        <v>50</v>
      </c>
      <c r="X46" s="295">
        <v>50</v>
      </c>
      <c r="Y46" s="354">
        <f t="shared" si="4"/>
        <v>441.28571427999998</v>
      </c>
      <c r="Z46" s="296">
        <f t="shared" si="113"/>
        <v>441.28571427999998</v>
      </c>
      <c r="AA46" s="296">
        <f t="shared" si="114"/>
        <v>441.28571427999998</v>
      </c>
      <c r="AB46" s="296">
        <f t="shared" si="115"/>
        <v>0</v>
      </c>
      <c r="AC46" s="296">
        <f t="shared" si="116"/>
        <v>0</v>
      </c>
      <c r="AD46" s="296">
        <f t="shared" si="117"/>
        <v>0</v>
      </c>
      <c r="AE46" s="296">
        <f t="shared" si="118"/>
        <v>0</v>
      </c>
      <c r="AF46" s="296">
        <f t="shared" si="119"/>
        <v>0</v>
      </c>
      <c r="AG46" s="297">
        <v>5.0000000000000002E-5</v>
      </c>
      <c r="AH46" s="296">
        <v>100</v>
      </c>
      <c r="AI46" s="298">
        <v>100</v>
      </c>
      <c r="AJ46" s="298">
        <v>0</v>
      </c>
      <c r="AK46" s="298">
        <v>0</v>
      </c>
      <c r="AL46" s="298">
        <v>0</v>
      </c>
      <c r="AM46" s="298">
        <v>0</v>
      </c>
      <c r="AN46" s="298">
        <v>0</v>
      </c>
      <c r="AO46" s="297">
        <v>5.0000000000000002E-5</v>
      </c>
      <c r="AP46" s="296">
        <f t="shared" si="46"/>
        <v>113.76190476000001</v>
      </c>
      <c r="AQ46" s="298">
        <v>113.76190476000001</v>
      </c>
      <c r="AR46" s="298">
        <v>0</v>
      </c>
      <c r="AS46" s="298">
        <v>0</v>
      </c>
      <c r="AT46" s="298">
        <v>0</v>
      </c>
      <c r="AU46" s="298">
        <v>0</v>
      </c>
      <c r="AV46" s="298">
        <v>0</v>
      </c>
      <c r="AW46" s="297">
        <v>5.0000000000000002E-5</v>
      </c>
      <c r="AX46" s="296">
        <f t="shared" si="47"/>
        <v>113.76190476000001</v>
      </c>
      <c r="AY46" s="298">
        <v>113.76190476000001</v>
      </c>
      <c r="AZ46" s="298">
        <v>0</v>
      </c>
      <c r="BA46" s="298">
        <v>0</v>
      </c>
      <c r="BB46" s="298">
        <v>0</v>
      </c>
      <c r="BC46" s="298">
        <v>0</v>
      </c>
      <c r="BD46" s="298">
        <v>0</v>
      </c>
      <c r="BE46" s="297">
        <v>5.0000000000000002E-5</v>
      </c>
      <c r="BF46" s="296">
        <f t="shared" si="48"/>
        <v>113.76190476000001</v>
      </c>
      <c r="BG46" s="298">
        <v>113.76190476000001</v>
      </c>
      <c r="BH46" s="298">
        <v>0</v>
      </c>
      <c r="BI46" s="298">
        <v>0</v>
      </c>
      <c r="BJ46" s="298">
        <v>0</v>
      </c>
      <c r="BK46" s="298">
        <v>0</v>
      </c>
      <c r="BL46" s="298">
        <v>0</v>
      </c>
    </row>
    <row r="47" spans="1:64" s="287" customFormat="1" ht="40.5" customHeight="1" x14ac:dyDescent="0.25">
      <c r="A47" s="278"/>
      <c r="B47" s="278"/>
      <c r="C47" s="1019"/>
      <c r="D47" s="1122"/>
      <c r="E47" s="331">
        <v>351</v>
      </c>
      <c r="F47" s="370">
        <v>330105100</v>
      </c>
      <c r="G47" s="374" t="s">
        <v>3361</v>
      </c>
      <c r="H47" s="479">
        <v>40</v>
      </c>
      <c r="I47" s="352" t="s">
        <v>2979</v>
      </c>
      <c r="J47" s="370">
        <v>33</v>
      </c>
      <c r="K47" s="370" t="s">
        <v>3362</v>
      </c>
      <c r="L47" s="370">
        <v>3301</v>
      </c>
      <c r="M47" s="359" t="s">
        <v>3363</v>
      </c>
      <c r="N47" s="356">
        <v>2024004540085</v>
      </c>
      <c r="O47" s="370" t="s">
        <v>3364</v>
      </c>
      <c r="P47" s="332" t="s">
        <v>1028</v>
      </c>
      <c r="Q47" s="639">
        <v>40</v>
      </c>
      <c r="R47" s="326" t="s">
        <v>2956</v>
      </c>
      <c r="S47" s="326"/>
      <c r="T47" s="662">
        <v>40</v>
      </c>
      <c r="U47" s="294">
        <v>40</v>
      </c>
      <c r="V47" s="295">
        <v>40</v>
      </c>
      <c r="W47" s="295">
        <v>40</v>
      </c>
      <c r="X47" s="295">
        <v>40</v>
      </c>
      <c r="Y47" s="354">
        <f t="shared" si="4"/>
        <v>441.28571427999998</v>
      </c>
      <c r="Z47" s="296">
        <f t="shared" si="113"/>
        <v>441.28571427999998</v>
      </c>
      <c r="AA47" s="296">
        <f t="shared" si="114"/>
        <v>441.28571427999998</v>
      </c>
      <c r="AB47" s="296">
        <f t="shared" si="115"/>
        <v>0</v>
      </c>
      <c r="AC47" s="296">
        <f t="shared" si="116"/>
        <v>0</v>
      </c>
      <c r="AD47" s="296">
        <f t="shared" si="117"/>
        <v>0</v>
      </c>
      <c r="AE47" s="296">
        <f t="shared" si="118"/>
        <v>0</v>
      </c>
      <c r="AF47" s="296">
        <f t="shared" si="119"/>
        <v>0</v>
      </c>
      <c r="AG47" s="297">
        <v>4.0000000000000003E-5</v>
      </c>
      <c r="AH47" s="296">
        <v>100</v>
      </c>
      <c r="AI47" s="298">
        <v>100</v>
      </c>
      <c r="AJ47" s="298">
        <v>0</v>
      </c>
      <c r="AK47" s="298">
        <v>0</v>
      </c>
      <c r="AL47" s="298">
        <v>0</v>
      </c>
      <c r="AM47" s="298">
        <v>0</v>
      </c>
      <c r="AN47" s="298">
        <v>0</v>
      </c>
      <c r="AO47" s="297">
        <v>4.0000000000000003E-5</v>
      </c>
      <c r="AP47" s="296">
        <f t="shared" si="46"/>
        <v>113.76190476000001</v>
      </c>
      <c r="AQ47" s="298">
        <v>113.76190476000001</v>
      </c>
      <c r="AR47" s="298">
        <v>0</v>
      </c>
      <c r="AS47" s="298">
        <v>0</v>
      </c>
      <c r="AT47" s="298">
        <v>0</v>
      </c>
      <c r="AU47" s="298">
        <v>0</v>
      </c>
      <c r="AV47" s="298">
        <v>0</v>
      </c>
      <c r="AW47" s="297">
        <v>4.0000000000000003E-5</v>
      </c>
      <c r="AX47" s="296">
        <f t="shared" si="47"/>
        <v>113.76190476000001</v>
      </c>
      <c r="AY47" s="298">
        <v>113.76190476000001</v>
      </c>
      <c r="AZ47" s="298">
        <v>0</v>
      </c>
      <c r="BA47" s="298">
        <v>0</v>
      </c>
      <c r="BB47" s="298">
        <v>0</v>
      </c>
      <c r="BC47" s="298">
        <v>0</v>
      </c>
      <c r="BD47" s="298">
        <v>0</v>
      </c>
      <c r="BE47" s="297">
        <v>4.0000000000000003E-5</v>
      </c>
      <c r="BF47" s="296">
        <f t="shared" si="48"/>
        <v>113.76190476000001</v>
      </c>
      <c r="BG47" s="298">
        <v>113.76190476000001</v>
      </c>
      <c r="BH47" s="298">
        <v>0</v>
      </c>
      <c r="BI47" s="298">
        <v>0</v>
      </c>
      <c r="BJ47" s="298">
        <v>0</v>
      </c>
      <c r="BK47" s="298">
        <v>0</v>
      </c>
      <c r="BL47" s="298">
        <v>0</v>
      </c>
    </row>
    <row r="48" spans="1:64" s="287" customFormat="1" ht="40.5" customHeight="1" x14ac:dyDescent="0.25">
      <c r="A48" s="278"/>
      <c r="B48" s="278"/>
      <c r="C48" s="328" t="s">
        <v>1089</v>
      </c>
      <c r="D48" s="330" t="s">
        <v>1029</v>
      </c>
      <c r="E48" s="331">
        <v>352</v>
      </c>
      <c r="F48" s="370">
        <v>330108500</v>
      </c>
      <c r="G48" s="488" t="s">
        <v>3376</v>
      </c>
      <c r="H48" s="479">
        <v>30000</v>
      </c>
      <c r="I48" s="352" t="s">
        <v>2979</v>
      </c>
      <c r="J48" s="370">
        <v>33</v>
      </c>
      <c r="K48" s="370" t="s">
        <v>3362</v>
      </c>
      <c r="L48" s="370">
        <v>3301</v>
      </c>
      <c r="M48" s="359" t="s">
        <v>3363</v>
      </c>
      <c r="N48" s="356">
        <v>2024004540085</v>
      </c>
      <c r="O48" s="370" t="s">
        <v>3364</v>
      </c>
      <c r="P48" s="756" t="s">
        <v>1030</v>
      </c>
      <c r="Q48" s="639">
        <v>30000</v>
      </c>
      <c r="R48" s="875" t="s">
        <v>2955</v>
      </c>
      <c r="S48" s="875"/>
      <c r="T48" s="906">
        <v>30000</v>
      </c>
      <c r="U48" s="907">
        <v>6000</v>
      </c>
      <c r="V48" s="908">
        <v>8000</v>
      </c>
      <c r="W48" s="908">
        <v>8000</v>
      </c>
      <c r="X48" s="908">
        <v>8000</v>
      </c>
      <c r="Y48" s="354">
        <f t="shared" si="4"/>
        <v>441.28571427999998</v>
      </c>
      <c r="Z48" s="296">
        <f t="shared" si="113"/>
        <v>441.28571427999998</v>
      </c>
      <c r="AA48" s="296">
        <f t="shared" si="114"/>
        <v>441.28571427999998</v>
      </c>
      <c r="AB48" s="296">
        <f t="shared" si="115"/>
        <v>0</v>
      </c>
      <c r="AC48" s="296">
        <f t="shared" si="116"/>
        <v>0</v>
      </c>
      <c r="AD48" s="296">
        <f t="shared" si="117"/>
        <v>0</v>
      </c>
      <c r="AE48" s="296">
        <f t="shared" si="118"/>
        <v>0</v>
      </c>
      <c r="AF48" s="296">
        <f t="shared" si="119"/>
        <v>0</v>
      </c>
      <c r="AG48" s="297">
        <v>0.03</v>
      </c>
      <c r="AH48" s="296">
        <v>100</v>
      </c>
      <c r="AI48" s="298">
        <v>100</v>
      </c>
      <c r="AJ48" s="298">
        <v>0</v>
      </c>
      <c r="AK48" s="298">
        <v>0</v>
      </c>
      <c r="AL48" s="298">
        <v>0</v>
      </c>
      <c r="AM48" s="298">
        <v>0</v>
      </c>
      <c r="AN48" s="298">
        <v>0</v>
      </c>
      <c r="AO48" s="297">
        <v>0.03</v>
      </c>
      <c r="AP48" s="296">
        <f t="shared" si="46"/>
        <v>113.76190476000001</v>
      </c>
      <c r="AQ48" s="298">
        <v>113.76190476000001</v>
      </c>
      <c r="AR48" s="298">
        <v>0</v>
      </c>
      <c r="AS48" s="298">
        <v>0</v>
      </c>
      <c r="AT48" s="298">
        <v>0</v>
      </c>
      <c r="AU48" s="298">
        <v>0</v>
      </c>
      <c r="AV48" s="298">
        <v>0</v>
      </c>
      <c r="AW48" s="297">
        <v>0.03</v>
      </c>
      <c r="AX48" s="296">
        <f t="shared" si="47"/>
        <v>113.76190476000001</v>
      </c>
      <c r="AY48" s="298">
        <v>113.76190476000001</v>
      </c>
      <c r="AZ48" s="298">
        <v>0</v>
      </c>
      <c r="BA48" s="298">
        <v>0</v>
      </c>
      <c r="BB48" s="298">
        <v>0</v>
      </c>
      <c r="BC48" s="298">
        <v>0</v>
      </c>
      <c r="BD48" s="298">
        <v>0</v>
      </c>
      <c r="BE48" s="297">
        <v>0.03</v>
      </c>
      <c r="BF48" s="296">
        <f t="shared" si="48"/>
        <v>113.76190476000001</v>
      </c>
      <c r="BG48" s="298">
        <v>113.76190476000001</v>
      </c>
      <c r="BH48" s="298">
        <v>0</v>
      </c>
      <c r="BI48" s="298">
        <v>0</v>
      </c>
      <c r="BJ48" s="298">
        <v>0</v>
      </c>
      <c r="BK48" s="298">
        <v>0</v>
      </c>
      <c r="BL48" s="298">
        <v>0</v>
      </c>
    </row>
    <row r="49" spans="1:64" s="287" customFormat="1" ht="40.5" customHeight="1" x14ac:dyDescent="0.25">
      <c r="A49" s="278"/>
      <c r="B49" s="278"/>
      <c r="C49" s="328" t="s">
        <v>1090</v>
      </c>
      <c r="D49" s="330" t="s">
        <v>2868</v>
      </c>
      <c r="E49" s="331">
        <v>353</v>
      </c>
      <c r="F49" s="370">
        <v>330105100</v>
      </c>
      <c r="G49" s="374" t="s">
        <v>3361</v>
      </c>
      <c r="H49" s="479">
        <v>25</v>
      </c>
      <c r="I49" s="352" t="s">
        <v>2979</v>
      </c>
      <c r="J49" s="370">
        <v>33</v>
      </c>
      <c r="K49" s="370" t="s">
        <v>3362</v>
      </c>
      <c r="L49" s="370">
        <v>3301</v>
      </c>
      <c r="M49" s="359" t="s">
        <v>3363</v>
      </c>
      <c r="N49" s="356">
        <v>2024004540085</v>
      </c>
      <c r="O49" s="370" t="s">
        <v>3364</v>
      </c>
      <c r="P49" s="332" t="s">
        <v>1031</v>
      </c>
      <c r="Q49" s="639">
        <v>25</v>
      </c>
      <c r="R49" s="326" t="s">
        <v>2956</v>
      </c>
      <c r="S49" s="326"/>
      <c r="T49" s="662">
        <v>25</v>
      </c>
      <c r="U49" s="294">
        <v>25</v>
      </c>
      <c r="V49" s="295">
        <v>25</v>
      </c>
      <c r="W49" s="295">
        <v>25</v>
      </c>
      <c r="X49" s="295">
        <v>25</v>
      </c>
      <c r="Y49" s="354">
        <f t="shared" si="4"/>
        <v>441.28571427999998</v>
      </c>
      <c r="Z49" s="296">
        <f t="shared" si="113"/>
        <v>441.28571427999998</v>
      </c>
      <c r="AA49" s="296">
        <f t="shared" si="114"/>
        <v>441.28571427999998</v>
      </c>
      <c r="AB49" s="296">
        <f t="shared" si="115"/>
        <v>0</v>
      </c>
      <c r="AC49" s="296">
        <f t="shared" si="116"/>
        <v>0</v>
      </c>
      <c r="AD49" s="296">
        <f t="shared" si="117"/>
        <v>0</v>
      </c>
      <c r="AE49" s="296">
        <f t="shared" si="118"/>
        <v>0</v>
      </c>
      <c r="AF49" s="296">
        <f t="shared" si="119"/>
        <v>0</v>
      </c>
      <c r="AG49" s="297">
        <v>2.5000000000000001E-5</v>
      </c>
      <c r="AH49" s="296">
        <v>100</v>
      </c>
      <c r="AI49" s="298">
        <v>100</v>
      </c>
      <c r="AJ49" s="298">
        <v>0</v>
      </c>
      <c r="AK49" s="298">
        <v>0</v>
      </c>
      <c r="AL49" s="298">
        <v>0</v>
      </c>
      <c r="AM49" s="298">
        <v>0</v>
      </c>
      <c r="AN49" s="298">
        <v>0</v>
      </c>
      <c r="AO49" s="297">
        <v>2.5000000000000001E-5</v>
      </c>
      <c r="AP49" s="296">
        <f t="shared" si="46"/>
        <v>113.76190476000001</v>
      </c>
      <c r="AQ49" s="298">
        <v>113.76190476000001</v>
      </c>
      <c r="AR49" s="298">
        <v>0</v>
      </c>
      <c r="AS49" s="298">
        <v>0</v>
      </c>
      <c r="AT49" s="298">
        <v>0</v>
      </c>
      <c r="AU49" s="298">
        <v>0</v>
      </c>
      <c r="AV49" s="298">
        <v>0</v>
      </c>
      <c r="AW49" s="297">
        <v>2.5000000000000001E-5</v>
      </c>
      <c r="AX49" s="296">
        <f t="shared" si="47"/>
        <v>113.76190476000001</v>
      </c>
      <c r="AY49" s="298">
        <v>113.76190476000001</v>
      </c>
      <c r="AZ49" s="298">
        <v>0</v>
      </c>
      <c r="BA49" s="298">
        <v>0</v>
      </c>
      <c r="BB49" s="298">
        <v>0</v>
      </c>
      <c r="BC49" s="298">
        <v>0</v>
      </c>
      <c r="BD49" s="298">
        <v>0</v>
      </c>
      <c r="BE49" s="297">
        <v>2.5000000000000001E-5</v>
      </c>
      <c r="BF49" s="296">
        <f t="shared" si="48"/>
        <v>113.76190476000001</v>
      </c>
      <c r="BG49" s="298">
        <v>113.76190476000001</v>
      </c>
      <c r="BH49" s="298">
        <v>0</v>
      </c>
      <c r="BI49" s="298">
        <v>0</v>
      </c>
      <c r="BJ49" s="298">
        <v>0</v>
      </c>
      <c r="BK49" s="298">
        <v>0</v>
      </c>
      <c r="BL49" s="298">
        <v>0</v>
      </c>
    </row>
    <row r="50" spans="1:64" s="287" customFormat="1" ht="40.5" customHeight="1" x14ac:dyDescent="0.25">
      <c r="A50" s="278"/>
      <c r="B50" s="278"/>
      <c r="C50" s="1017" t="s">
        <v>810</v>
      </c>
      <c r="D50" s="1122" t="s">
        <v>3319</v>
      </c>
      <c r="E50" s="331">
        <v>354</v>
      </c>
      <c r="F50" s="370">
        <v>330105100</v>
      </c>
      <c r="G50" s="374" t="s">
        <v>3361</v>
      </c>
      <c r="H50" s="479">
        <v>25</v>
      </c>
      <c r="I50" s="352" t="s">
        <v>2979</v>
      </c>
      <c r="J50" s="370">
        <v>33</v>
      </c>
      <c r="K50" s="370" t="s">
        <v>3362</v>
      </c>
      <c r="L50" s="370">
        <v>3301</v>
      </c>
      <c r="M50" s="359" t="s">
        <v>3363</v>
      </c>
      <c r="N50" s="356">
        <v>2024004540085</v>
      </c>
      <c r="O50" s="370" t="s">
        <v>3364</v>
      </c>
      <c r="P50" s="332" t="s">
        <v>1033</v>
      </c>
      <c r="Q50" s="639">
        <v>25</v>
      </c>
      <c r="R50" s="326" t="s">
        <v>2956</v>
      </c>
      <c r="S50" s="326"/>
      <c r="T50" s="662">
        <v>25</v>
      </c>
      <c r="U50" s="294">
        <v>25</v>
      </c>
      <c r="V50" s="295">
        <v>25</v>
      </c>
      <c r="W50" s="295">
        <v>25</v>
      </c>
      <c r="X50" s="295">
        <v>25</v>
      </c>
      <c r="Y50" s="354">
        <f t="shared" si="4"/>
        <v>441.28571427999998</v>
      </c>
      <c r="Z50" s="296">
        <f t="shared" si="113"/>
        <v>441.28571427999998</v>
      </c>
      <c r="AA50" s="296">
        <f t="shared" si="114"/>
        <v>441.28571427999998</v>
      </c>
      <c r="AB50" s="296">
        <f t="shared" si="115"/>
        <v>0</v>
      </c>
      <c r="AC50" s="296">
        <f t="shared" si="116"/>
        <v>0</v>
      </c>
      <c r="AD50" s="296">
        <f t="shared" si="117"/>
        <v>0</v>
      </c>
      <c r="AE50" s="296">
        <f t="shared" si="118"/>
        <v>0</v>
      </c>
      <c r="AF50" s="296">
        <f t="shared" si="119"/>
        <v>0</v>
      </c>
      <c r="AG50" s="297">
        <v>2.5000000000000001E-5</v>
      </c>
      <c r="AH50" s="296">
        <v>100</v>
      </c>
      <c r="AI50" s="298">
        <v>100</v>
      </c>
      <c r="AJ50" s="298">
        <v>0</v>
      </c>
      <c r="AK50" s="298">
        <v>0</v>
      </c>
      <c r="AL50" s="298">
        <v>0</v>
      </c>
      <c r="AM50" s="298">
        <v>0</v>
      </c>
      <c r="AN50" s="298">
        <v>0</v>
      </c>
      <c r="AO50" s="297">
        <v>2.5000000000000001E-5</v>
      </c>
      <c r="AP50" s="296">
        <f t="shared" si="46"/>
        <v>113.76190476000001</v>
      </c>
      <c r="AQ50" s="298">
        <v>113.76190476000001</v>
      </c>
      <c r="AR50" s="298">
        <v>0</v>
      </c>
      <c r="AS50" s="298">
        <v>0</v>
      </c>
      <c r="AT50" s="298">
        <v>0</v>
      </c>
      <c r="AU50" s="298">
        <v>0</v>
      </c>
      <c r="AV50" s="298">
        <v>0</v>
      </c>
      <c r="AW50" s="297">
        <v>2.5000000000000001E-5</v>
      </c>
      <c r="AX50" s="296">
        <f t="shared" si="47"/>
        <v>113.76190476000001</v>
      </c>
      <c r="AY50" s="298">
        <v>113.76190476000001</v>
      </c>
      <c r="AZ50" s="298">
        <v>0</v>
      </c>
      <c r="BA50" s="298">
        <v>0</v>
      </c>
      <c r="BB50" s="298">
        <v>0</v>
      </c>
      <c r="BC50" s="298">
        <v>0</v>
      </c>
      <c r="BD50" s="298">
        <v>0</v>
      </c>
      <c r="BE50" s="297">
        <v>2.5000000000000001E-5</v>
      </c>
      <c r="BF50" s="296">
        <f t="shared" si="48"/>
        <v>113.76190476000001</v>
      </c>
      <c r="BG50" s="298">
        <v>113.76190476000001</v>
      </c>
      <c r="BH50" s="298">
        <v>0</v>
      </c>
      <c r="BI50" s="298">
        <v>0</v>
      </c>
      <c r="BJ50" s="298">
        <v>0</v>
      </c>
      <c r="BK50" s="298">
        <v>0</v>
      </c>
      <c r="BL50" s="298">
        <v>0</v>
      </c>
    </row>
    <row r="51" spans="1:64" s="287" customFormat="1" ht="40.5" customHeight="1" x14ac:dyDescent="0.25">
      <c r="A51" s="278"/>
      <c r="B51" s="278"/>
      <c r="C51" s="1018"/>
      <c r="D51" s="1122"/>
      <c r="E51" s="331">
        <v>355</v>
      </c>
      <c r="F51" s="370">
        <v>330106500</v>
      </c>
      <c r="G51" s="374" t="s">
        <v>377</v>
      </c>
      <c r="H51" s="479">
        <v>25</v>
      </c>
      <c r="I51" s="352" t="s">
        <v>2979</v>
      </c>
      <c r="J51" s="370">
        <v>33</v>
      </c>
      <c r="K51" s="370" t="s">
        <v>3362</v>
      </c>
      <c r="L51" s="370">
        <v>3301</v>
      </c>
      <c r="M51" s="359" t="s">
        <v>3363</v>
      </c>
      <c r="N51" s="356">
        <v>2024004540085</v>
      </c>
      <c r="O51" s="370" t="s">
        <v>3364</v>
      </c>
      <c r="P51" s="332" t="s">
        <v>1034</v>
      </c>
      <c r="Q51" s="639">
        <v>25</v>
      </c>
      <c r="R51" s="326" t="s">
        <v>2956</v>
      </c>
      <c r="S51" s="326"/>
      <c r="T51" s="662">
        <v>25</v>
      </c>
      <c r="U51" s="294">
        <v>25</v>
      </c>
      <c r="V51" s="295">
        <v>25</v>
      </c>
      <c r="W51" s="295">
        <v>25</v>
      </c>
      <c r="X51" s="295">
        <v>25</v>
      </c>
      <c r="Y51" s="354">
        <f t="shared" si="4"/>
        <v>441.28571427999998</v>
      </c>
      <c r="Z51" s="296">
        <f t="shared" si="113"/>
        <v>441.28571427999998</v>
      </c>
      <c r="AA51" s="296">
        <f t="shared" si="114"/>
        <v>441.28571427999998</v>
      </c>
      <c r="AB51" s="296">
        <f t="shared" si="115"/>
        <v>0</v>
      </c>
      <c r="AC51" s="296">
        <f t="shared" si="116"/>
        <v>0</v>
      </c>
      <c r="AD51" s="296">
        <f t="shared" si="117"/>
        <v>0</v>
      </c>
      <c r="AE51" s="296">
        <f t="shared" si="118"/>
        <v>0</v>
      </c>
      <c r="AF51" s="296">
        <f t="shared" si="119"/>
        <v>0</v>
      </c>
      <c r="AG51" s="297">
        <v>2.5000000000000001E-5</v>
      </c>
      <c r="AH51" s="296">
        <v>100</v>
      </c>
      <c r="AI51" s="298">
        <v>100</v>
      </c>
      <c r="AJ51" s="298">
        <v>0</v>
      </c>
      <c r="AK51" s="298">
        <v>0</v>
      </c>
      <c r="AL51" s="298">
        <v>0</v>
      </c>
      <c r="AM51" s="298">
        <v>0</v>
      </c>
      <c r="AN51" s="298">
        <v>0</v>
      </c>
      <c r="AO51" s="297">
        <v>2.5000000000000001E-5</v>
      </c>
      <c r="AP51" s="296">
        <f t="shared" si="46"/>
        <v>113.76190476000001</v>
      </c>
      <c r="AQ51" s="298">
        <v>113.76190476000001</v>
      </c>
      <c r="AR51" s="298">
        <v>0</v>
      </c>
      <c r="AS51" s="298">
        <v>0</v>
      </c>
      <c r="AT51" s="298">
        <v>0</v>
      </c>
      <c r="AU51" s="298">
        <v>0</v>
      </c>
      <c r="AV51" s="298">
        <v>0</v>
      </c>
      <c r="AW51" s="297">
        <v>2.5000000000000001E-5</v>
      </c>
      <c r="AX51" s="296">
        <f t="shared" si="47"/>
        <v>113.76190476000001</v>
      </c>
      <c r="AY51" s="298">
        <v>113.76190476000001</v>
      </c>
      <c r="AZ51" s="298">
        <v>0</v>
      </c>
      <c r="BA51" s="298">
        <v>0</v>
      </c>
      <c r="BB51" s="298">
        <v>0</v>
      </c>
      <c r="BC51" s="298">
        <v>0</v>
      </c>
      <c r="BD51" s="298">
        <v>0</v>
      </c>
      <c r="BE51" s="297">
        <v>2.5000000000000001E-5</v>
      </c>
      <c r="BF51" s="296">
        <f t="shared" si="48"/>
        <v>113.76190476000001</v>
      </c>
      <c r="BG51" s="298">
        <v>113.76190476000001</v>
      </c>
      <c r="BH51" s="298">
        <v>0</v>
      </c>
      <c r="BI51" s="298">
        <v>0</v>
      </c>
      <c r="BJ51" s="298">
        <v>0</v>
      </c>
      <c r="BK51" s="298">
        <v>0</v>
      </c>
      <c r="BL51" s="298">
        <v>0</v>
      </c>
    </row>
    <row r="52" spans="1:64" s="287" customFormat="1" ht="40.5" customHeight="1" x14ac:dyDescent="0.25">
      <c r="A52" s="278"/>
      <c r="B52" s="278"/>
      <c r="C52" s="1019"/>
      <c r="D52" s="1122"/>
      <c r="E52" s="331">
        <v>356</v>
      </c>
      <c r="F52" s="370">
        <v>330105300</v>
      </c>
      <c r="G52" s="374" t="s">
        <v>3372</v>
      </c>
      <c r="H52" s="479">
        <v>8</v>
      </c>
      <c r="I52" s="352" t="s">
        <v>2979</v>
      </c>
      <c r="J52" s="370">
        <v>33</v>
      </c>
      <c r="K52" s="370" t="s">
        <v>3362</v>
      </c>
      <c r="L52" s="370">
        <v>3301</v>
      </c>
      <c r="M52" s="359" t="s">
        <v>3363</v>
      </c>
      <c r="N52" s="356">
        <v>2024004540085</v>
      </c>
      <c r="O52" s="370" t="s">
        <v>3364</v>
      </c>
      <c r="P52" s="332" t="s">
        <v>1035</v>
      </c>
      <c r="Q52" s="639">
        <v>8</v>
      </c>
      <c r="R52" s="875" t="s">
        <v>2955</v>
      </c>
      <c r="S52" s="875"/>
      <c r="T52" s="906">
        <v>8</v>
      </c>
      <c r="U52" s="907">
        <v>2</v>
      </c>
      <c r="V52" s="908">
        <v>2</v>
      </c>
      <c r="W52" s="908">
        <v>2</v>
      </c>
      <c r="X52" s="908">
        <v>2</v>
      </c>
      <c r="Y52" s="354">
        <f t="shared" si="4"/>
        <v>441.28571427999998</v>
      </c>
      <c r="Z52" s="296">
        <f t="shared" si="113"/>
        <v>441.28571427999998</v>
      </c>
      <c r="AA52" s="296">
        <f t="shared" si="114"/>
        <v>441.28571427999998</v>
      </c>
      <c r="AB52" s="296">
        <f t="shared" si="115"/>
        <v>0</v>
      </c>
      <c r="AC52" s="296">
        <f t="shared" si="116"/>
        <v>0</v>
      </c>
      <c r="AD52" s="296">
        <f t="shared" si="117"/>
        <v>0</v>
      </c>
      <c r="AE52" s="296">
        <f t="shared" si="118"/>
        <v>0</v>
      </c>
      <c r="AF52" s="296">
        <f t="shared" si="119"/>
        <v>0</v>
      </c>
      <c r="AG52" s="297">
        <v>7.9999999999999996E-6</v>
      </c>
      <c r="AH52" s="296">
        <v>100</v>
      </c>
      <c r="AI52" s="298">
        <v>100</v>
      </c>
      <c r="AJ52" s="298">
        <v>0</v>
      </c>
      <c r="AK52" s="298">
        <v>0</v>
      </c>
      <c r="AL52" s="298">
        <v>0</v>
      </c>
      <c r="AM52" s="298">
        <v>0</v>
      </c>
      <c r="AN52" s="298">
        <v>0</v>
      </c>
      <c r="AO52" s="297">
        <v>7.9999999999999996E-6</v>
      </c>
      <c r="AP52" s="296">
        <f t="shared" si="46"/>
        <v>113.76190476000001</v>
      </c>
      <c r="AQ52" s="298">
        <v>113.76190476000001</v>
      </c>
      <c r="AR52" s="298">
        <v>0</v>
      </c>
      <c r="AS52" s="298">
        <v>0</v>
      </c>
      <c r="AT52" s="298">
        <v>0</v>
      </c>
      <c r="AU52" s="298">
        <v>0</v>
      </c>
      <c r="AV52" s="298">
        <v>0</v>
      </c>
      <c r="AW52" s="297">
        <v>7.9999999999999996E-6</v>
      </c>
      <c r="AX52" s="296">
        <f t="shared" si="47"/>
        <v>113.76190476000001</v>
      </c>
      <c r="AY52" s="298">
        <v>113.76190476000001</v>
      </c>
      <c r="AZ52" s="298">
        <v>0</v>
      </c>
      <c r="BA52" s="298">
        <v>0</v>
      </c>
      <c r="BB52" s="298">
        <v>0</v>
      </c>
      <c r="BC52" s="298">
        <v>0</v>
      </c>
      <c r="BD52" s="298">
        <v>0</v>
      </c>
      <c r="BE52" s="297">
        <v>7.9999999999999996E-6</v>
      </c>
      <c r="BF52" s="296">
        <f t="shared" si="48"/>
        <v>113.76190476000001</v>
      </c>
      <c r="BG52" s="298">
        <v>113.76190476000001</v>
      </c>
      <c r="BH52" s="298">
        <v>0</v>
      </c>
      <c r="BI52" s="298">
        <v>0</v>
      </c>
      <c r="BJ52" s="298">
        <v>0</v>
      </c>
      <c r="BK52" s="298">
        <v>0</v>
      </c>
      <c r="BL52" s="298">
        <v>0</v>
      </c>
    </row>
    <row r="53" spans="1:64" s="559" customFormat="1" ht="40.5" customHeight="1" x14ac:dyDescent="0.25">
      <c r="A53" s="715"/>
      <c r="B53" s="201" t="s">
        <v>1091</v>
      </c>
      <c r="C53" s="548" t="s">
        <v>1036</v>
      </c>
      <c r="D53" s="549"/>
      <c r="E53" s="549"/>
      <c r="F53" s="782"/>
      <c r="G53" s="781"/>
      <c r="H53" s="781"/>
      <c r="I53" s="781"/>
      <c r="J53" s="782"/>
      <c r="K53" s="782"/>
      <c r="L53" s="782"/>
      <c r="M53" s="784"/>
      <c r="N53" s="782"/>
      <c r="O53" s="783"/>
      <c r="P53" s="716"/>
      <c r="Q53" s="716"/>
      <c r="R53" s="711"/>
      <c r="S53" s="685"/>
      <c r="T53" s="549"/>
      <c r="U53" s="549"/>
      <c r="V53" s="549"/>
      <c r="W53" s="549"/>
      <c r="X53" s="550"/>
      <c r="Y53" s="687">
        <f t="shared" si="4"/>
        <v>2630.0000019900003</v>
      </c>
      <c r="Z53" s="551">
        <f t="shared" ref="Z53:Z78" si="139">+AH53+AP53+AX53+BF53</f>
        <v>2630.0000019900003</v>
      </c>
      <c r="AA53" s="551">
        <f t="shared" ref="AA53:AA78" si="140">+AI53+AQ53+AY53+BG53</f>
        <v>2630.0000019900003</v>
      </c>
      <c r="AB53" s="551">
        <f t="shared" ref="AB53:AB78" si="141">+AJ53+AR53+AZ53+BH53</f>
        <v>0</v>
      </c>
      <c r="AC53" s="551">
        <f t="shared" ref="AC53:AC78" si="142">+AK53+AS53+BA53+BI53</f>
        <v>0</v>
      </c>
      <c r="AD53" s="551">
        <f t="shared" ref="AD53:AD78" si="143">+AL53+AT53+BB53+BJ53</f>
        <v>0</v>
      </c>
      <c r="AE53" s="551">
        <f t="shared" ref="AE53:AE78" si="144">+AM53+AU53+BC53+BK53</f>
        <v>0</v>
      </c>
      <c r="AF53" s="551">
        <f t="shared" ref="AF53:AF78" si="145">+AN53+AV53+BD53+BL53</f>
        <v>0</v>
      </c>
      <c r="AG53" s="552"/>
      <c r="AH53" s="553">
        <f>SUM(AH54:AH58)</f>
        <v>780</v>
      </c>
      <c r="AI53" s="553">
        <f t="shared" ref="AI53:AN53" si="146">SUM(AI54:AI58)</f>
        <v>780</v>
      </c>
      <c r="AJ53" s="553">
        <f t="shared" si="146"/>
        <v>0</v>
      </c>
      <c r="AK53" s="553">
        <f t="shared" si="146"/>
        <v>0</v>
      </c>
      <c r="AL53" s="553">
        <f t="shared" si="146"/>
        <v>0</v>
      </c>
      <c r="AM53" s="553">
        <f t="shared" si="146"/>
        <v>0</v>
      </c>
      <c r="AN53" s="553">
        <f t="shared" si="146"/>
        <v>0</v>
      </c>
      <c r="AO53" s="552"/>
      <c r="AP53" s="553">
        <f>SUM(AP54:AP58)</f>
        <v>616.66666733</v>
      </c>
      <c r="AQ53" s="553">
        <f t="shared" ref="AQ53" si="147">SUM(AQ54:AQ58)</f>
        <v>616.66666733</v>
      </c>
      <c r="AR53" s="553">
        <f t="shared" ref="AR53" si="148">SUM(AR54:AR58)</f>
        <v>0</v>
      </c>
      <c r="AS53" s="553">
        <f t="shared" ref="AS53" si="149">SUM(AS54:AS58)</f>
        <v>0</v>
      </c>
      <c r="AT53" s="553">
        <f t="shared" ref="AT53" si="150">SUM(AT54:AT58)</f>
        <v>0</v>
      </c>
      <c r="AU53" s="553">
        <f t="shared" ref="AU53" si="151">SUM(AU54:AU58)</f>
        <v>0</v>
      </c>
      <c r="AV53" s="553">
        <f t="shared" ref="AV53" si="152">SUM(AV54:AV58)</f>
        <v>0</v>
      </c>
      <c r="AW53" s="552"/>
      <c r="AX53" s="553">
        <f>SUM(AX54:AX58)</f>
        <v>616.66666733</v>
      </c>
      <c r="AY53" s="553">
        <f t="shared" ref="AY53" si="153">SUM(AY54:AY58)</f>
        <v>616.66666733</v>
      </c>
      <c r="AZ53" s="553">
        <f t="shared" ref="AZ53" si="154">SUM(AZ54:AZ58)</f>
        <v>0</v>
      </c>
      <c r="BA53" s="553">
        <f t="shared" ref="BA53" si="155">SUM(BA54:BA58)</f>
        <v>0</v>
      </c>
      <c r="BB53" s="553">
        <f t="shared" ref="BB53" si="156">SUM(BB54:BB58)</f>
        <v>0</v>
      </c>
      <c r="BC53" s="553">
        <f t="shared" ref="BC53" si="157">SUM(BC54:BC58)</f>
        <v>0</v>
      </c>
      <c r="BD53" s="553">
        <f t="shared" ref="BD53" si="158">SUM(BD54:BD58)</f>
        <v>0</v>
      </c>
      <c r="BE53" s="552"/>
      <c r="BF53" s="553">
        <f>SUM(BF54:BF58)</f>
        <v>616.66666733</v>
      </c>
      <c r="BG53" s="553">
        <f t="shared" ref="BG53" si="159">SUM(BG54:BG58)</f>
        <v>616.66666733</v>
      </c>
      <c r="BH53" s="553">
        <f t="shared" ref="BH53" si="160">SUM(BH54:BH58)</f>
        <v>0</v>
      </c>
      <c r="BI53" s="553">
        <f t="shared" ref="BI53" si="161">SUM(BI54:BI58)</f>
        <v>0</v>
      </c>
      <c r="BJ53" s="553">
        <f t="shared" ref="BJ53" si="162">SUM(BJ54:BJ58)</f>
        <v>0</v>
      </c>
      <c r="BK53" s="553">
        <f t="shared" ref="BK53" si="163">SUM(BK54:BK58)</f>
        <v>0</v>
      </c>
      <c r="BL53" s="553">
        <f t="shared" ref="BL53" si="164">SUM(BL54:BL58)</f>
        <v>0</v>
      </c>
    </row>
    <row r="54" spans="1:64" s="287" customFormat="1" ht="40.5" customHeight="1" x14ac:dyDescent="0.25">
      <c r="A54" s="278"/>
      <c r="B54" s="278"/>
      <c r="C54" s="661" t="s">
        <v>1092</v>
      </c>
      <c r="D54" s="330" t="s">
        <v>1037</v>
      </c>
      <c r="E54" s="331">
        <v>357</v>
      </c>
      <c r="F54" s="370" t="s">
        <v>3377</v>
      </c>
      <c r="G54" s="374" t="s">
        <v>1369</v>
      </c>
      <c r="H54" s="479">
        <v>200</v>
      </c>
      <c r="I54" s="352" t="s">
        <v>2979</v>
      </c>
      <c r="J54" s="370">
        <v>33</v>
      </c>
      <c r="K54" s="370" t="s">
        <v>3362</v>
      </c>
      <c r="L54" s="370">
        <v>3301</v>
      </c>
      <c r="M54" s="359" t="s">
        <v>3363</v>
      </c>
      <c r="N54" s="356">
        <v>2024004540085</v>
      </c>
      <c r="O54" s="370" t="s">
        <v>3364</v>
      </c>
      <c r="P54" s="332" t="s">
        <v>1038</v>
      </c>
      <c r="Q54" s="639">
        <v>200</v>
      </c>
      <c r="R54" s="326" t="s">
        <v>2955</v>
      </c>
      <c r="S54" s="326"/>
      <c r="T54" s="662">
        <v>200</v>
      </c>
      <c r="U54" s="294">
        <v>50</v>
      </c>
      <c r="V54" s="295">
        <v>50</v>
      </c>
      <c r="W54" s="295">
        <v>50</v>
      </c>
      <c r="X54" s="295">
        <v>50</v>
      </c>
      <c r="Y54" s="354">
        <f t="shared" si="4"/>
        <v>526.00000049999994</v>
      </c>
      <c r="Z54" s="296">
        <f t="shared" si="139"/>
        <v>526.00000049999994</v>
      </c>
      <c r="AA54" s="296">
        <f t="shared" si="140"/>
        <v>526.00000049999994</v>
      </c>
      <c r="AB54" s="296">
        <f t="shared" si="141"/>
        <v>0</v>
      </c>
      <c r="AC54" s="296">
        <f t="shared" si="142"/>
        <v>0</v>
      </c>
      <c r="AD54" s="296">
        <f t="shared" si="143"/>
        <v>0</v>
      </c>
      <c r="AE54" s="296">
        <f t="shared" si="144"/>
        <v>0</v>
      </c>
      <c r="AF54" s="296">
        <f t="shared" si="145"/>
        <v>0</v>
      </c>
      <c r="AG54" s="297">
        <v>5.0000000000000002E-5</v>
      </c>
      <c r="AH54" s="296">
        <v>156</v>
      </c>
      <c r="AI54" s="298">
        <v>156</v>
      </c>
      <c r="AJ54" s="298">
        <v>0</v>
      </c>
      <c r="AK54" s="298">
        <v>0</v>
      </c>
      <c r="AL54" s="298">
        <v>0</v>
      </c>
      <c r="AM54" s="298">
        <v>0</v>
      </c>
      <c r="AN54" s="298">
        <v>0</v>
      </c>
      <c r="AO54" s="297">
        <v>5.0000000000000002E-5</v>
      </c>
      <c r="AP54" s="296">
        <f t="shared" si="46"/>
        <v>123.33333349999999</v>
      </c>
      <c r="AQ54" s="298">
        <v>123.33333349999999</v>
      </c>
      <c r="AR54" s="298">
        <v>0</v>
      </c>
      <c r="AS54" s="298">
        <v>0</v>
      </c>
      <c r="AT54" s="298">
        <v>0</v>
      </c>
      <c r="AU54" s="298">
        <v>0</v>
      </c>
      <c r="AV54" s="298">
        <v>0</v>
      </c>
      <c r="AW54" s="297">
        <v>5.0000000000000002E-5</v>
      </c>
      <c r="AX54" s="296">
        <f t="shared" si="47"/>
        <v>123.33333349999999</v>
      </c>
      <c r="AY54" s="298">
        <v>123.33333349999999</v>
      </c>
      <c r="AZ54" s="298">
        <v>0</v>
      </c>
      <c r="BA54" s="298">
        <v>0</v>
      </c>
      <c r="BB54" s="298">
        <v>0</v>
      </c>
      <c r="BC54" s="298">
        <v>0</v>
      </c>
      <c r="BD54" s="298">
        <v>0</v>
      </c>
      <c r="BE54" s="297">
        <v>5.0000000000000002E-5</v>
      </c>
      <c r="BF54" s="296">
        <f t="shared" si="48"/>
        <v>123.33333349999999</v>
      </c>
      <c r="BG54" s="298">
        <v>123.33333349999999</v>
      </c>
      <c r="BH54" s="298">
        <v>0</v>
      </c>
      <c r="BI54" s="298">
        <v>0</v>
      </c>
      <c r="BJ54" s="298">
        <v>0</v>
      </c>
      <c r="BK54" s="298">
        <v>0</v>
      </c>
      <c r="BL54" s="298">
        <v>0</v>
      </c>
    </row>
    <row r="55" spans="1:64" s="287" customFormat="1" ht="40.5" customHeight="1" x14ac:dyDescent="0.25">
      <c r="A55" s="278"/>
      <c r="B55" s="278"/>
      <c r="C55" s="661" t="s">
        <v>1093</v>
      </c>
      <c r="D55" s="330" t="s">
        <v>1039</v>
      </c>
      <c r="E55" s="331">
        <v>358</v>
      </c>
      <c r="F55" s="370" t="s">
        <v>3378</v>
      </c>
      <c r="G55" s="374" t="s">
        <v>1369</v>
      </c>
      <c r="H55" s="479">
        <v>32</v>
      </c>
      <c r="I55" s="352" t="s">
        <v>2979</v>
      </c>
      <c r="J55" s="370">
        <v>33</v>
      </c>
      <c r="K55" s="370" t="s">
        <v>3362</v>
      </c>
      <c r="L55" s="370">
        <v>3301</v>
      </c>
      <c r="M55" s="359" t="s">
        <v>3363</v>
      </c>
      <c r="N55" s="356">
        <v>2024004540085</v>
      </c>
      <c r="O55" s="370" t="s">
        <v>3364</v>
      </c>
      <c r="P55" s="332" t="s">
        <v>1040</v>
      </c>
      <c r="Q55" s="639">
        <v>32</v>
      </c>
      <c r="R55" s="326" t="s">
        <v>2955</v>
      </c>
      <c r="S55" s="326"/>
      <c r="T55" s="662">
        <v>32</v>
      </c>
      <c r="U55" s="294">
        <v>8</v>
      </c>
      <c r="V55" s="295">
        <v>8</v>
      </c>
      <c r="W55" s="295">
        <v>8</v>
      </c>
      <c r="X55" s="295">
        <v>8</v>
      </c>
      <c r="Y55" s="354">
        <f t="shared" si="4"/>
        <v>526.00000049999994</v>
      </c>
      <c r="Z55" s="296">
        <f t="shared" si="139"/>
        <v>526.00000049999994</v>
      </c>
      <c r="AA55" s="296">
        <f t="shared" si="140"/>
        <v>526.00000049999994</v>
      </c>
      <c r="AB55" s="296">
        <f t="shared" si="141"/>
        <v>0</v>
      </c>
      <c r="AC55" s="296">
        <f t="shared" si="142"/>
        <v>0</v>
      </c>
      <c r="AD55" s="296">
        <f t="shared" si="143"/>
        <v>0</v>
      </c>
      <c r="AE55" s="296">
        <f t="shared" si="144"/>
        <v>0</v>
      </c>
      <c r="AF55" s="296">
        <f t="shared" si="145"/>
        <v>0</v>
      </c>
      <c r="AG55" s="297">
        <v>7.9999999999999996E-6</v>
      </c>
      <c r="AH55" s="296">
        <v>156</v>
      </c>
      <c r="AI55" s="298">
        <v>156</v>
      </c>
      <c r="AJ55" s="298">
        <v>0</v>
      </c>
      <c r="AK55" s="298">
        <v>0</v>
      </c>
      <c r="AL55" s="298">
        <v>0</v>
      </c>
      <c r="AM55" s="298">
        <v>0</v>
      </c>
      <c r="AN55" s="298">
        <v>0</v>
      </c>
      <c r="AO55" s="297">
        <v>7.9999999999999996E-6</v>
      </c>
      <c r="AP55" s="296">
        <f t="shared" si="46"/>
        <v>123.33333349999999</v>
      </c>
      <c r="AQ55" s="298">
        <v>123.33333349999999</v>
      </c>
      <c r="AR55" s="298">
        <v>0</v>
      </c>
      <c r="AS55" s="298">
        <v>0</v>
      </c>
      <c r="AT55" s="298">
        <v>0</v>
      </c>
      <c r="AU55" s="298">
        <v>0</v>
      </c>
      <c r="AV55" s="298">
        <v>0</v>
      </c>
      <c r="AW55" s="297">
        <v>7.9999999999999996E-6</v>
      </c>
      <c r="AX55" s="296">
        <f t="shared" si="47"/>
        <v>123.33333349999999</v>
      </c>
      <c r="AY55" s="298">
        <v>123.33333349999999</v>
      </c>
      <c r="AZ55" s="298">
        <v>0</v>
      </c>
      <c r="BA55" s="298">
        <v>0</v>
      </c>
      <c r="BB55" s="298">
        <v>0</v>
      </c>
      <c r="BC55" s="298">
        <v>0</v>
      </c>
      <c r="BD55" s="298">
        <v>0</v>
      </c>
      <c r="BE55" s="297">
        <v>7.9999999999999996E-6</v>
      </c>
      <c r="BF55" s="296">
        <f t="shared" si="48"/>
        <v>123.33333349999999</v>
      </c>
      <c r="BG55" s="298">
        <v>123.33333349999999</v>
      </c>
      <c r="BH55" s="298">
        <v>0</v>
      </c>
      <c r="BI55" s="298">
        <v>0</v>
      </c>
      <c r="BJ55" s="298">
        <v>0</v>
      </c>
      <c r="BK55" s="298">
        <v>0</v>
      </c>
      <c r="BL55" s="298">
        <v>0</v>
      </c>
    </row>
    <row r="56" spans="1:64" s="287" customFormat="1" ht="40.5" customHeight="1" x14ac:dyDescent="0.25">
      <c r="A56" s="278"/>
      <c r="B56" s="278"/>
      <c r="C56" s="661" t="s">
        <v>1094</v>
      </c>
      <c r="D56" s="330" t="s">
        <v>1041</v>
      </c>
      <c r="E56" s="331">
        <v>359</v>
      </c>
      <c r="F56" s="370">
        <v>330105300</v>
      </c>
      <c r="G56" s="374" t="s">
        <v>3372</v>
      </c>
      <c r="H56" s="479">
        <v>48</v>
      </c>
      <c r="I56" s="352" t="s">
        <v>2979</v>
      </c>
      <c r="J56" s="370">
        <v>33</v>
      </c>
      <c r="K56" s="370" t="s">
        <v>3362</v>
      </c>
      <c r="L56" s="370">
        <v>3301</v>
      </c>
      <c r="M56" s="359" t="s">
        <v>3363</v>
      </c>
      <c r="N56" s="356">
        <v>2024004540085</v>
      </c>
      <c r="O56" s="370" t="s">
        <v>3364</v>
      </c>
      <c r="P56" s="332" t="s">
        <v>1042</v>
      </c>
      <c r="Q56" s="639">
        <v>48</v>
      </c>
      <c r="R56" s="326" t="s">
        <v>2955</v>
      </c>
      <c r="S56" s="326"/>
      <c r="T56" s="662">
        <v>48</v>
      </c>
      <c r="U56" s="294">
        <v>12</v>
      </c>
      <c r="V56" s="295">
        <v>12</v>
      </c>
      <c r="W56" s="295">
        <v>12</v>
      </c>
      <c r="X56" s="295">
        <v>12</v>
      </c>
      <c r="Y56" s="354">
        <f t="shared" si="4"/>
        <v>526.00000049999994</v>
      </c>
      <c r="Z56" s="296">
        <f t="shared" si="139"/>
        <v>526.00000049999994</v>
      </c>
      <c r="AA56" s="296">
        <f t="shared" si="140"/>
        <v>526.00000049999994</v>
      </c>
      <c r="AB56" s="296">
        <f t="shared" si="141"/>
        <v>0</v>
      </c>
      <c r="AC56" s="296">
        <f t="shared" si="142"/>
        <v>0</v>
      </c>
      <c r="AD56" s="296">
        <f t="shared" si="143"/>
        <v>0</v>
      </c>
      <c r="AE56" s="296">
        <f t="shared" si="144"/>
        <v>0</v>
      </c>
      <c r="AF56" s="296">
        <f t="shared" si="145"/>
        <v>0</v>
      </c>
      <c r="AG56" s="297">
        <v>1.2E-5</v>
      </c>
      <c r="AH56" s="296">
        <v>156</v>
      </c>
      <c r="AI56" s="298">
        <v>156</v>
      </c>
      <c r="AJ56" s="298">
        <v>0</v>
      </c>
      <c r="AK56" s="298">
        <v>0</v>
      </c>
      <c r="AL56" s="298">
        <v>0</v>
      </c>
      <c r="AM56" s="298">
        <v>0</v>
      </c>
      <c r="AN56" s="298">
        <v>0</v>
      </c>
      <c r="AO56" s="297">
        <v>1.2E-5</v>
      </c>
      <c r="AP56" s="296">
        <f t="shared" si="46"/>
        <v>123.33333349999999</v>
      </c>
      <c r="AQ56" s="298">
        <v>123.33333349999999</v>
      </c>
      <c r="AR56" s="298">
        <v>0</v>
      </c>
      <c r="AS56" s="298">
        <v>0</v>
      </c>
      <c r="AT56" s="298">
        <v>0</v>
      </c>
      <c r="AU56" s="298">
        <v>0</v>
      </c>
      <c r="AV56" s="298">
        <v>0</v>
      </c>
      <c r="AW56" s="297">
        <v>1.2E-5</v>
      </c>
      <c r="AX56" s="296">
        <f t="shared" si="47"/>
        <v>123.33333349999999</v>
      </c>
      <c r="AY56" s="298">
        <v>123.33333349999999</v>
      </c>
      <c r="AZ56" s="298">
        <v>0</v>
      </c>
      <c r="BA56" s="298">
        <v>0</v>
      </c>
      <c r="BB56" s="298">
        <v>0</v>
      </c>
      <c r="BC56" s="298">
        <v>0</v>
      </c>
      <c r="BD56" s="298">
        <v>0</v>
      </c>
      <c r="BE56" s="297">
        <v>1.2E-5</v>
      </c>
      <c r="BF56" s="296">
        <f t="shared" si="48"/>
        <v>123.33333349999999</v>
      </c>
      <c r="BG56" s="298">
        <v>123.33333349999999</v>
      </c>
      <c r="BH56" s="298">
        <v>0</v>
      </c>
      <c r="BI56" s="298">
        <v>0</v>
      </c>
      <c r="BJ56" s="298">
        <v>0</v>
      </c>
      <c r="BK56" s="298">
        <v>0</v>
      </c>
      <c r="BL56" s="298">
        <v>0</v>
      </c>
    </row>
    <row r="57" spans="1:64" s="287" customFormat="1" ht="40.5" customHeight="1" x14ac:dyDescent="0.25">
      <c r="A57" s="278"/>
      <c r="B57" s="278"/>
      <c r="C57" s="661" t="s">
        <v>1095</v>
      </c>
      <c r="D57" s="330" t="s">
        <v>1041</v>
      </c>
      <c r="E57" s="331">
        <v>360</v>
      </c>
      <c r="F57" s="370">
        <v>330110000</v>
      </c>
      <c r="G57" s="374" t="s">
        <v>3373</v>
      </c>
      <c r="H57" s="479">
        <v>40</v>
      </c>
      <c r="I57" s="352" t="s">
        <v>2979</v>
      </c>
      <c r="J57" s="370">
        <v>33</v>
      </c>
      <c r="K57" s="370" t="s">
        <v>3362</v>
      </c>
      <c r="L57" s="370">
        <v>3301</v>
      </c>
      <c r="M57" s="359" t="s">
        <v>3363</v>
      </c>
      <c r="N57" s="356">
        <v>2024004540085</v>
      </c>
      <c r="O57" s="370" t="s">
        <v>3364</v>
      </c>
      <c r="P57" s="332" t="s">
        <v>1043</v>
      </c>
      <c r="Q57" s="639">
        <v>40</v>
      </c>
      <c r="R57" s="326" t="s">
        <v>2955</v>
      </c>
      <c r="S57" s="326"/>
      <c r="T57" s="662">
        <v>40</v>
      </c>
      <c r="U57" s="294">
        <v>10</v>
      </c>
      <c r="V57" s="295">
        <v>10</v>
      </c>
      <c r="W57" s="295">
        <v>10</v>
      </c>
      <c r="X57" s="295">
        <v>10</v>
      </c>
      <c r="Y57" s="354">
        <f t="shared" si="4"/>
        <v>525.99999998999999</v>
      </c>
      <c r="Z57" s="296">
        <f t="shared" si="139"/>
        <v>525.99999998999999</v>
      </c>
      <c r="AA57" s="296">
        <f t="shared" si="140"/>
        <v>525.99999998999999</v>
      </c>
      <c r="AB57" s="296">
        <f t="shared" si="141"/>
        <v>0</v>
      </c>
      <c r="AC57" s="296">
        <f t="shared" si="142"/>
        <v>0</v>
      </c>
      <c r="AD57" s="296">
        <f t="shared" si="143"/>
        <v>0</v>
      </c>
      <c r="AE57" s="296">
        <f t="shared" si="144"/>
        <v>0</v>
      </c>
      <c r="AF57" s="296">
        <f t="shared" si="145"/>
        <v>0</v>
      </c>
      <c r="AG57" s="297">
        <v>1.0000000000000001E-5</v>
      </c>
      <c r="AH57" s="296">
        <v>156</v>
      </c>
      <c r="AI57" s="298">
        <v>156</v>
      </c>
      <c r="AJ57" s="298">
        <v>0</v>
      </c>
      <c r="AK57" s="298">
        <v>0</v>
      </c>
      <c r="AL57" s="298">
        <v>0</v>
      </c>
      <c r="AM57" s="298">
        <v>0</v>
      </c>
      <c r="AN57" s="298">
        <v>0</v>
      </c>
      <c r="AO57" s="297">
        <v>1.0000000000000001E-5</v>
      </c>
      <c r="AP57" s="296">
        <f t="shared" si="46"/>
        <v>123.33333333</v>
      </c>
      <c r="AQ57" s="298">
        <v>123.33333333</v>
      </c>
      <c r="AR57" s="298">
        <v>0</v>
      </c>
      <c r="AS57" s="298">
        <v>0</v>
      </c>
      <c r="AT57" s="298">
        <v>0</v>
      </c>
      <c r="AU57" s="298">
        <v>0</v>
      </c>
      <c r="AV57" s="298">
        <v>0</v>
      </c>
      <c r="AW57" s="297">
        <v>1.0000000000000001E-5</v>
      </c>
      <c r="AX57" s="296">
        <f t="shared" si="47"/>
        <v>123.33333333</v>
      </c>
      <c r="AY57" s="298">
        <v>123.33333333</v>
      </c>
      <c r="AZ57" s="298">
        <v>0</v>
      </c>
      <c r="BA57" s="298">
        <v>0</v>
      </c>
      <c r="BB57" s="298">
        <v>0</v>
      </c>
      <c r="BC57" s="298">
        <v>0</v>
      </c>
      <c r="BD57" s="298">
        <v>0</v>
      </c>
      <c r="BE57" s="297">
        <v>1.0000000000000001E-5</v>
      </c>
      <c r="BF57" s="296">
        <f t="shared" si="48"/>
        <v>123.33333333</v>
      </c>
      <c r="BG57" s="298">
        <v>123.33333333</v>
      </c>
      <c r="BH57" s="298">
        <v>0</v>
      </c>
      <c r="BI57" s="298">
        <v>0</v>
      </c>
      <c r="BJ57" s="298">
        <v>0</v>
      </c>
      <c r="BK57" s="298">
        <v>0</v>
      </c>
      <c r="BL57" s="298">
        <v>0</v>
      </c>
    </row>
    <row r="58" spans="1:64" s="287" customFormat="1" ht="40.5" customHeight="1" x14ac:dyDescent="0.25">
      <c r="A58" s="278"/>
      <c r="B58" s="278"/>
      <c r="C58" s="661" t="s">
        <v>1096</v>
      </c>
      <c r="D58" s="330" t="s">
        <v>1044</v>
      </c>
      <c r="E58" s="331">
        <v>361</v>
      </c>
      <c r="F58" s="370">
        <v>330105300</v>
      </c>
      <c r="G58" s="374" t="s">
        <v>3372</v>
      </c>
      <c r="H58" s="352">
        <v>40</v>
      </c>
      <c r="I58" s="352" t="s">
        <v>2979</v>
      </c>
      <c r="J58" s="370">
        <v>33</v>
      </c>
      <c r="K58" s="370" t="s">
        <v>3362</v>
      </c>
      <c r="L58" s="370">
        <v>3301</v>
      </c>
      <c r="M58" s="359" t="s">
        <v>3363</v>
      </c>
      <c r="N58" s="356">
        <v>2024004540085</v>
      </c>
      <c r="O58" s="370" t="s">
        <v>3364</v>
      </c>
      <c r="P58" s="332" t="s">
        <v>1045</v>
      </c>
      <c r="Q58" s="272">
        <v>40</v>
      </c>
      <c r="R58" s="326" t="s">
        <v>2956</v>
      </c>
      <c r="S58" s="326"/>
      <c r="T58" s="506">
        <v>40</v>
      </c>
      <c r="U58" s="294">
        <v>40</v>
      </c>
      <c r="V58" s="295">
        <v>40</v>
      </c>
      <c r="W58" s="295">
        <v>40</v>
      </c>
      <c r="X58" s="295">
        <v>40</v>
      </c>
      <c r="Y58" s="354">
        <f t="shared" si="4"/>
        <v>526.00000049999994</v>
      </c>
      <c r="Z58" s="296">
        <f t="shared" si="139"/>
        <v>526.00000049999994</v>
      </c>
      <c r="AA58" s="296">
        <f t="shared" si="140"/>
        <v>526.00000049999994</v>
      </c>
      <c r="AB58" s="296">
        <f t="shared" si="141"/>
        <v>0</v>
      </c>
      <c r="AC58" s="296">
        <f t="shared" si="142"/>
        <v>0</v>
      </c>
      <c r="AD58" s="296">
        <f t="shared" si="143"/>
        <v>0</v>
      </c>
      <c r="AE58" s="296">
        <f t="shared" si="144"/>
        <v>0</v>
      </c>
      <c r="AF58" s="296">
        <f t="shared" si="145"/>
        <v>0</v>
      </c>
      <c r="AG58" s="297">
        <v>4.0000000000000003E-5</v>
      </c>
      <c r="AH58" s="296">
        <v>156</v>
      </c>
      <c r="AI58" s="298">
        <v>156</v>
      </c>
      <c r="AJ58" s="298">
        <v>0</v>
      </c>
      <c r="AK58" s="298">
        <v>0</v>
      </c>
      <c r="AL58" s="298">
        <v>0</v>
      </c>
      <c r="AM58" s="298">
        <v>0</v>
      </c>
      <c r="AN58" s="298">
        <v>0</v>
      </c>
      <c r="AO58" s="297">
        <v>4.0000000000000003E-5</v>
      </c>
      <c r="AP58" s="296">
        <f t="shared" si="46"/>
        <v>123.33333349999999</v>
      </c>
      <c r="AQ58" s="298">
        <v>123.33333349999999</v>
      </c>
      <c r="AR58" s="298">
        <v>0</v>
      </c>
      <c r="AS58" s="298">
        <v>0</v>
      </c>
      <c r="AT58" s="298">
        <v>0</v>
      </c>
      <c r="AU58" s="298">
        <v>0</v>
      </c>
      <c r="AV58" s="298">
        <v>0</v>
      </c>
      <c r="AW58" s="297">
        <v>4.0000000000000003E-5</v>
      </c>
      <c r="AX58" s="296">
        <f t="shared" si="47"/>
        <v>123.33333349999999</v>
      </c>
      <c r="AY58" s="298">
        <v>123.33333349999999</v>
      </c>
      <c r="AZ58" s="298">
        <v>0</v>
      </c>
      <c r="BA58" s="298">
        <v>0</v>
      </c>
      <c r="BB58" s="298">
        <v>0</v>
      </c>
      <c r="BC58" s="298">
        <v>0</v>
      </c>
      <c r="BD58" s="298">
        <v>0</v>
      </c>
      <c r="BE58" s="297">
        <v>4.0000000000000003E-5</v>
      </c>
      <c r="BF58" s="296">
        <f t="shared" si="48"/>
        <v>123.33333349999999</v>
      </c>
      <c r="BG58" s="298">
        <v>123.33333349999999</v>
      </c>
      <c r="BH58" s="298">
        <v>0</v>
      </c>
      <c r="BI58" s="298">
        <v>0</v>
      </c>
      <c r="BJ58" s="298">
        <v>0</v>
      </c>
      <c r="BK58" s="298">
        <v>0</v>
      </c>
      <c r="BL58" s="298">
        <v>0</v>
      </c>
    </row>
    <row r="59" spans="1:64" s="559" customFormat="1" ht="40.5" customHeight="1" x14ac:dyDescent="0.25">
      <c r="A59" s="715"/>
      <c r="B59" s="201" t="s">
        <v>1097</v>
      </c>
      <c r="C59" s="548" t="s">
        <v>1046</v>
      </c>
      <c r="D59" s="549"/>
      <c r="E59" s="549"/>
      <c r="F59" s="782"/>
      <c r="G59" s="781"/>
      <c r="H59" s="781"/>
      <c r="I59" s="781"/>
      <c r="J59" s="782"/>
      <c r="K59" s="782"/>
      <c r="L59" s="782"/>
      <c r="M59" s="784"/>
      <c r="N59" s="782"/>
      <c r="O59" s="783"/>
      <c r="P59" s="716"/>
      <c r="Q59" s="716"/>
      <c r="R59" s="711"/>
      <c r="S59" s="685"/>
      <c r="T59" s="549"/>
      <c r="U59" s="549"/>
      <c r="V59" s="549"/>
      <c r="W59" s="549"/>
      <c r="X59" s="550"/>
      <c r="Y59" s="687">
        <f t="shared" si="4"/>
        <v>246.58575880000001</v>
      </c>
      <c r="Z59" s="551">
        <f t="shared" si="139"/>
        <v>246.58575880000001</v>
      </c>
      <c r="AA59" s="551">
        <f t="shared" si="140"/>
        <v>246.58575880000001</v>
      </c>
      <c r="AB59" s="551">
        <f t="shared" si="141"/>
        <v>0</v>
      </c>
      <c r="AC59" s="551">
        <f t="shared" si="142"/>
        <v>0</v>
      </c>
      <c r="AD59" s="551">
        <f t="shared" si="143"/>
        <v>0</v>
      </c>
      <c r="AE59" s="551">
        <f t="shared" si="144"/>
        <v>0</v>
      </c>
      <c r="AF59" s="551">
        <f t="shared" si="145"/>
        <v>0</v>
      </c>
      <c r="AG59" s="552"/>
      <c r="AH59" s="553">
        <f>SUM(AH60:AH63)</f>
        <v>88.585758819999995</v>
      </c>
      <c r="AI59" s="553">
        <f t="shared" ref="AI59:AN59" si="165">SUM(AI60:AI63)</f>
        <v>88.585758819999995</v>
      </c>
      <c r="AJ59" s="553">
        <f t="shared" si="165"/>
        <v>0</v>
      </c>
      <c r="AK59" s="553">
        <f t="shared" si="165"/>
        <v>0</v>
      </c>
      <c r="AL59" s="553">
        <f t="shared" si="165"/>
        <v>0</v>
      </c>
      <c r="AM59" s="553">
        <f t="shared" si="165"/>
        <v>0</v>
      </c>
      <c r="AN59" s="553">
        <f t="shared" si="165"/>
        <v>0</v>
      </c>
      <c r="AO59" s="552"/>
      <c r="AP59" s="553">
        <f>SUM(AP60:AP63)</f>
        <v>52.666666660000004</v>
      </c>
      <c r="AQ59" s="553">
        <f t="shared" ref="AQ59" si="166">SUM(AQ60:AQ63)</f>
        <v>52.666666660000004</v>
      </c>
      <c r="AR59" s="553">
        <f t="shared" ref="AR59" si="167">SUM(AR60:AR63)</f>
        <v>0</v>
      </c>
      <c r="AS59" s="553">
        <f t="shared" ref="AS59" si="168">SUM(AS60:AS63)</f>
        <v>0</v>
      </c>
      <c r="AT59" s="553">
        <f t="shared" ref="AT59" si="169">SUM(AT60:AT63)</f>
        <v>0</v>
      </c>
      <c r="AU59" s="553">
        <f t="shared" ref="AU59" si="170">SUM(AU60:AU63)</f>
        <v>0</v>
      </c>
      <c r="AV59" s="553">
        <f t="shared" ref="AV59" si="171">SUM(AV60:AV63)</f>
        <v>0</v>
      </c>
      <c r="AW59" s="552"/>
      <c r="AX59" s="553">
        <f>SUM(AX60:AX63)</f>
        <v>52.666666660000004</v>
      </c>
      <c r="AY59" s="553">
        <f t="shared" ref="AY59" si="172">SUM(AY60:AY63)</f>
        <v>52.666666660000004</v>
      </c>
      <c r="AZ59" s="553">
        <f t="shared" ref="AZ59" si="173">SUM(AZ60:AZ63)</f>
        <v>0</v>
      </c>
      <c r="BA59" s="553">
        <f t="shared" ref="BA59" si="174">SUM(BA60:BA63)</f>
        <v>0</v>
      </c>
      <c r="BB59" s="553">
        <f t="shared" ref="BB59" si="175">SUM(BB60:BB63)</f>
        <v>0</v>
      </c>
      <c r="BC59" s="553">
        <f t="shared" ref="BC59" si="176">SUM(BC60:BC63)</f>
        <v>0</v>
      </c>
      <c r="BD59" s="553">
        <f t="shared" ref="BD59" si="177">SUM(BD60:BD63)</f>
        <v>0</v>
      </c>
      <c r="BE59" s="552"/>
      <c r="BF59" s="553">
        <f>SUM(BF60:BF63)</f>
        <v>52.666666660000004</v>
      </c>
      <c r="BG59" s="553">
        <f t="shared" ref="BG59" si="178">SUM(BG60:BG63)</f>
        <v>52.666666660000004</v>
      </c>
      <c r="BH59" s="553">
        <f t="shared" ref="BH59" si="179">SUM(BH60:BH63)</f>
        <v>0</v>
      </c>
      <c r="BI59" s="553">
        <f t="shared" ref="BI59" si="180">SUM(BI60:BI63)</f>
        <v>0</v>
      </c>
      <c r="BJ59" s="553">
        <f t="shared" ref="BJ59" si="181">SUM(BJ60:BJ63)</f>
        <v>0</v>
      </c>
      <c r="BK59" s="553">
        <f t="shared" ref="BK59" si="182">SUM(BK60:BK63)</f>
        <v>0</v>
      </c>
      <c r="BL59" s="553">
        <f t="shared" ref="BL59" si="183">SUM(BL60:BL63)</f>
        <v>0</v>
      </c>
    </row>
    <row r="60" spans="1:64" s="287" customFormat="1" ht="40.5" customHeight="1" x14ac:dyDescent="0.25">
      <c r="A60" s="278"/>
      <c r="B60" s="278"/>
      <c r="C60" s="1017" t="s">
        <v>1098</v>
      </c>
      <c r="D60" s="1122" t="s">
        <v>1047</v>
      </c>
      <c r="E60" s="331">
        <v>362</v>
      </c>
      <c r="F60" s="370">
        <v>330105100</v>
      </c>
      <c r="G60" s="374" t="s">
        <v>3361</v>
      </c>
      <c r="H60" s="479">
        <v>40</v>
      </c>
      <c r="I60" s="352" t="s">
        <v>2979</v>
      </c>
      <c r="J60" s="370">
        <v>33</v>
      </c>
      <c r="K60" s="370" t="s">
        <v>3362</v>
      </c>
      <c r="L60" s="370">
        <v>3301</v>
      </c>
      <c r="M60" s="359" t="s">
        <v>3363</v>
      </c>
      <c r="N60" s="356">
        <v>2024004540085</v>
      </c>
      <c r="O60" s="370" t="s">
        <v>3364</v>
      </c>
      <c r="P60" s="332" t="s">
        <v>1048</v>
      </c>
      <c r="Q60" s="639">
        <v>40</v>
      </c>
      <c r="R60" s="326" t="s">
        <v>2955</v>
      </c>
      <c r="S60" s="326"/>
      <c r="T60" s="662">
        <v>40</v>
      </c>
      <c r="U60" s="294">
        <v>10</v>
      </c>
      <c r="V60" s="295">
        <v>10</v>
      </c>
      <c r="W60" s="295">
        <v>10</v>
      </c>
      <c r="X60" s="295">
        <v>10</v>
      </c>
      <c r="Y60" s="354">
        <f t="shared" si="4"/>
        <v>54.499999979999998</v>
      </c>
      <c r="Z60" s="296">
        <f t="shared" si="139"/>
        <v>54.499999979999998</v>
      </c>
      <c r="AA60" s="296">
        <f t="shared" si="140"/>
        <v>54.499999979999998</v>
      </c>
      <c r="AB60" s="296">
        <f t="shared" si="141"/>
        <v>0</v>
      </c>
      <c r="AC60" s="296">
        <f t="shared" si="142"/>
        <v>0</v>
      </c>
      <c r="AD60" s="296">
        <f t="shared" si="143"/>
        <v>0</v>
      </c>
      <c r="AE60" s="296">
        <f t="shared" si="144"/>
        <v>0</v>
      </c>
      <c r="AF60" s="296">
        <f t="shared" si="145"/>
        <v>0</v>
      </c>
      <c r="AG60" s="297">
        <v>1.0000000000000001E-5</v>
      </c>
      <c r="AH60" s="296">
        <v>15</v>
      </c>
      <c r="AI60" s="298">
        <v>15</v>
      </c>
      <c r="AJ60" s="298">
        <v>0</v>
      </c>
      <c r="AK60" s="298">
        <v>0</v>
      </c>
      <c r="AL60" s="298">
        <v>0</v>
      </c>
      <c r="AM60" s="298">
        <v>0</v>
      </c>
      <c r="AN60" s="298">
        <v>0</v>
      </c>
      <c r="AO60" s="297">
        <v>1.0000000000000001E-5</v>
      </c>
      <c r="AP60" s="296">
        <f t="shared" si="46"/>
        <v>13.166666660000001</v>
      </c>
      <c r="AQ60" s="298">
        <v>13.166666660000001</v>
      </c>
      <c r="AR60" s="298">
        <v>0</v>
      </c>
      <c r="AS60" s="298">
        <v>0</v>
      </c>
      <c r="AT60" s="298">
        <v>0</v>
      </c>
      <c r="AU60" s="298">
        <v>0</v>
      </c>
      <c r="AV60" s="298">
        <v>0</v>
      </c>
      <c r="AW60" s="297">
        <v>1.0000000000000001E-5</v>
      </c>
      <c r="AX60" s="296">
        <f t="shared" si="47"/>
        <v>13.166666660000001</v>
      </c>
      <c r="AY60" s="298">
        <v>13.166666660000001</v>
      </c>
      <c r="AZ60" s="298">
        <v>0</v>
      </c>
      <c r="BA60" s="298">
        <v>0</v>
      </c>
      <c r="BB60" s="298">
        <v>0</v>
      </c>
      <c r="BC60" s="298">
        <v>0</v>
      </c>
      <c r="BD60" s="298">
        <v>0</v>
      </c>
      <c r="BE60" s="297">
        <v>1.0000000000000001E-5</v>
      </c>
      <c r="BF60" s="296">
        <f t="shared" si="48"/>
        <v>13.166666660000001</v>
      </c>
      <c r="BG60" s="298">
        <v>13.166666660000001</v>
      </c>
      <c r="BH60" s="298">
        <v>0</v>
      </c>
      <c r="BI60" s="298">
        <v>0</v>
      </c>
      <c r="BJ60" s="298">
        <v>0</v>
      </c>
      <c r="BK60" s="298">
        <v>0</v>
      </c>
      <c r="BL60" s="298">
        <v>0</v>
      </c>
    </row>
    <row r="61" spans="1:64" s="287" customFormat="1" ht="40.5" customHeight="1" x14ac:dyDescent="0.25">
      <c r="A61" s="278"/>
      <c r="B61" s="278"/>
      <c r="C61" s="1019"/>
      <c r="D61" s="1122"/>
      <c r="E61" s="331">
        <v>363</v>
      </c>
      <c r="F61" s="370">
        <v>330105900</v>
      </c>
      <c r="G61" s="374" t="s">
        <v>377</v>
      </c>
      <c r="H61" s="479">
        <v>30</v>
      </c>
      <c r="I61" s="352" t="s">
        <v>2979</v>
      </c>
      <c r="J61" s="370">
        <v>33</v>
      </c>
      <c r="K61" s="370" t="s">
        <v>3362</v>
      </c>
      <c r="L61" s="370">
        <v>3301</v>
      </c>
      <c r="M61" s="359" t="s">
        <v>3363</v>
      </c>
      <c r="N61" s="356">
        <v>2024004540085</v>
      </c>
      <c r="O61" s="370" t="s">
        <v>3364</v>
      </c>
      <c r="P61" s="332" t="s">
        <v>1049</v>
      </c>
      <c r="Q61" s="639">
        <v>30</v>
      </c>
      <c r="R61" s="326" t="s">
        <v>2955</v>
      </c>
      <c r="S61" s="326"/>
      <c r="T61" s="662">
        <v>30</v>
      </c>
      <c r="U61" s="294">
        <v>5</v>
      </c>
      <c r="V61" s="295">
        <v>5</v>
      </c>
      <c r="W61" s="295">
        <v>10</v>
      </c>
      <c r="X61" s="295">
        <v>10</v>
      </c>
      <c r="Y61" s="354">
        <f t="shared" si="4"/>
        <v>54.500000009999994</v>
      </c>
      <c r="Z61" s="296">
        <f t="shared" si="139"/>
        <v>54.500000009999994</v>
      </c>
      <c r="AA61" s="296">
        <f t="shared" si="140"/>
        <v>54.500000009999994</v>
      </c>
      <c r="AB61" s="296">
        <f t="shared" si="141"/>
        <v>0</v>
      </c>
      <c r="AC61" s="296">
        <f t="shared" si="142"/>
        <v>0</v>
      </c>
      <c r="AD61" s="296">
        <f t="shared" si="143"/>
        <v>0</v>
      </c>
      <c r="AE61" s="296">
        <f t="shared" si="144"/>
        <v>0</v>
      </c>
      <c r="AF61" s="296">
        <f t="shared" si="145"/>
        <v>0</v>
      </c>
      <c r="AG61" s="297">
        <v>5.0000000000000004E-6</v>
      </c>
      <c r="AH61" s="296">
        <v>15</v>
      </c>
      <c r="AI61" s="298">
        <v>15</v>
      </c>
      <c r="AJ61" s="298">
        <v>0</v>
      </c>
      <c r="AK61" s="298">
        <v>0</v>
      </c>
      <c r="AL61" s="298">
        <v>0</v>
      </c>
      <c r="AM61" s="298">
        <v>0</v>
      </c>
      <c r="AN61" s="298">
        <v>0</v>
      </c>
      <c r="AO61" s="297">
        <v>5.0000000000000004E-6</v>
      </c>
      <c r="AP61" s="296">
        <f t="shared" si="46"/>
        <v>13.16666667</v>
      </c>
      <c r="AQ61" s="298">
        <v>13.16666667</v>
      </c>
      <c r="AR61" s="298">
        <v>0</v>
      </c>
      <c r="AS61" s="298">
        <v>0</v>
      </c>
      <c r="AT61" s="298">
        <v>0</v>
      </c>
      <c r="AU61" s="298">
        <v>0</v>
      </c>
      <c r="AV61" s="298">
        <v>0</v>
      </c>
      <c r="AW61" s="297">
        <v>1.0000000000000001E-5</v>
      </c>
      <c r="AX61" s="296">
        <f t="shared" si="47"/>
        <v>13.16666667</v>
      </c>
      <c r="AY61" s="298">
        <v>13.16666667</v>
      </c>
      <c r="AZ61" s="298">
        <v>0</v>
      </c>
      <c r="BA61" s="298">
        <v>0</v>
      </c>
      <c r="BB61" s="298">
        <v>0</v>
      </c>
      <c r="BC61" s="298">
        <v>0</v>
      </c>
      <c r="BD61" s="298">
        <v>0</v>
      </c>
      <c r="BE61" s="297">
        <v>1.0000000000000001E-5</v>
      </c>
      <c r="BF61" s="296">
        <f t="shared" si="48"/>
        <v>13.16666667</v>
      </c>
      <c r="BG61" s="298">
        <v>13.16666667</v>
      </c>
      <c r="BH61" s="298">
        <v>0</v>
      </c>
      <c r="BI61" s="298">
        <v>0</v>
      </c>
      <c r="BJ61" s="298">
        <v>0</v>
      </c>
      <c r="BK61" s="298">
        <v>0</v>
      </c>
      <c r="BL61" s="298">
        <v>0</v>
      </c>
    </row>
    <row r="62" spans="1:64" s="287" customFormat="1" ht="40.5" customHeight="1" x14ac:dyDescent="0.25">
      <c r="A62" s="278"/>
      <c r="B62" s="278"/>
      <c r="C62" s="1017" t="s">
        <v>1099</v>
      </c>
      <c r="D62" s="1122" t="s">
        <v>1050</v>
      </c>
      <c r="E62" s="331">
        <v>364</v>
      </c>
      <c r="F62" s="370">
        <v>330105900</v>
      </c>
      <c r="G62" s="374" t="s">
        <v>377</v>
      </c>
      <c r="H62" s="479">
        <v>35</v>
      </c>
      <c r="I62" s="352" t="s">
        <v>2979</v>
      </c>
      <c r="J62" s="370">
        <v>33</v>
      </c>
      <c r="K62" s="370" t="s">
        <v>3362</v>
      </c>
      <c r="L62" s="370">
        <v>3301</v>
      </c>
      <c r="M62" s="359" t="s">
        <v>3363</v>
      </c>
      <c r="N62" s="356">
        <v>2024004540085</v>
      </c>
      <c r="O62" s="370" t="s">
        <v>3364</v>
      </c>
      <c r="P62" s="332" t="s">
        <v>1051</v>
      </c>
      <c r="Q62" s="639">
        <v>35</v>
      </c>
      <c r="R62" s="326" t="s">
        <v>2955</v>
      </c>
      <c r="S62" s="326"/>
      <c r="T62" s="662">
        <v>35</v>
      </c>
      <c r="U62" s="294">
        <v>5</v>
      </c>
      <c r="V62" s="295">
        <v>5</v>
      </c>
      <c r="W62" s="295">
        <v>10</v>
      </c>
      <c r="X62" s="295">
        <v>15</v>
      </c>
      <c r="Y62" s="354">
        <f t="shared" si="4"/>
        <v>54.499999979999998</v>
      </c>
      <c r="Z62" s="296">
        <f t="shared" si="139"/>
        <v>54.499999979999998</v>
      </c>
      <c r="AA62" s="296">
        <f t="shared" si="140"/>
        <v>54.499999979999998</v>
      </c>
      <c r="AB62" s="296">
        <f t="shared" si="141"/>
        <v>0</v>
      </c>
      <c r="AC62" s="296">
        <f t="shared" si="142"/>
        <v>0</v>
      </c>
      <c r="AD62" s="296">
        <f t="shared" si="143"/>
        <v>0</v>
      </c>
      <c r="AE62" s="296">
        <f t="shared" si="144"/>
        <v>0</v>
      </c>
      <c r="AF62" s="296">
        <f t="shared" si="145"/>
        <v>0</v>
      </c>
      <c r="AG62" s="297">
        <v>5.0000000000000004E-6</v>
      </c>
      <c r="AH62" s="296">
        <v>15</v>
      </c>
      <c r="AI62" s="298">
        <v>15</v>
      </c>
      <c r="AJ62" s="298">
        <v>0</v>
      </c>
      <c r="AK62" s="298">
        <v>0</v>
      </c>
      <c r="AL62" s="298">
        <v>0</v>
      </c>
      <c r="AM62" s="298">
        <v>0</v>
      </c>
      <c r="AN62" s="298">
        <v>0</v>
      </c>
      <c r="AO62" s="297">
        <v>5.0000000000000004E-6</v>
      </c>
      <c r="AP62" s="296">
        <f t="shared" si="46"/>
        <v>13.166666660000001</v>
      </c>
      <c r="AQ62" s="298">
        <v>13.166666660000001</v>
      </c>
      <c r="AR62" s="298">
        <v>0</v>
      </c>
      <c r="AS62" s="298">
        <v>0</v>
      </c>
      <c r="AT62" s="298">
        <v>0</v>
      </c>
      <c r="AU62" s="298">
        <v>0</v>
      </c>
      <c r="AV62" s="298">
        <v>0</v>
      </c>
      <c r="AW62" s="297">
        <v>1.0000000000000001E-5</v>
      </c>
      <c r="AX62" s="296">
        <f t="shared" si="47"/>
        <v>13.166666660000001</v>
      </c>
      <c r="AY62" s="298">
        <v>13.166666660000001</v>
      </c>
      <c r="AZ62" s="298">
        <v>0</v>
      </c>
      <c r="BA62" s="298">
        <v>0</v>
      </c>
      <c r="BB62" s="298">
        <v>0</v>
      </c>
      <c r="BC62" s="298">
        <v>0</v>
      </c>
      <c r="BD62" s="298">
        <v>0</v>
      </c>
      <c r="BE62" s="297">
        <v>1.5E-5</v>
      </c>
      <c r="BF62" s="296">
        <f t="shared" si="48"/>
        <v>13.166666660000001</v>
      </c>
      <c r="BG62" s="298">
        <v>13.166666660000001</v>
      </c>
      <c r="BH62" s="298">
        <v>0</v>
      </c>
      <c r="BI62" s="298">
        <v>0</v>
      </c>
      <c r="BJ62" s="298">
        <v>0</v>
      </c>
      <c r="BK62" s="298">
        <v>0</v>
      </c>
      <c r="BL62" s="298">
        <v>0</v>
      </c>
    </row>
    <row r="63" spans="1:64" s="287" customFormat="1" ht="40.5" customHeight="1" x14ac:dyDescent="0.25">
      <c r="A63" s="278"/>
      <c r="B63" s="278"/>
      <c r="C63" s="1019"/>
      <c r="D63" s="1122"/>
      <c r="E63" s="331">
        <v>365</v>
      </c>
      <c r="F63" s="370">
        <v>330107300</v>
      </c>
      <c r="G63" s="374" t="s">
        <v>1052</v>
      </c>
      <c r="H63" s="479">
        <v>30</v>
      </c>
      <c r="I63" s="352" t="s">
        <v>2979</v>
      </c>
      <c r="J63" s="370">
        <v>33</v>
      </c>
      <c r="K63" s="370" t="s">
        <v>3362</v>
      </c>
      <c r="L63" s="370">
        <v>3301</v>
      </c>
      <c r="M63" s="359" t="s">
        <v>3363</v>
      </c>
      <c r="N63" s="356">
        <v>2024004540085</v>
      </c>
      <c r="O63" s="370" t="s">
        <v>3364</v>
      </c>
      <c r="P63" s="332" t="s">
        <v>1052</v>
      </c>
      <c r="Q63" s="639">
        <v>30</v>
      </c>
      <c r="R63" s="326" t="s">
        <v>2955</v>
      </c>
      <c r="S63" s="326"/>
      <c r="T63" s="662">
        <v>30</v>
      </c>
      <c r="U63" s="294">
        <v>5</v>
      </c>
      <c r="V63" s="295">
        <v>5</v>
      </c>
      <c r="W63" s="295">
        <v>10</v>
      </c>
      <c r="X63" s="295">
        <v>10</v>
      </c>
      <c r="Y63" s="354">
        <f t="shared" si="4"/>
        <v>83.085758830000003</v>
      </c>
      <c r="Z63" s="296">
        <f t="shared" si="139"/>
        <v>83.085758830000003</v>
      </c>
      <c r="AA63" s="296">
        <f t="shared" si="140"/>
        <v>83.085758830000003</v>
      </c>
      <c r="AB63" s="296">
        <f t="shared" si="141"/>
        <v>0</v>
      </c>
      <c r="AC63" s="296">
        <f t="shared" si="142"/>
        <v>0</v>
      </c>
      <c r="AD63" s="296">
        <f t="shared" si="143"/>
        <v>0</v>
      </c>
      <c r="AE63" s="296">
        <f t="shared" si="144"/>
        <v>0</v>
      </c>
      <c r="AF63" s="296">
        <f t="shared" si="145"/>
        <v>0</v>
      </c>
      <c r="AG63" s="297">
        <v>5.0000000000000004E-6</v>
      </c>
      <c r="AH63" s="296">
        <v>43.585758820000002</v>
      </c>
      <c r="AI63" s="298">
        <v>43.585758820000002</v>
      </c>
      <c r="AJ63" s="298">
        <v>0</v>
      </c>
      <c r="AK63" s="298">
        <v>0</v>
      </c>
      <c r="AL63" s="298">
        <v>0</v>
      </c>
      <c r="AM63" s="298">
        <v>0</v>
      </c>
      <c r="AN63" s="298">
        <v>0</v>
      </c>
      <c r="AO63" s="297">
        <v>5.0000000000000004E-6</v>
      </c>
      <c r="AP63" s="296">
        <f t="shared" si="46"/>
        <v>13.16666667</v>
      </c>
      <c r="AQ63" s="298">
        <v>13.16666667</v>
      </c>
      <c r="AR63" s="298">
        <v>0</v>
      </c>
      <c r="AS63" s="298">
        <v>0</v>
      </c>
      <c r="AT63" s="298">
        <v>0</v>
      </c>
      <c r="AU63" s="298">
        <v>0</v>
      </c>
      <c r="AV63" s="298">
        <v>0</v>
      </c>
      <c r="AW63" s="297">
        <v>1.0000000000000001E-5</v>
      </c>
      <c r="AX63" s="296">
        <f t="shared" si="47"/>
        <v>13.16666667</v>
      </c>
      <c r="AY63" s="298">
        <v>13.16666667</v>
      </c>
      <c r="AZ63" s="298">
        <v>0</v>
      </c>
      <c r="BA63" s="298">
        <v>0</v>
      </c>
      <c r="BB63" s="298">
        <v>0</v>
      </c>
      <c r="BC63" s="298">
        <v>0</v>
      </c>
      <c r="BD63" s="298">
        <v>0</v>
      </c>
      <c r="BE63" s="297">
        <v>1.0000000000000001E-5</v>
      </c>
      <c r="BF63" s="296">
        <f t="shared" si="48"/>
        <v>13.16666667</v>
      </c>
      <c r="BG63" s="298">
        <v>13.16666667</v>
      </c>
      <c r="BH63" s="298">
        <v>0</v>
      </c>
      <c r="BI63" s="298">
        <v>0</v>
      </c>
      <c r="BJ63" s="298">
        <v>0</v>
      </c>
      <c r="BK63" s="298">
        <v>0</v>
      </c>
      <c r="BL63" s="298">
        <v>0</v>
      </c>
    </row>
    <row r="64" spans="1:64" s="559" customFormat="1" ht="40.5" customHeight="1" x14ac:dyDescent="0.25">
      <c r="A64" s="715"/>
      <c r="B64" s="201" t="s">
        <v>1100</v>
      </c>
      <c r="C64" s="548" t="s">
        <v>1053</v>
      </c>
      <c r="D64" s="549"/>
      <c r="E64" s="549"/>
      <c r="F64" s="782"/>
      <c r="G64" s="781"/>
      <c r="H64" s="781"/>
      <c r="I64" s="781"/>
      <c r="J64" s="782"/>
      <c r="K64" s="782"/>
      <c r="L64" s="782"/>
      <c r="M64" s="784"/>
      <c r="N64" s="782"/>
      <c r="O64" s="783"/>
      <c r="P64" s="716"/>
      <c r="Q64" s="716"/>
      <c r="R64" s="711"/>
      <c r="S64" s="685"/>
      <c r="T64" s="549"/>
      <c r="U64" s="549"/>
      <c r="V64" s="549"/>
      <c r="W64" s="549"/>
      <c r="X64" s="550"/>
      <c r="Y64" s="687">
        <f t="shared" si="4"/>
        <v>5379.1339935800006</v>
      </c>
      <c r="Z64" s="551">
        <f t="shared" si="139"/>
        <v>5379.1339935800006</v>
      </c>
      <c r="AA64" s="551">
        <f t="shared" si="140"/>
        <v>5379.1339935800006</v>
      </c>
      <c r="AB64" s="551">
        <f t="shared" si="141"/>
        <v>0</v>
      </c>
      <c r="AC64" s="551">
        <f t="shared" si="142"/>
        <v>0</v>
      </c>
      <c r="AD64" s="551">
        <f t="shared" si="143"/>
        <v>0</v>
      </c>
      <c r="AE64" s="551">
        <f t="shared" si="144"/>
        <v>0</v>
      </c>
      <c r="AF64" s="551">
        <f t="shared" si="145"/>
        <v>0</v>
      </c>
      <c r="AG64" s="552"/>
      <c r="AH64" s="553">
        <f>SUM(AH65:AH75)</f>
        <v>585.30600611</v>
      </c>
      <c r="AI64" s="553">
        <f t="shared" ref="AI64:AN64" si="184">SUM(AI65:AI75)</f>
        <v>585.30600611</v>
      </c>
      <c r="AJ64" s="553">
        <f t="shared" si="184"/>
        <v>0</v>
      </c>
      <c r="AK64" s="553">
        <f t="shared" si="184"/>
        <v>0</v>
      </c>
      <c r="AL64" s="553">
        <f t="shared" si="184"/>
        <v>0</v>
      </c>
      <c r="AM64" s="553">
        <f t="shared" si="184"/>
        <v>0</v>
      </c>
      <c r="AN64" s="553">
        <f t="shared" si="184"/>
        <v>0</v>
      </c>
      <c r="AO64" s="552"/>
      <c r="AP64" s="553">
        <f>SUM(AP65:AP75)</f>
        <v>1704.5646646300002</v>
      </c>
      <c r="AQ64" s="553">
        <f t="shared" ref="AQ64" si="185">SUM(AQ65:AQ75)</f>
        <v>1704.5646646300002</v>
      </c>
      <c r="AR64" s="553">
        <f t="shared" ref="AR64" si="186">SUM(AR65:AR75)</f>
        <v>0</v>
      </c>
      <c r="AS64" s="553">
        <f t="shared" ref="AS64" si="187">SUM(AS65:AS75)</f>
        <v>0</v>
      </c>
      <c r="AT64" s="553">
        <f t="shared" ref="AT64" si="188">SUM(AT65:AT75)</f>
        <v>0</v>
      </c>
      <c r="AU64" s="553">
        <f t="shared" ref="AU64" si="189">SUM(AU65:AU75)</f>
        <v>0</v>
      </c>
      <c r="AV64" s="553">
        <f t="shared" ref="AV64" si="190">SUM(AV65:AV75)</f>
        <v>0</v>
      </c>
      <c r="AW64" s="552"/>
      <c r="AX64" s="553">
        <f>SUM(AX65:AX75)</f>
        <v>1509.6986582100001</v>
      </c>
      <c r="AY64" s="553">
        <f t="shared" ref="AY64" si="191">SUM(AY65:AY75)</f>
        <v>1509.6986582100001</v>
      </c>
      <c r="AZ64" s="553">
        <f t="shared" ref="AZ64" si="192">SUM(AZ65:AZ75)</f>
        <v>0</v>
      </c>
      <c r="BA64" s="553">
        <f t="shared" ref="BA64" si="193">SUM(BA65:BA75)</f>
        <v>0</v>
      </c>
      <c r="BB64" s="553">
        <f t="shared" ref="BB64" si="194">SUM(BB65:BB75)</f>
        <v>0</v>
      </c>
      <c r="BC64" s="553">
        <f t="shared" ref="BC64" si="195">SUM(BC65:BC75)</f>
        <v>0</v>
      </c>
      <c r="BD64" s="553">
        <f t="shared" ref="BD64" si="196">SUM(BD65:BD75)</f>
        <v>0</v>
      </c>
      <c r="BE64" s="552"/>
      <c r="BF64" s="553">
        <f>SUM(BF65:BF75)</f>
        <v>1579.5646646299999</v>
      </c>
      <c r="BG64" s="553">
        <f t="shared" ref="BG64" si="197">SUM(BG65:BG75)</f>
        <v>1579.5646646299999</v>
      </c>
      <c r="BH64" s="553">
        <f t="shared" ref="BH64" si="198">SUM(BH65:BH75)</f>
        <v>0</v>
      </c>
      <c r="BI64" s="553">
        <f t="shared" ref="BI64" si="199">SUM(BI65:BI75)</f>
        <v>0</v>
      </c>
      <c r="BJ64" s="553">
        <f t="shared" ref="BJ64" si="200">SUM(BJ65:BJ75)</f>
        <v>0</v>
      </c>
      <c r="BK64" s="553">
        <f t="shared" ref="BK64" si="201">SUM(BK65:BK75)</f>
        <v>0</v>
      </c>
      <c r="BL64" s="553">
        <f t="shared" ref="BL64" si="202">SUM(BL65:BL75)</f>
        <v>0</v>
      </c>
    </row>
    <row r="65" spans="1:64" s="287" customFormat="1" ht="40.5" customHeight="1" x14ac:dyDescent="0.25">
      <c r="A65" s="278"/>
      <c r="B65" s="278"/>
      <c r="C65" s="1017" t="s">
        <v>1101</v>
      </c>
      <c r="D65" s="1122" t="s">
        <v>2869</v>
      </c>
      <c r="E65" s="331">
        <v>366</v>
      </c>
      <c r="F65" s="370">
        <v>330107000</v>
      </c>
      <c r="G65" s="374" t="s">
        <v>259</v>
      </c>
      <c r="H65" s="479">
        <v>68</v>
      </c>
      <c r="I65" s="352" t="s">
        <v>2979</v>
      </c>
      <c r="J65" s="370">
        <v>33</v>
      </c>
      <c r="K65" s="370" t="s">
        <v>3362</v>
      </c>
      <c r="L65" s="370">
        <v>3302</v>
      </c>
      <c r="M65" s="359" t="s">
        <v>3379</v>
      </c>
      <c r="N65" s="356" t="s">
        <v>3380</v>
      </c>
      <c r="O65" s="370" t="s">
        <v>3381</v>
      </c>
      <c r="P65" s="749" t="s">
        <v>1054</v>
      </c>
      <c r="Q65" s="639">
        <v>68</v>
      </c>
      <c r="R65" s="326" t="s">
        <v>2955</v>
      </c>
      <c r="S65" s="326"/>
      <c r="T65" s="662">
        <v>68</v>
      </c>
      <c r="U65" s="294">
        <v>5</v>
      </c>
      <c r="V65" s="295">
        <v>20</v>
      </c>
      <c r="W65" s="295">
        <v>20</v>
      </c>
      <c r="X65" s="295">
        <v>23</v>
      </c>
      <c r="Y65" s="354">
        <f t="shared" si="4"/>
        <v>544</v>
      </c>
      <c r="Z65" s="296">
        <f t="shared" si="139"/>
        <v>544</v>
      </c>
      <c r="AA65" s="296">
        <f t="shared" si="140"/>
        <v>544</v>
      </c>
      <c r="AB65" s="296">
        <f t="shared" si="141"/>
        <v>0</v>
      </c>
      <c r="AC65" s="296">
        <f t="shared" si="142"/>
        <v>0</v>
      </c>
      <c r="AD65" s="296">
        <f t="shared" si="143"/>
        <v>0</v>
      </c>
      <c r="AE65" s="296">
        <f t="shared" si="144"/>
        <v>0</v>
      </c>
      <c r="AF65" s="296">
        <f t="shared" si="145"/>
        <v>0</v>
      </c>
      <c r="AG65" s="297">
        <v>5.0000000000000004E-6</v>
      </c>
      <c r="AH65" s="296">
        <v>35.000006110000001</v>
      </c>
      <c r="AI65" s="298">
        <v>35.000006110000001</v>
      </c>
      <c r="AJ65" s="298">
        <v>0</v>
      </c>
      <c r="AK65" s="298">
        <v>0</v>
      </c>
      <c r="AL65" s="298">
        <v>0</v>
      </c>
      <c r="AM65" s="298">
        <v>0</v>
      </c>
      <c r="AN65" s="298">
        <v>0</v>
      </c>
      <c r="AO65" s="297">
        <v>2.0000000000000002E-5</v>
      </c>
      <c r="AP65" s="296">
        <f t="shared" si="46"/>
        <v>180</v>
      </c>
      <c r="AQ65" s="298">
        <v>180</v>
      </c>
      <c r="AR65" s="298">
        <v>0</v>
      </c>
      <c r="AS65" s="298">
        <v>0</v>
      </c>
      <c r="AT65" s="298">
        <v>0</v>
      </c>
      <c r="AU65" s="298">
        <v>0</v>
      </c>
      <c r="AV65" s="298">
        <v>0</v>
      </c>
      <c r="AW65" s="297">
        <v>2.0000000000000002E-5</v>
      </c>
      <c r="AX65" s="296">
        <f t="shared" si="47"/>
        <v>180</v>
      </c>
      <c r="AY65" s="298">
        <v>180</v>
      </c>
      <c r="AZ65" s="298">
        <v>0</v>
      </c>
      <c r="BA65" s="298">
        <v>0</v>
      </c>
      <c r="BB65" s="298">
        <v>0</v>
      </c>
      <c r="BC65" s="298">
        <v>0</v>
      </c>
      <c r="BD65" s="298">
        <v>0</v>
      </c>
      <c r="BE65" s="297">
        <v>2.3E-5</v>
      </c>
      <c r="BF65" s="296">
        <f t="shared" si="48"/>
        <v>148.99999388999998</v>
      </c>
      <c r="BG65" s="298">
        <v>148.99999388999998</v>
      </c>
      <c r="BH65" s="298">
        <v>0</v>
      </c>
      <c r="BI65" s="298">
        <v>0</v>
      </c>
      <c r="BJ65" s="298">
        <v>0</v>
      </c>
      <c r="BK65" s="298">
        <v>0</v>
      </c>
      <c r="BL65" s="298">
        <v>0</v>
      </c>
    </row>
    <row r="66" spans="1:64" s="287" customFormat="1" ht="40.5" customHeight="1" x14ac:dyDescent="0.25">
      <c r="A66" s="278"/>
      <c r="B66" s="278"/>
      <c r="C66" s="1019"/>
      <c r="D66" s="1122"/>
      <c r="E66" s="331">
        <v>367</v>
      </c>
      <c r="F66" s="370">
        <v>330107000</v>
      </c>
      <c r="G66" s="374" t="s">
        <v>259</v>
      </c>
      <c r="H66" s="479">
        <v>1</v>
      </c>
      <c r="I66" s="352" t="s">
        <v>2979</v>
      </c>
      <c r="J66" s="370">
        <v>33</v>
      </c>
      <c r="K66" s="370" t="s">
        <v>3362</v>
      </c>
      <c r="L66" s="370">
        <v>3302</v>
      </c>
      <c r="M66" s="359" t="s">
        <v>3379</v>
      </c>
      <c r="N66" s="356" t="s">
        <v>3380</v>
      </c>
      <c r="O66" s="370" t="s">
        <v>3381</v>
      </c>
      <c r="P66" s="749" t="s">
        <v>1055</v>
      </c>
      <c r="Q66" s="639">
        <v>1</v>
      </c>
      <c r="R66" s="326" t="s">
        <v>2955</v>
      </c>
      <c r="S66" s="326"/>
      <c r="T66" s="662">
        <v>1</v>
      </c>
      <c r="U66" s="294">
        <v>0</v>
      </c>
      <c r="V66" s="295">
        <v>0</v>
      </c>
      <c r="W66" s="295">
        <v>1</v>
      </c>
      <c r="X66" s="295">
        <v>0</v>
      </c>
      <c r="Y66" s="354">
        <f t="shared" si="4"/>
        <v>300</v>
      </c>
      <c r="Z66" s="296">
        <f t="shared" si="139"/>
        <v>300</v>
      </c>
      <c r="AA66" s="296">
        <f t="shared" si="140"/>
        <v>300</v>
      </c>
      <c r="AB66" s="296">
        <f t="shared" si="141"/>
        <v>0</v>
      </c>
      <c r="AC66" s="296">
        <f t="shared" si="142"/>
        <v>0</v>
      </c>
      <c r="AD66" s="296">
        <f t="shared" si="143"/>
        <v>0</v>
      </c>
      <c r="AE66" s="296">
        <f t="shared" si="144"/>
        <v>0</v>
      </c>
      <c r="AF66" s="296">
        <f t="shared" si="145"/>
        <v>0</v>
      </c>
      <c r="AG66" s="297">
        <v>0</v>
      </c>
      <c r="AH66" s="296">
        <v>30</v>
      </c>
      <c r="AI66" s="298">
        <v>30</v>
      </c>
      <c r="AJ66" s="298">
        <v>0</v>
      </c>
      <c r="AK66" s="298">
        <v>0</v>
      </c>
      <c r="AL66" s="298">
        <v>0</v>
      </c>
      <c r="AM66" s="298">
        <v>0</v>
      </c>
      <c r="AN66" s="298">
        <v>0</v>
      </c>
      <c r="AO66" s="297">
        <v>0</v>
      </c>
      <c r="AP66" s="296">
        <f t="shared" si="46"/>
        <v>170</v>
      </c>
      <c r="AQ66" s="298">
        <v>170</v>
      </c>
      <c r="AR66" s="298">
        <v>0</v>
      </c>
      <c r="AS66" s="298">
        <v>0</v>
      </c>
      <c r="AT66" s="298">
        <v>0</v>
      </c>
      <c r="AU66" s="298">
        <v>0</v>
      </c>
      <c r="AV66" s="298">
        <v>0</v>
      </c>
      <c r="AW66" s="297">
        <v>9.9999999999999995E-7</v>
      </c>
      <c r="AX66" s="296">
        <f t="shared" si="47"/>
        <v>50</v>
      </c>
      <c r="AY66" s="298">
        <v>50</v>
      </c>
      <c r="AZ66" s="298">
        <v>0</v>
      </c>
      <c r="BA66" s="298">
        <v>0</v>
      </c>
      <c r="BB66" s="298">
        <v>0</v>
      </c>
      <c r="BC66" s="298">
        <v>0</v>
      </c>
      <c r="BD66" s="298">
        <v>0</v>
      </c>
      <c r="BE66" s="297">
        <v>0</v>
      </c>
      <c r="BF66" s="296">
        <f t="shared" si="48"/>
        <v>50</v>
      </c>
      <c r="BG66" s="298">
        <v>50</v>
      </c>
      <c r="BH66" s="298">
        <v>0</v>
      </c>
      <c r="BI66" s="298">
        <v>0</v>
      </c>
      <c r="BJ66" s="298">
        <v>0</v>
      </c>
      <c r="BK66" s="298">
        <v>0</v>
      </c>
      <c r="BL66" s="298">
        <v>0</v>
      </c>
    </row>
    <row r="67" spans="1:64" s="287" customFormat="1" ht="40.5" customHeight="1" x14ac:dyDescent="0.25">
      <c r="A67" s="278"/>
      <c r="B67" s="278"/>
      <c r="C67" s="328" t="s">
        <v>1102</v>
      </c>
      <c r="D67" s="330" t="s">
        <v>1056</v>
      </c>
      <c r="E67" s="331">
        <v>368</v>
      </c>
      <c r="F67" s="370">
        <v>330110000</v>
      </c>
      <c r="G67" s="374" t="s">
        <v>3373</v>
      </c>
      <c r="H67" s="479">
        <v>4</v>
      </c>
      <c r="I67" s="352" t="s">
        <v>2979</v>
      </c>
      <c r="J67" s="370">
        <v>33</v>
      </c>
      <c r="K67" s="370" t="s">
        <v>3362</v>
      </c>
      <c r="L67" s="370">
        <v>3302</v>
      </c>
      <c r="M67" s="359" t="s">
        <v>3379</v>
      </c>
      <c r="N67" s="356" t="s">
        <v>3380</v>
      </c>
      <c r="O67" s="370" t="s">
        <v>3381</v>
      </c>
      <c r="P67" s="749" t="s">
        <v>1057</v>
      </c>
      <c r="Q67" s="639">
        <v>4</v>
      </c>
      <c r="R67" s="326" t="s">
        <v>2955</v>
      </c>
      <c r="S67" s="326"/>
      <c r="T67" s="662">
        <v>4</v>
      </c>
      <c r="U67" s="294">
        <v>0</v>
      </c>
      <c r="V67" s="295">
        <v>1</v>
      </c>
      <c r="W67" s="295">
        <v>1</v>
      </c>
      <c r="X67" s="295">
        <v>2</v>
      </c>
      <c r="Y67" s="354">
        <f t="shared" si="4"/>
        <v>685.13399358000004</v>
      </c>
      <c r="Z67" s="296">
        <f t="shared" si="139"/>
        <v>685.13399358000004</v>
      </c>
      <c r="AA67" s="296">
        <f t="shared" si="140"/>
        <v>685.13399358000004</v>
      </c>
      <c r="AB67" s="296">
        <f t="shared" si="141"/>
        <v>0</v>
      </c>
      <c r="AC67" s="296">
        <f t="shared" si="142"/>
        <v>0</v>
      </c>
      <c r="AD67" s="296">
        <f t="shared" si="143"/>
        <v>0</v>
      </c>
      <c r="AE67" s="296">
        <f t="shared" si="144"/>
        <v>0</v>
      </c>
      <c r="AF67" s="296">
        <f t="shared" si="145"/>
        <v>0</v>
      </c>
      <c r="AG67" s="297">
        <v>0</v>
      </c>
      <c r="AH67" s="296">
        <v>95</v>
      </c>
      <c r="AI67" s="298">
        <v>95</v>
      </c>
      <c r="AJ67" s="298">
        <v>0</v>
      </c>
      <c r="AK67" s="298">
        <v>0</v>
      </c>
      <c r="AL67" s="298">
        <v>0</v>
      </c>
      <c r="AM67" s="298">
        <v>0</v>
      </c>
      <c r="AN67" s="298">
        <v>0</v>
      </c>
      <c r="AO67" s="297">
        <v>9.9999999999999995E-7</v>
      </c>
      <c r="AP67" s="296">
        <f t="shared" si="46"/>
        <v>136</v>
      </c>
      <c r="AQ67" s="298">
        <v>136</v>
      </c>
      <c r="AR67" s="298">
        <v>0</v>
      </c>
      <c r="AS67" s="298">
        <v>0</v>
      </c>
      <c r="AT67" s="298">
        <v>0</v>
      </c>
      <c r="AU67" s="298">
        <v>0</v>
      </c>
      <c r="AV67" s="298">
        <v>0</v>
      </c>
      <c r="AW67" s="297">
        <v>9.9999999999999995E-7</v>
      </c>
      <c r="AX67" s="296">
        <f t="shared" si="47"/>
        <v>150.13399358000001</v>
      </c>
      <c r="AY67" s="298">
        <v>150.13399358000001</v>
      </c>
      <c r="AZ67" s="298">
        <v>0</v>
      </c>
      <c r="BA67" s="298">
        <v>0</v>
      </c>
      <c r="BB67" s="298">
        <v>0</v>
      </c>
      <c r="BC67" s="298">
        <v>0</v>
      </c>
      <c r="BD67" s="298">
        <v>0</v>
      </c>
      <c r="BE67" s="297">
        <v>1.9999999999999999E-6</v>
      </c>
      <c r="BF67" s="296">
        <f t="shared" si="48"/>
        <v>304</v>
      </c>
      <c r="BG67" s="298">
        <v>304</v>
      </c>
      <c r="BH67" s="298">
        <v>0</v>
      </c>
      <c r="BI67" s="298">
        <v>0</v>
      </c>
      <c r="BJ67" s="298">
        <v>0</v>
      </c>
      <c r="BK67" s="298">
        <v>0</v>
      </c>
      <c r="BL67" s="298">
        <v>0</v>
      </c>
    </row>
    <row r="68" spans="1:64" s="287" customFormat="1" ht="40.5" customHeight="1" x14ac:dyDescent="0.25">
      <c r="A68" s="278"/>
      <c r="B68" s="278"/>
      <c r="C68" s="328" t="s">
        <v>1103</v>
      </c>
      <c r="D68" s="330" t="s">
        <v>2870</v>
      </c>
      <c r="E68" s="331">
        <v>369</v>
      </c>
      <c r="F68" s="370">
        <v>330107000</v>
      </c>
      <c r="G68" s="374" t="s">
        <v>259</v>
      </c>
      <c r="H68" s="479">
        <v>1</v>
      </c>
      <c r="I68" s="352" t="s">
        <v>2979</v>
      </c>
      <c r="J68" s="370">
        <v>33</v>
      </c>
      <c r="K68" s="370" t="s">
        <v>3362</v>
      </c>
      <c r="L68" s="370">
        <v>3302</v>
      </c>
      <c r="M68" s="359" t="s">
        <v>3379</v>
      </c>
      <c r="N68" s="356" t="s">
        <v>3380</v>
      </c>
      <c r="O68" s="370" t="s">
        <v>3381</v>
      </c>
      <c r="P68" s="749" t="s">
        <v>1058</v>
      </c>
      <c r="Q68" s="639">
        <v>1</v>
      </c>
      <c r="R68" s="326" t="s">
        <v>2955</v>
      </c>
      <c r="S68" s="326"/>
      <c r="T68" s="662">
        <v>1</v>
      </c>
      <c r="U68" s="294">
        <v>0</v>
      </c>
      <c r="V68" s="295">
        <v>0</v>
      </c>
      <c r="W68" s="295">
        <v>1</v>
      </c>
      <c r="X68" s="295">
        <v>0</v>
      </c>
      <c r="Y68" s="354">
        <f t="shared" si="4"/>
        <v>180.00000000000003</v>
      </c>
      <c r="Z68" s="296">
        <f t="shared" si="139"/>
        <v>180.00000000000003</v>
      </c>
      <c r="AA68" s="296">
        <f t="shared" si="140"/>
        <v>180.00000000000003</v>
      </c>
      <c r="AB68" s="296">
        <f t="shared" si="141"/>
        <v>0</v>
      </c>
      <c r="AC68" s="296">
        <f t="shared" si="142"/>
        <v>0</v>
      </c>
      <c r="AD68" s="296">
        <f t="shared" si="143"/>
        <v>0</v>
      </c>
      <c r="AE68" s="296">
        <f t="shared" si="144"/>
        <v>0</v>
      </c>
      <c r="AF68" s="296">
        <f t="shared" si="145"/>
        <v>0</v>
      </c>
      <c r="AG68" s="297">
        <v>0</v>
      </c>
      <c r="AH68" s="296">
        <v>25</v>
      </c>
      <c r="AI68" s="298">
        <v>25</v>
      </c>
      <c r="AJ68" s="298">
        <v>0</v>
      </c>
      <c r="AK68" s="298">
        <v>0</v>
      </c>
      <c r="AL68" s="298">
        <v>0</v>
      </c>
      <c r="AM68" s="298">
        <v>0</v>
      </c>
      <c r="AN68" s="298">
        <v>0</v>
      </c>
      <c r="AO68" s="297">
        <v>0</v>
      </c>
      <c r="AP68" s="296">
        <f t="shared" si="46"/>
        <v>48.564664630000003</v>
      </c>
      <c r="AQ68" s="298">
        <v>48.564664630000003</v>
      </c>
      <c r="AR68" s="298">
        <v>0</v>
      </c>
      <c r="AS68" s="298">
        <v>0</v>
      </c>
      <c r="AT68" s="298">
        <v>0</v>
      </c>
      <c r="AU68" s="298">
        <v>0</v>
      </c>
      <c r="AV68" s="298">
        <v>0</v>
      </c>
      <c r="AW68" s="297">
        <v>9.9999999999999995E-7</v>
      </c>
      <c r="AX68" s="296">
        <f t="shared" si="47"/>
        <v>52.624664630000005</v>
      </c>
      <c r="AY68" s="298">
        <v>52.624664630000005</v>
      </c>
      <c r="AZ68" s="298">
        <v>0</v>
      </c>
      <c r="BA68" s="298">
        <v>0</v>
      </c>
      <c r="BB68" s="298">
        <v>0</v>
      </c>
      <c r="BC68" s="298">
        <v>0</v>
      </c>
      <c r="BD68" s="298">
        <v>0</v>
      </c>
      <c r="BE68" s="297">
        <v>0</v>
      </c>
      <c r="BF68" s="296">
        <f t="shared" si="48"/>
        <v>53.810670739999999</v>
      </c>
      <c r="BG68" s="298">
        <v>53.810670739999999</v>
      </c>
      <c r="BH68" s="298">
        <v>0</v>
      </c>
      <c r="BI68" s="298">
        <v>0</v>
      </c>
      <c r="BJ68" s="298">
        <v>0</v>
      </c>
      <c r="BK68" s="298">
        <v>0</v>
      </c>
      <c r="BL68" s="298">
        <v>0</v>
      </c>
    </row>
    <row r="69" spans="1:64" s="287" customFormat="1" ht="40.5" customHeight="1" x14ac:dyDescent="0.25">
      <c r="A69" s="278"/>
      <c r="B69" s="278"/>
      <c r="C69" s="328" t="s">
        <v>1104</v>
      </c>
      <c r="D69" s="330" t="s">
        <v>2871</v>
      </c>
      <c r="E69" s="331">
        <v>370</v>
      </c>
      <c r="F69" s="370">
        <v>330204900</v>
      </c>
      <c r="G69" s="374" t="s">
        <v>1365</v>
      </c>
      <c r="H69" s="479">
        <v>4</v>
      </c>
      <c r="I69" s="352" t="s">
        <v>2979</v>
      </c>
      <c r="J69" s="370">
        <v>33</v>
      </c>
      <c r="K69" s="370" t="s">
        <v>3362</v>
      </c>
      <c r="L69" s="370">
        <v>3302</v>
      </c>
      <c r="M69" s="359" t="s">
        <v>3379</v>
      </c>
      <c r="N69" s="356" t="s">
        <v>3380</v>
      </c>
      <c r="O69" s="370" t="s">
        <v>3381</v>
      </c>
      <c r="P69" s="749" t="s">
        <v>1059</v>
      </c>
      <c r="Q69" s="639">
        <v>4</v>
      </c>
      <c r="R69" s="326" t="s">
        <v>2955</v>
      </c>
      <c r="S69" s="326"/>
      <c r="T69" s="662">
        <v>4</v>
      </c>
      <c r="U69" s="294">
        <v>0</v>
      </c>
      <c r="V69" s="295">
        <v>1</v>
      </c>
      <c r="W69" s="295">
        <v>1</v>
      </c>
      <c r="X69" s="295">
        <v>2</v>
      </c>
      <c r="Y69" s="354">
        <f t="shared" si="4"/>
        <v>340</v>
      </c>
      <c r="Z69" s="296">
        <f t="shared" si="139"/>
        <v>340</v>
      </c>
      <c r="AA69" s="296">
        <f t="shared" si="140"/>
        <v>340</v>
      </c>
      <c r="AB69" s="296">
        <f t="shared" si="141"/>
        <v>0</v>
      </c>
      <c r="AC69" s="296">
        <f t="shared" si="142"/>
        <v>0</v>
      </c>
      <c r="AD69" s="296">
        <f t="shared" si="143"/>
        <v>0</v>
      </c>
      <c r="AE69" s="296">
        <f t="shared" si="144"/>
        <v>0</v>
      </c>
      <c r="AF69" s="296">
        <f t="shared" si="145"/>
        <v>0</v>
      </c>
      <c r="AG69" s="297">
        <v>0</v>
      </c>
      <c r="AH69" s="296">
        <v>40</v>
      </c>
      <c r="AI69" s="298">
        <v>40</v>
      </c>
      <c r="AJ69" s="298">
        <v>0</v>
      </c>
      <c r="AK69" s="298">
        <v>0</v>
      </c>
      <c r="AL69" s="298">
        <v>0</v>
      </c>
      <c r="AM69" s="298">
        <v>0</v>
      </c>
      <c r="AN69" s="298">
        <v>0</v>
      </c>
      <c r="AO69" s="297">
        <v>9.9999999999999995E-7</v>
      </c>
      <c r="AP69" s="296">
        <f t="shared" si="46"/>
        <v>70</v>
      </c>
      <c r="AQ69" s="298">
        <v>70</v>
      </c>
      <c r="AR69" s="298">
        <v>0</v>
      </c>
      <c r="AS69" s="298">
        <v>0</v>
      </c>
      <c r="AT69" s="298">
        <v>0</v>
      </c>
      <c r="AU69" s="298">
        <v>0</v>
      </c>
      <c r="AV69" s="298">
        <v>0</v>
      </c>
      <c r="AW69" s="297">
        <v>9.9999999999999995E-7</v>
      </c>
      <c r="AX69" s="296">
        <f t="shared" si="47"/>
        <v>130</v>
      </c>
      <c r="AY69" s="298">
        <v>130</v>
      </c>
      <c r="AZ69" s="298">
        <v>0</v>
      </c>
      <c r="BA69" s="298">
        <v>0</v>
      </c>
      <c r="BB69" s="298">
        <v>0</v>
      </c>
      <c r="BC69" s="298">
        <v>0</v>
      </c>
      <c r="BD69" s="298">
        <v>0</v>
      </c>
      <c r="BE69" s="297">
        <v>1.9999999999999999E-6</v>
      </c>
      <c r="BF69" s="296">
        <f t="shared" si="48"/>
        <v>100</v>
      </c>
      <c r="BG69" s="298">
        <v>100</v>
      </c>
      <c r="BH69" s="298">
        <v>0</v>
      </c>
      <c r="BI69" s="298">
        <v>0</v>
      </c>
      <c r="BJ69" s="298">
        <v>0</v>
      </c>
      <c r="BK69" s="298">
        <v>0</v>
      </c>
      <c r="BL69" s="298">
        <v>0</v>
      </c>
    </row>
    <row r="70" spans="1:64" s="287" customFormat="1" ht="40.5" customHeight="1" x14ac:dyDescent="0.25">
      <c r="A70" s="278"/>
      <c r="B70" s="278"/>
      <c r="C70" s="328" t="s">
        <v>1105</v>
      </c>
      <c r="D70" s="330" t="s">
        <v>2872</v>
      </c>
      <c r="E70" s="331">
        <v>371</v>
      </c>
      <c r="F70" s="370">
        <v>330207800</v>
      </c>
      <c r="G70" s="374" t="s">
        <v>501</v>
      </c>
      <c r="H70" s="479">
        <v>32</v>
      </c>
      <c r="I70" s="352" t="s">
        <v>2979</v>
      </c>
      <c r="J70" s="370">
        <v>33</v>
      </c>
      <c r="K70" s="370" t="s">
        <v>3362</v>
      </c>
      <c r="L70" s="370">
        <v>3302</v>
      </c>
      <c r="M70" s="359" t="s">
        <v>3379</v>
      </c>
      <c r="N70" s="356" t="s">
        <v>3380</v>
      </c>
      <c r="O70" s="370" t="s">
        <v>3381</v>
      </c>
      <c r="P70" s="749" t="s">
        <v>1060</v>
      </c>
      <c r="Q70" s="639">
        <v>32</v>
      </c>
      <c r="R70" s="326" t="s">
        <v>2955</v>
      </c>
      <c r="S70" s="326"/>
      <c r="T70" s="662">
        <v>32</v>
      </c>
      <c r="U70" s="294">
        <v>8</v>
      </c>
      <c r="V70" s="295">
        <v>8</v>
      </c>
      <c r="W70" s="295">
        <v>8</v>
      </c>
      <c r="X70" s="295">
        <v>8</v>
      </c>
      <c r="Y70" s="354">
        <f t="shared" si="4"/>
        <v>480</v>
      </c>
      <c r="Z70" s="296">
        <f t="shared" si="139"/>
        <v>480</v>
      </c>
      <c r="AA70" s="296">
        <f t="shared" si="140"/>
        <v>480</v>
      </c>
      <c r="AB70" s="296">
        <f t="shared" si="141"/>
        <v>0</v>
      </c>
      <c r="AC70" s="296">
        <f t="shared" si="142"/>
        <v>0</v>
      </c>
      <c r="AD70" s="296">
        <f t="shared" si="143"/>
        <v>0</v>
      </c>
      <c r="AE70" s="296">
        <f t="shared" si="144"/>
        <v>0</v>
      </c>
      <c r="AF70" s="296">
        <f t="shared" si="145"/>
        <v>0</v>
      </c>
      <c r="AG70" s="297">
        <v>7.9999999999999996E-6</v>
      </c>
      <c r="AH70" s="296">
        <v>45</v>
      </c>
      <c r="AI70" s="298">
        <v>45</v>
      </c>
      <c r="AJ70" s="298">
        <v>0</v>
      </c>
      <c r="AK70" s="298">
        <v>0</v>
      </c>
      <c r="AL70" s="298">
        <v>0</v>
      </c>
      <c r="AM70" s="298">
        <v>0</v>
      </c>
      <c r="AN70" s="298">
        <v>0</v>
      </c>
      <c r="AO70" s="297">
        <v>7.9999999999999996E-6</v>
      </c>
      <c r="AP70" s="296">
        <f t="shared" si="46"/>
        <v>150</v>
      </c>
      <c r="AQ70" s="298">
        <v>150</v>
      </c>
      <c r="AR70" s="298">
        <v>0</v>
      </c>
      <c r="AS70" s="298">
        <v>0</v>
      </c>
      <c r="AT70" s="298">
        <v>0</v>
      </c>
      <c r="AU70" s="298">
        <v>0</v>
      </c>
      <c r="AV70" s="298">
        <v>0</v>
      </c>
      <c r="AW70" s="297">
        <v>7.9999999999999996E-6</v>
      </c>
      <c r="AX70" s="296">
        <f t="shared" si="47"/>
        <v>150</v>
      </c>
      <c r="AY70" s="298">
        <v>150</v>
      </c>
      <c r="AZ70" s="298">
        <v>0</v>
      </c>
      <c r="BA70" s="298">
        <v>0</v>
      </c>
      <c r="BB70" s="298">
        <v>0</v>
      </c>
      <c r="BC70" s="298">
        <v>0</v>
      </c>
      <c r="BD70" s="298">
        <v>0</v>
      </c>
      <c r="BE70" s="297">
        <v>7.9999999999999996E-6</v>
      </c>
      <c r="BF70" s="296">
        <f t="shared" si="48"/>
        <v>135</v>
      </c>
      <c r="BG70" s="298">
        <v>135</v>
      </c>
      <c r="BH70" s="298">
        <v>0</v>
      </c>
      <c r="BI70" s="298">
        <v>0</v>
      </c>
      <c r="BJ70" s="298">
        <v>0</v>
      </c>
      <c r="BK70" s="298">
        <v>0</v>
      </c>
      <c r="BL70" s="298">
        <v>0</v>
      </c>
    </row>
    <row r="71" spans="1:64" s="287" customFormat="1" ht="40.5" customHeight="1" x14ac:dyDescent="0.25">
      <c r="A71" s="278"/>
      <c r="B71" s="278"/>
      <c r="C71" s="328" t="s">
        <v>1106</v>
      </c>
      <c r="D71" s="330" t="s">
        <v>2873</v>
      </c>
      <c r="E71" s="331">
        <v>372</v>
      </c>
      <c r="F71" s="370">
        <v>330205600</v>
      </c>
      <c r="G71" s="374" t="s">
        <v>3382</v>
      </c>
      <c r="H71" s="479">
        <v>20000</v>
      </c>
      <c r="I71" s="352" t="s">
        <v>2979</v>
      </c>
      <c r="J71" s="370">
        <v>33</v>
      </c>
      <c r="K71" s="370" t="s">
        <v>3362</v>
      </c>
      <c r="L71" s="370">
        <v>3302</v>
      </c>
      <c r="M71" s="359" t="s">
        <v>3379</v>
      </c>
      <c r="N71" s="356" t="s">
        <v>3380</v>
      </c>
      <c r="O71" s="370" t="s">
        <v>3381</v>
      </c>
      <c r="P71" s="749" t="s">
        <v>1061</v>
      </c>
      <c r="Q71" s="639">
        <v>20000</v>
      </c>
      <c r="R71" s="326" t="s">
        <v>2955</v>
      </c>
      <c r="S71" s="326"/>
      <c r="T71" s="662">
        <v>20000</v>
      </c>
      <c r="U71" s="294">
        <v>2000</v>
      </c>
      <c r="V71" s="295">
        <v>6000</v>
      </c>
      <c r="W71" s="295">
        <v>6000</v>
      </c>
      <c r="X71" s="295">
        <v>6000</v>
      </c>
      <c r="Y71" s="354">
        <f t="shared" si="4"/>
        <v>250</v>
      </c>
      <c r="Z71" s="296">
        <f t="shared" si="139"/>
        <v>250</v>
      </c>
      <c r="AA71" s="296">
        <f t="shared" si="140"/>
        <v>250</v>
      </c>
      <c r="AB71" s="296">
        <f t="shared" si="141"/>
        <v>0</v>
      </c>
      <c r="AC71" s="296">
        <f t="shared" si="142"/>
        <v>0</v>
      </c>
      <c r="AD71" s="296">
        <f t="shared" si="143"/>
        <v>0</v>
      </c>
      <c r="AE71" s="296">
        <f t="shared" si="144"/>
        <v>0</v>
      </c>
      <c r="AF71" s="296">
        <f t="shared" si="145"/>
        <v>0</v>
      </c>
      <c r="AG71" s="297">
        <v>2E-3</v>
      </c>
      <c r="AH71" s="296">
        <v>35</v>
      </c>
      <c r="AI71" s="298">
        <v>35</v>
      </c>
      <c r="AJ71" s="298">
        <v>0</v>
      </c>
      <c r="AK71" s="298">
        <v>0</v>
      </c>
      <c r="AL71" s="298">
        <v>0</v>
      </c>
      <c r="AM71" s="298">
        <v>0</v>
      </c>
      <c r="AN71" s="298">
        <v>0</v>
      </c>
      <c r="AO71" s="297">
        <v>6.0000000000000001E-3</v>
      </c>
      <c r="AP71" s="296">
        <f t="shared" si="46"/>
        <v>80</v>
      </c>
      <c r="AQ71" s="298">
        <v>80</v>
      </c>
      <c r="AR71" s="298">
        <v>0</v>
      </c>
      <c r="AS71" s="298">
        <v>0</v>
      </c>
      <c r="AT71" s="298">
        <v>0</v>
      </c>
      <c r="AU71" s="298">
        <v>0</v>
      </c>
      <c r="AV71" s="298">
        <v>0</v>
      </c>
      <c r="AW71" s="297">
        <v>6.0000000000000001E-3</v>
      </c>
      <c r="AX71" s="296">
        <f t="shared" si="47"/>
        <v>70</v>
      </c>
      <c r="AY71" s="298">
        <v>70</v>
      </c>
      <c r="AZ71" s="298">
        <v>0</v>
      </c>
      <c r="BA71" s="298">
        <v>0</v>
      </c>
      <c r="BB71" s="298">
        <v>0</v>
      </c>
      <c r="BC71" s="298">
        <v>0</v>
      </c>
      <c r="BD71" s="298">
        <v>0</v>
      </c>
      <c r="BE71" s="297">
        <v>6.0000000000000001E-3</v>
      </c>
      <c r="BF71" s="296">
        <f t="shared" si="48"/>
        <v>65</v>
      </c>
      <c r="BG71" s="298">
        <v>65</v>
      </c>
      <c r="BH71" s="298">
        <v>0</v>
      </c>
      <c r="BI71" s="298">
        <v>0</v>
      </c>
      <c r="BJ71" s="298">
        <v>0</v>
      </c>
      <c r="BK71" s="298">
        <v>0</v>
      </c>
      <c r="BL71" s="298">
        <v>0</v>
      </c>
    </row>
    <row r="72" spans="1:64" s="287" customFormat="1" ht="40.5" customHeight="1" x14ac:dyDescent="0.25">
      <c r="A72" s="278"/>
      <c r="B72" s="278"/>
      <c r="C72" s="328" t="s">
        <v>1107</v>
      </c>
      <c r="D72" s="330" t="s">
        <v>2874</v>
      </c>
      <c r="E72" s="331">
        <v>373</v>
      </c>
      <c r="F72" s="370">
        <v>330205400</v>
      </c>
      <c r="G72" s="374" t="s">
        <v>493</v>
      </c>
      <c r="H72" s="479">
        <v>400</v>
      </c>
      <c r="I72" s="352" t="s">
        <v>2979</v>
      </c>
      <c r="J72" s="370">
        <v>33</v>
      </c>
      <c r="K72" s="370" t="s">
        <v>3362</v>
      </c>
      <c r="L72" s="370">
        <v>3302</v>
      </c>
      <c r="M72" s="359" t="s">
        <v>3379</v>
      </c>
      <c r="N72" s="356" t="s">
        <v>3380</v>
      </c>
      <c r="O72" s="370" t="s">
        <v>3381</v>
      </c>
      <c r="P72" s="749" t="s">
        <v>1051</v>
      </c>
      <c r="Q72" s="639">
        <v>400</v>
      </c>
      <c r="R72" s="326" t="s">
        <v>2955</v>
      </c>
      <c r="S72" s="326"/>
      <c r="T72" s="662">
        <v>400</v>
      </c>
      <c r="U72" s="294">
        <v>40</v>
      </c>
      <c r="V72" s="295">
        <v>120</v>
      </c>
      <c r="W72" s="295">
        <v>120</v>
      </c>
      <c r="X72" s="295">
        <v>120</v>
      </c>
      <c r="Y72" s="354">
        <f t="shared" ref="Y72:Y78" si="203">Z72</f>
        <v>925</v>
      </c>
      <c r="Z72" s="296">
        <f t="shared" si="139"/>
        <v>925</v>
      </c>
      <c r="AA72" s="296">
        <f t="shared" si="140"/>
        <v>925</v>
      </c>
      <c r="AB72" s="296">
        <f t="shared" si="141"/>
        <v>0</v>
      </c>
      <c r="AC72" s="296">
        <f t="shared" si="142"/>
        <v>0</v>
      </c>
      <c r="AD72" s="296">
        <f t="shared" si="143"/>
        <v>0</v>
      </c>
      <c r="AE72" s="296">
        <f t="shared" si="144"/>
        <v>0</v>
      </c>
      <c r="AF72" s="296">
        <f t="shared" si="145"/>
        <v>0</v>
      </c>
      <c r="AG72" s="297">
        <v>4.0000000000000003E-5</v>
      </c>
      <c r="AH72" s="296">
        <v>60</v>
      </c>
      <c r="AI72" s="298">
        <v>60</v>
      </c>
      <c r="AJ72" s="298">
        <v>0</v>
      </c>
      <c r="AK72" s="298">
        <v>0</v>
      </c>
      <c r="AL72" s="298">
        <v>0</v>
      </c>
      <c r="AM72" s="298">
        <v>0</v>
      </c>
      <c r="AN72" s="298">
        <v>0</v>
      </c>
      <c r="AO72" s="297">
        <v>1.2E-4</v>
      </c>
      <c r="AP72" s="296">
        <f t="shared" si="46"/>
        <v>310</v>
      </c>
      <c r="AQ72" s="298">
        <v>310</v>
      </c>
      <c r="AR72" s="298">
        <v>0</v>
      </c>
      <c r="AS72" s="298">
        <v>0</v>
      </c>
      <c r="AT72" s="298">
        <v>0</v>
      </c>
      <c r="AU72" s="298">
        <v>0</v>
      </c>
      <c r="AV72" s="298">
        <v>0</v>
      </c>
      <c r="AW72" s="297">
        <v>1.2E-4</v>
      </c>
      <c r="AX72" s="296">
        <f t="shared" si="47"/>
        <v>226.94</v>
      </c>
      <c r="AY72" s="298">
        <v>226.94</v>
      </c>
      <c r="AZ72" s="298">
        <v>0</v>
      </c>
      <c r="BA72" s="298">
        <v>0</v>
      </c>
      <c r="BB72" s="298">
        <v>0</v>
      </c>
      <c r="BC72" s="298">
        <v>0</v>
      </c>
      <c r="BD72" s="298">
        <v>0</v>
      </c>
      <c r="BE72" s="297">
        <v>1.2E-4</v>
      </c>
      <c r="BF72" s="296">
        <f t="shared" si="48"/>
        <v>328.06</v>
      </c>
      <c r="BG72" s="298">
        <v>328.06</v>
      </c>
      <c r="BH72" s="298">
        <v>0</v>
      </c>
      <c r="BI72" s="298">
        <v>0</v>
      </c>
      <c r="BJ72" s="298">
        <v>0</v>
      </c>
      <c r="BK72" s="298">
        <v>0</v>
      </c>
      <c r="BL72" s="298">
        <v>0</v>
      </c>
    </row>
    <row r="73" spans="1:64" s="287" customFormat="1" ht="40.5" customHeight="1" x14ac:dyDescent="0.25">
      <c r="A73" s="278"/>
      <c r="B73" s="278"/>
      <c r="C73" s="328" t="s">
        <v>1108</v>
      </c>
      <c r="D73" s="330" t="s">
        <v>2875</v>
      </c>
      <c r="E73" s="331">
        <v>374</v>
      </c>
      <c r="F73" s="370">
        <v>330207800</v>
      </c>
      <c r="G73" s="374" t="s">
        <v>501</v>
      </c>
      <c r="H73" s="479">
        <v>4</v>
      </c>
      <c r="I73" s="352" t="s">
        <v>2979</v>
      </c>
      <c r="J73" s="370">
        <v>33</v>
      </c>
      <c r="K73" s="370" t="s">
        <v>3362</v>
      </c>
      <c r="L73" s="370">
        <v>3302</v>
      </c>
      <c r="M73" s="359" t="s">
        <v>3379</v>
      </c>
      <c r="N73" s="356" t="s">
        <v>3380</v>
      </c>
      <c r="O73" s="370" t="s">
        <v>3381</v>
      </c>
      <c r="P73" s="749" t="s">
        <v>1062</v>
      </c>
      <c r="Q73" s="639">
        <v>4</v>
      </c>
      <c r="R73" s="326" t="s">
        <v>2955</v>
      </c>
      <c r="S73" s="326"/>
      <c r="T73" s="662">
        <v>4</v>
      </c>
      <c r="U73" s="294">
        <v>1</v>
      </c>
      <c r="V73" s="295">
        <v>1</v>
      </c>
      <c r="W73" s="295">
        <v>1</v>
      </c>
      <c r="X73" s="295">
        <v>1</v>
      </c>
      <c r="Y73" s="354">
        <f t="shared" si="203"/>
        <v>600</v>
      </c>
      <c r="Z73" s="296">
        <f t="shared" si="139"/>
        <v>600</v>
      </c>
      <c r="AA73" s="296">
        <f t="shared" si="140"/>
        <v>600</v>
      </c>
      <c r="AB73" s="296">
        <f t="shared" si="141"/>
        <v>0</v>
      </c>
      <c r="AC73" s="296">
        <f t="shared" si="142"/>
        <v>0</v>
      </c>
      <c r="AD73" s="296">
        <f t="shared" si="143"/>
        <v>0</v>
      </c>
      <c r="AE73" s="296">
        <f t="shared" si="144"/>
        <v>0</v>
      </c>
      <c r="AF73" s="296">
        <f t="shared" si="145"/>
        <v>0</v>
      </c>
      <c r="AG73" s="297">
        <v>9.9999999999999995E-7</v>
      </c>
      <c r="AH73" s="296">
        <v>15</v>
      </c>
      <c r="AI73" s="298">
        <v>15</v>
      </c>
      <c r="AJ73" s="298">
        <v>0</v>
      </c>
      <c r="AK73" s="298">
        <v>0</v>
      </c>
      <c r="AL73" s="298">
        <v>0</v>
      </c>
      <c r="AM73" s="298">
        <v>0</v>
      </c>
      <c r="AN73" s="298">
        <v>0</v>
      </c>
      <c r="AO73" s="297">
        <v>9.9999999999999995E-7</v>
      </c>
      <c r="AP73" s="296">
        <f t="shared" si="46"/>
        <v>250</v>
      </c>
      <c r="AQ73" s="298">
        <v>250</v>
      </c>
      <c r="AR73" s="298">
        <v>0</v>
      </c>
      <c r="AS73" s="298">
        <v>0</v>
      </c>
      <c r="AT73" s="298">
        <v>0</v>
      </c>
      <c r="AU73" s="298">
        <v>0</v>
      </c>
      <c r="AV73" s="298">
        <v>0</v>
      </c>
      <c r="AW73" s="297">
        <v>9.9999999999999995E-7</v>
      </c>
      <c r="AX73" s="296">
        <f t="shared" si="47"/>
        <v>180</v>
      </c>
      <c r="AY73" s="298">
        <v>180</v>
      </c>
      <c r="AZ73" s="298">
        <v>0</v>
      </c>
      <c r="BA73" s="298">
        <v>0</v>
      </c>
      <c r="BB73" s="298">
        <v>0</v>
      </c>
      <c r="BC73" s="298">
        <v>0</v>
      </c>
      <c r="BD73" s="298">
        <v>0</v>
      </c>
      <c r="BE73" s="297">
        <v>9.9999999999999995E-7</v>
      </c>
      <c r="BF73" s="296">
        <f t="shared" si="48"/>
        <v>155</v>
      </c>
      <c r="BG73" s="298">
        <v>155</v>
      </c>
      <c r="BH73" s="298">
        <v>0</v>
      </c>
      <c r="BI73" s="298">
        <v>0</v>
      </c>
      <c r="BJ73" s="298">
        <v>0</v>
      </c>
      <c r="BK73" s="298">
        <v>0</v>
      </c>
      <c r="BL73" s="298">
        <v>0</v>
      </c>
    </row>
    <row r="74" spans="1:64" s="287" customFormat="1" ht="40.5" customHeight="1" x14ac:dyDescent="0.25">
      <c r="A74" s="278"/>
      <c r="B74" s="278"/>
      <c r="C74" s="328" t="s">
        <v>1109</v>
      </c>
      <c r="D74" s="330" t="s">
        <v>1064</v>
      </c>
      <c r="E74" s="331">
        <v>375</v>
      </c>
      <c r="F74" s="370">
        <v>330207800</v>
      </c>
      <c r="G74" s="374" t="s">
        <v>501</v>
      </c>
      <c r="H74" s="479">
        <v>25</v>
      </c>
      <c r="I74" s="352" t="s">
        <v>2979</v>
      </c>
      <c r="J74" s="370">
        <v>33</v>
      </c>
      <c r="K74" s="370" t="s">
        <v>3362</v>
      </c>
      <c r="L74" s="370">
        <v>3302</v>
      </c>
      <c r="M74" s="359" t="s">
        <v>3379</v>
      </c>
      <c r="N74" s="356" t="s">
        <v>3380</v>
      </c>
      <c r="O74" s="370" t="s">
        <v>3381</v>
      </c>
      <c r="P74" s="749" t="s">
        <v>1063</v>
      </c>
      <c r="Q74" s="639">
        <v>25</v>
      </c>
      <c r="R74" s="326" t="s">
        <v>2955</v>
      </c>
      <c r="S74" s="326"/>
      <c r="T74" s="662">
        <v>25</v>
      </c>
      <c r="U74" s="294">
        <v>5</v>
      </c>
      <c r="V74" s="295">
        <v>5</v>
      </c>
      <c r="W74" s="295">
        <v>5</v>
      </c>
      <c r="X74" s="295">
        <v>10</v>
      </c>
      <c r="Y74" s="354">
        <f t="shared" si="203"/>
        <v>875</v>
      </c>
      <c r="Z74" s="296">
        <f t="shared" si="139"/>
        <v>875</v>
      </c>
      <c r="AA74" s="296">
        <f t="shared" si="140"/>
        <v>875</v>
      </c>
      <c r="AB74" s="296">
        <f t="shared" si="141"/>
        <v>0</v>
      </c>
      <c r="AC74" s="296">
        <f t="shared" si="142"/>
        <v>0</v>
      </c>
      <c r="AD74" s="296">
        <f t="shared" si="143"/>
        <v>0</v>
      </c>
      <c r="AE74" s="296">
        <f t="shared" si="144"/>
        <v>0</v>
      </c>
      <c r="AF74" s="296">
        <f t="shared" si="145"/>
        <v>0</v>
      </c>
      <c r="AG74" s="297">
        <v>5.0000000000000004E-6</v>
      </c>
      <c r="AH74" s="296">
        <v>125.306</v>
      </c>
      <c r="AI74" s="298">
        <v>125.306</v>
      </c>
      <c r="AJ74" s="298">
        <v>0</v>
      </c>
      <c r="AK74" s="298">
        <v>0</v>
      </c>
      <c r="AL74" s="298">
        <v>0</v>
      </c>
      <c r="AM74" s="298">
        <v>0</v>
      </c>
      <c r="AN74" s="298">
        <v>0</v>
      </c>
      <c r="AO74" s="297">
        <v>5.0000000000000004E-6</v>
      </c>
      <c r="AP74" s="296">
        <f t="shared" ref="AP74:AP75" si="204">SUM(AQ74:AV74)</f>
        <v>250</v>
      </c>
      <c r="AQ74" s="298">
        <v>250</v>
      </c>
      <c r="AR74" s="298">
        <v>0</v>
      </c>
      <c r="AS74" s="298">
        <v>0</v>
      </c>
      <c r="AT74" s="298">
        <v>0</v>
      </c>
      <c r="AU74" s="298">
        <v>0</v>
      </c>
      <c r="AV74" s="298">
        <v>0</v>
      </c>
      <c r="AW74" s="297">
        <v>5.0000000000000004E-6</v>
      </c>
      <c r="AX74" s="296">
        <f t="shared" ref="AX74:AX75" si="205">SUM(AY74:BD74)</f>
        <v>290</v>
      </c>
      <c r="AY74" s="298">
        <v>290</v>
      </c>
      <c r="AZ74" s="298">
        <v>0</v>
      </c>
      <c r="BA74" s="298">
        <v>0</v>
      </c>
      <c r="BB74" s="298">
        <v>0</v>
      </c>
      <c r="BC74" s="298">
        <v>0</v>
      </c>
      <c r="BD74" s="298">
        <v>0</v>
      </c>
      <c r="BE74" s="297">
        <v>1.0000000000000001E-5</v>
      </c>
      <c r="BF74" s="296">
        <f t="shared" ref="BF74:BF75" si="206">SUM(BG74:BL74)</f>
        <v>209.69399999999999</v>
      </c>
      <c r="BG74" s="298">
        <v>209.69399999999999</v>
      </c>
      <c r="BH74" s="298">
        <v>0</v>
      </c>
      <c r="BI74" s="298">
        <v>0</v>
      </c>
      <c r="BJ74" s="298">
        <v>0</v>
      </c>
      <c r="BK74" s="298">
        <v>0</v>
      </c>
      <c r="BL74" s="298">
        <v>0</v>
      </c>
    </row>
    <row r="75" spans="1:64" s="287" customFormat="1" ht="40.5" customHeight="1" x14ac:dyDescent="0.25">
      <c r="A75" s="278"/>
      <c r="B75" s="278"/>
      <c r="C75" s="328" t="s">
        <v>1110</v>
      </c>
      <c r="D75" s="330" t="s">
        <v>1064</v>
      </c>
      <c r="E75" s="331">
        <v>376</v>
      </c>
      <c r="F75" s="370">
        <v>330207800</v>
      </c>
      <c r="G75" s="374" t="s">
        <v>501</v>
      </c>
      <c r="H75" s="479">
        <v>4</v>
      </c>
      <c r="I75" s="352" t="s">
        <v>2979</v>
      </c>
      <c r="J75" s="370">
        <v>33</v>
      </c>
      <c r="K75" s="370" t="s">
        <v>3362</v>
      </c>
      <c r="L75" s="370">
        <v>3302</v>
      </c>
      <c r="M75" s="359" t="s">
        <v>3379</v>
      </c>
      <c r="N75" s="356" t="s">
        <v>3380</v>
      </c>
      <c r="O75" s="370" t="s">
        <v>3381</v>
      </c>
      <c r="P75" s="749" t="s">
        <v>1065</v>
      </c>
      <c r="Q75" s="639">
        <v>4</v>
      </c>
      <c r="R75" s="326" t="s">
        <v>2955</v>
      </c>
      <c r="S75" s="326"/>
      <c r="T75" s="662">
        <v>4</v>
      </c>
      <c r="U75" s="294">
        <v>1</v>
      </c>
      <c r="V75" s="295">
        <v>1</v>
      </c>
      <c r="W75" s="295">
        <v>1</v>
      </c>
      <c r="X75" s="295">
        <v>1</v>
      </c>
      <c r="Y75" s="354">
        <f t="shared" si="203"/>
        <v>200</v>
      </c>
      <c r="Z75" s="296">
        <f t="shared" si="139"/>
        <v>200</v>
      </c>
      <c r="AA75" s="296">
        <f t="shared" si="140"/>
        <v>200</v>
      </c>
      <c r="AB75" s="296">
        <f t="shared" si="141"/>
        <v>0</v>
      </c>
      <c r="AC75" s="296">
        <f t="shared" si="142"/>
        <v>0</v>
      </c>
      <c r="AD75" s="296">
        <f t="shared" si="143"/>
        <v>0</v>
      </c>
      <c r="AE75" s="296">
        <f t="shared" si="144"/>
        <v>0</v>
      </c>
      <c r="AF75" s="296">
        <f t="shared" si="145"/>
        <v>0</v>
      </c>
      <c r="AG75" s="297">
        <v>9.9999999999999995E-7</v>
      </c>
      <c r="AH75" s="296">
        <v>80</v>
      </c>
      <c r="AI75" s="298">
        <v>80</v>
      </c>
      <c r="AJ75" s="298">
        <v>0</v>
      </c>
      <c r="AK75" s="298">
        <v>0</v>
      </c>
      <c r="AL75" s="298">
        <v>0</v>
      </c>
      <c r="AM75" s="298">
        <v>0</v>
      </c>
      <c r="AN75" s="298">
        <v>0</v>
      </c>
      <c r="AO75" s="297">
        <v>9.9999999999999995E-7</v>
      </c>
      <c r="AP75" s="296">
        <f t="shared" si="204"/>
        <v>60</v>
      </c>
      <c r="AQ75" s="298">
        <v>60</v>
      </c>
      <c r="AR75" s="298">
        <v>0</v>
      </c>
      <c r="AS75" s="298">
        <v>0</v>
      </c>
      <c r="AT75" s="298">
        <v>0</v>
      </c>
      <c r="AU75" s="298">
        <v>0</v>
      </c>
      <c r="AV75" s="298">
        <v>0</v>
      </c>
      <c r="AW75" s="297">
        <v>9.9999999999999995E-7</v>
      </c>
      <c r="AX75" s="296">
        <f t="shared" si="205"/>
        <v>30</v>
      </c>
      <c r="AY75" s="298">
        <v>30</v>
      </c>
      <c r="AZ75" s="298">
        <v>0</v>
      </c>
      <c r="BA75" s="298">
        <v>0</v>
      </c>
      <c r="BB75" s="298">
        <v>0</v>
      </c>
      <c r="BC75" s="298">
        <v>0</v>
      </c>
      <c r="BD75" s="298">
        <v>0</v>
      </c>
      <c r="BE75" s="297">
        <v>9.9999999999999995E-7</v>
      </c>
      <c r="BF75" s="296">
        <f t="shared" si="206"/>
        <v>30</v>
      </c>
      <c r="BG75" s="298">
        <v>30</v>
      </c>
      <c r="BH75" s="298">
        <v>0</v>
      </c>
      <c r="BI75" s="298">
        <v>0</v>
      </c>
      <c r="BJ75" s="298">
        <v>0</v>
      </c>
      <c r="BK75" s="298">
        <v>0</v>
      </c>
      <c r="BL75" s="298">
        <v>0</v>
      </c>
    </row>
    <row r="76" spans="1:64" s="559" customFormat="1" ht="40.5" customHeight="1" x14ac:dyDescent="0.25">
      <c r="A76" s="715"/>
      <c r="B76" s="201" t="s">
        <v>1111</v>
      </c>
      <c r="C76" s="548" t="s">
        <v>1066</v>
      </c>
      <c r="D76" s="549"/>
      <c r="E76" s="549"/>
      <c r="F76" s="782"/>
      <c r="G76" s="781"/>
      <c r="H76" s="781"/>
      <c r="I76" s="781"/>
      <c r="J76" s="782"/>
      <c r="K76" s="782"/>
      <c r="L76" s="782"/>
      <c r="M76" s="784"/>
      <c r="N76" s="782"/>
      <c r="O76" s="783"/>
      <c r="P76" s="716"/>
      <c r="Q76" s="716"/>
      <c r="R76" s="711"/>
      <c r="S76" s="685"/>
      <c r="T76" s="549"/>
      <c r="U76" s="549"/>
      <c r="V76" s="549"/>
      <c r="W76" s="549"/>
      <c r="X76" s="550"/>
      <c r="Y76" s="687">
        <f t="shared" si="203"/>
        <v>930</v>
      </c>
      <c r="Z76" s="551">
        <f t="shared" si="139"/>
        <v>930</v>
      </c>
      <c r="AA76" s="551">
        <f t="shared" si="140"/>
        <v>930</v>
      </c>
      <c r="AB76" s="551">
        <f t="shared" si="141"/>
        <v>0</v>
      </c>
      <c r="AC76" s="551">
        <f t="shared" si="142"/>
        <v>0</v>
      </c>
      <c r="AD76" s="551">
        <f t="shared" si="143"/>
        <v>0</v>
      </c>
      <c r="AE76" s="551">
        <f t="shared" si="144"/>
        <v>0</v>
      </c>
      <c r="AF76" s="551">
        <f t="shared" si="145"/>
        <v>0</v>
      </c>
      <c r="AG76" s="552"/>
      <c r="AH76" s="553">
        <f>SUM(AH77:AH78)</f>
        <v>80</v>
      </c>
      <c r="AI76" s="553">
        <f t="shared" ref="AI76:AN76" si="207">SUM(AI77:AI78)</f>
        <v>80</v>
      </c>
      <c r="AJ76" s="553">
        <f t="shared" si="207"/>
        <v>0</v>
      </c>
      <c r="AK76" s="553">
        <f t="shared" si="207"/>
        <v>0</v>
      </c>
      <c r="AL76" s="553">
        <f t="shared" si="207"/>
        <v>0</v>
      </c>
      <c r="AM76" s="553">
        <f t="shared" si="207"/>
        <v>0</v>
      </c>
      <c r="AN76" s="553">
        <f t="shared" si="207"/>
        <v>0</v>
      </c>
      <c r="AO76" s="552"/>
      <c r="AP76" s="553">
        <f>SUM(AP77:AP78)</f>
        <v>283.33333333999997</v>
      </c>
      <c r="AQ76" s="553">
        <f t="shared" ref="AQ76" si="208">SUM(AQ77:AQ78)</f>
        <v>283.33333333999997</v>
      </c>
      <c r="AR76" s="553">
        <f t="shared" ref="AR76" si="209">SUM(AR77:AR78)</f>
        <v>0</v>
      </c>
      <c r="AS76" s="553">
        <f t="shared" ref="AS76" si="210">SUM(AS77:AS78)</f>
        <v>0</v>
      </c>
      <c r="AT76" s="553">
        <f t="shared" ref="AT76" si="211">SUM(AT77:AT78)</f>
        <v>0</v>
      </c>
      <c r="AU76" s="553">
        <f t="shared" ref="AU76" si="212">SUM(AU77:AU78)</f>
        <v>0</v>
      </c>
      <c r="AV76" s="553">
        <f t="shared" ref="AV76" si="213">SUM(AV77:AV78)</f>
        <v>0</v>
      </c>
      <c r="AW76" s="552"/>
      <c r="AX76" s="553">
        <f>SUM(AX77:AX78)</f>
        <v>283.33333333000002</v>
      </c>
      <c r="AY76" s="553">
        <f t="shared" ref="AY76" si="214">SUM(AY77:AY78)</f>
        <v>283.33333333000002</v>
      </c>
      <c r="AZ76" s="553">
        <f t="shared" ref="AZ76" si="215">SUM(AZ77:AZ78)</f>
        <v>0</v>
      </c>
      <c r="BA76" s="553">
        <f t="shared" ref="BA76" si="216">SUM(BA77:BA78)</f>
        <v>0</v>
      </c>
      <c r="BB76" s="553">
        <f t="shared" ref="BB76" si="217">SUM(BB77:BB78)</f>
        <v>0</v>
      </c>
      <c r="BC76" s="553">
        <f t="shared" ref="BC76" si="218">SUM(BC77:BC78)</f>
        <v>0</v>
      </c>
      <c r="BD76" s="553">
        <f t="shared" ref="BD76" si="219">SUM(BD77:BD78)</f>
        <v>0</v>
      </c>
      <c r="BE76" s="552"/>
      <c r="BF76" s="553">
        <f>SUM(BF77:BF78)</f>
        <v>283.33333333000002</v>
      </c>
      <c r="BG76" s="553">
        <f t="shared" ref="BG76" si="220">SUM(BG77:BG78)</f>
        <v>283.33333333000002</v>
      </c>
      <c r="BH76" s="553">
        <f t="shared" ref="BH76" si="221">SUM(BH77:BH78)</f>
        <v>0</v>
      </c>
      <c r="BI76" s="553">
        <f t="shared" ref="BI76" si="222">SUM(BI77:BI78)</f>
        <v>0</v>
      </c>
      <c r="BJ76" s="553">
        <f t="shared" ref="BJ76" si="223">SUM(BJ77:BJ78)</f>
        <v>0</v>
      </c>
      <c r="BK76" s="553">
        <f t="shared" ref="BK76" si="224">SUM(BK77:BK78)</f>
        <v>0</v>
      </c>
      <c r="BL76" s="553">
        <f t="shared" ref="BL76" si="225">SUM(BL77:BL78)</f>
        <v>0</v>
      </c>
    </row>
    <row r="77" spans="1:64" s="287" customFormat="1" ht="40.5" customHeight="1" x14ac:dyDescent="0.25">
      <c r="A77" s="278"/>
      <c r="B77" s="278"/>
      <c r="C77" s="661" t="s">
        <v>1112</v>
      </c>
      <c r="D77" s="330" t="s">
        <v>1067</v>
      </c>
      <c r="E77" s="331">
        <v>377</v>
      </c>
      <c r="F77" s="370">
        <v>330204400</v>
      </c>
      <c r="G77" s="374" t="s">
        <v>3383</v>
      </c>
      <c r="H77" s="479">
        <v>1</v>
      </c>
      <c r="I77" s="352" t="s">
        <v>2979</v>
      </c>
      <c r="J77" s="370">
        <v>33</v>
      </c>
      <c r="K77" s="370" t="s">
        <v>3362</v>
      </c>
      <c r="L77" s="370">
        <v>3302</v>
      </c>
      <c r="M77" s="359" t="s">
        <v>3379</v>
      </c>
      <c r="N77" s="356" t="s">
        <v>3380</v>
      </c>
      <c r="O77" s="370" t="s">
        <v>3381</v>
      </c>
      <c r="P77" s="749" t="s">
        <v>1068</v>
      </c>
      <c r="Q77" s="639">
        <v>1</v>
      </c>
      <c r="R77" s="326" t="s">
        <v>2955</v>
      </c>
      <c r="S77" s="326"/>
      <c r="T77" s="662">
        <v>1</v>
      </c>
      <c r="U77" s="294">
        <v>0</v>
      </c>
      <c r="V77" s="295">
        <v>0</v>
      </c>
      <c r="W77" s="295">
        <v>1</v>
      </c>
      <c r="X77" s="295">
        <v>0</v>
      </c>
      <c r="Y77" s="354">
        <f t="shared" si="203"/>
        <v>570</v>
      </c>
      <c r="Z77" s="296">
        <f t="shared" si="139"/>
        <v>570</v>
      </c>
      <c r="AA77" s="296">
        <f t="shared" si="140"/>
        <v>570</v>
      </c>
      <c r="AB77" s="296">
        <f t="shared" si="141"/>
        <v>0</v>
      </c>
      <c r="AC77" s="296">
        <f t="shared" si="142"/>
        <v>0</v>
      </c>
      <c r="AD77" s="296">
        <f t="shared" si="143"/>
        <v>0</v>
      </c>
      <c r="AE77" s="296">
        <f t="shared" si="144"/>
        <v>0</v>
      </c>
      <c r="AF77" s="296">
        <f t="shared" si="145"/>
        <v>0</v>
      </c>
      <c r="AG77" s="297">
        <v>0</v>
      </c>
      <c r="AH77" s="296">
        <v>30</v>
      </c>
      <c r="AI77" s="298">
        <v>30</v>
      </c>
      <c r="AJ77" s="298">
        <v>0</v>
      </c>
      <c r="AK77" s="298">
        <v>0</v>
      </c>
      <c r="AL77" s="298">
        <v>0</v>
      </c>
      <c r="AM77" s="298">
        <v>0</v>
      </c>
      <c r="AN77" s="298">
        <v>0</v>
      </c>
      <c r="AO77" s="297">
        <v>0</v>
      </c>
      <c r="AP77" s="296">
        <f t="shared" ref="AP77:AP78" si="226">SUM(AQ77:AV77)</f>
        <v>140</v>
      </c>
      <c r="AQ77" s="298">
        <v>140</v>
      </c>
      <c r="AR77" s="298">
        <v>0</v>
      </c>
      <c r="AS77" s="298">
        <v>0</v>
      </c>
      <c r="AT77" s="298">
        <v>0</v>
      </c>
      <c r="AU77" s="298">
        <v>0</v>
      </c>
      <c r="AV77" s="298">
        <v>0</v>
      </c>
      <c r="AW77" s="297">
        <v>9.9999999999999995E-7</v>
      </c>
      <c r="AX77" s="296">
        <f t="shared" ref="AX77:AX78" si="227">SUM(AY77:BD77)</f>
        <v>200</v>
      </c>
      <c r="AY77" s="298">
        <v>200</v>
      </c>
      <c r="AZ77" s="298">
        <v>0</v>
      </c>
      <c r="BA77" s="298">
        <v>0</v>
      </c>
      <c r="BB77" s="298">
        <v>0</v>
      </c>
      <c r="BC77" s="298">
        <v>0</v>
      </c>
      <c r="BD77" s="298">
        <v>0</v>
      </c>
      <c r="BE77" s="297">
        <v>0</v>
      </c>
      <c r="BF77" s="296">
        <f t="shared" ref="BF77:BF78" si="228">SUM(BG77:BL77)</f>
        <v>200</v>
      </c>
      <c r="BG77" s="298">
        <v>200</v>
      </c>
      <c r="BH77" s="298">
        <v>0</v>
      </c>
      <c r="BI77" s="298">
        <v>0</v>
      </c>
      <c r="BJ77" s="298">
        <v>0</v>
      </c>
      <c r="BK77" s="298">
        <v>0</v>
      </c>
      <c r="BL77" s="298">
        <v>0</v>
      </c>
    </row>
    <row r="78" spans="1:64" s="287" customFormat="1" ht="40.5" customHeight="1" x14ac:dyDescent="0.25">
      <c r="A78" s="278"/>
      <c r="B78" s="278"/>
      <c r="C78" s="661" t="s">
        <v>1113</v>
      </c>
      <c r="D78" s="330" t="s">
        <v>1069</v>
      </c>
      <c r="E78" s="331">
        <v>378</v>
      </c>
      <c r="F78" s="370">
        <v>330204400</v>
      </c>
      <c r="G78" s="374" t="s">
        <v>3383</v>
      </c>
      <c r="H78" s="479">
        <v>12</v>
      </c>
      <c r="I78" s="352" t="s">
        <v>2979</v>
      </c>
      <c r="J78" s="370">
        <v>33</v>
      </c>
      <c r="K78" s="370" t="s">
        <v>3362</v>
      </c>
      <c r="L78" s="370">
        <v>3302</v>
      </c>
      <c r="M78" s="359" t="s">
        <v>3379</v>
      </c>
      <c r="N78" s="356" t="s">
        <v>3380</v>
      </c>
      <c r="O78" s="370" t="s">
        <v>3381</v>
      </c>
      <c r="P78" s="749" t="s">
        <v>1070</v>
      </c>
      <c r="Q78" s="639">
        <v>12</v>
      </c>
      <c r="R78" s="326" t="s">
        <v>2956</v>
      </c>
      <c r="S78" s="326"/>
      <c r="T78" s="662">
        <v>12</v>
      </c>
      <c r="U78" s="294">
        <v>2</v>
      </c>
      <c r="V78" s="295">
        <v>2</v>
      </c>
      <c r="W78" s="295">
        <v>4</v>
      </c>
      <c r="X78" s="295">
        <v>4</v>
      </c>
      <c r="Y78" s="354">
        <f t="shared" si="203"/>
        <v>360</v>
      </c>
      <c r="Z78" s="296">
        <f t="shared" si="139"/>
        <v>360</v>
      </c>
      <c r="AA78" s="296">
        <f t="shared" si="140"/>
        <v>360</v>
      </c>
      <c r="AB78" s="296">
        <f t="shared" si="141"/>
        <v>0</v>
      </c>
      <c r="AC78" s="296">
        <f t="shared" si="142"/>
        <v>0</v>
      </c>
      <c r="AD78" s="296">
        <f t="shared" si="143"/>
        <v>0</v>
      </c>
      <c r="AE78" s="296">
        <f t="shared" si="144"/>
        <v>0</v>
      </c>
      <c r="AF78" s="296">
        <f t="shared" si="145"/>
        <v>0</v>
      </c>
      <c r="AG78" s="297">
        <v>1.9999999999999999E-6</v>
      </c>
      <c r="AH78" s="296">
        <v>50</v>
      </c>
      <c r="AI78" s="298">
        <v>50</v>
      </c>
      <c r="AJ78" s="298">
        <v>0</v>
      </c>
      <c r="AK78" s="298">
        <v>0</v>
      </c>
      <c r="AL78" s="298">
        <v>0</v>
      </c>
      <c r="AM78" s="298">
        <v>0</v>
      </c>
      <c r="AN78" s="298">
        <v>0</v>
      </c>
      <c r="AO78" s="297">
        <v>1.9999999999999999E-6</v>
      </c>
      <c r="AP78" s="296">
        <f t="shared" si="226"/>
        <v>143.33333334</v>
      </c>
      <c r="AQ78" s="298">
        <v>143.33333334</v>
      </c>
      <c r="AR78" s="298">
        <v>0</v>
      </c>
      <c r="AS78" s="298">
        <v>0</v>
      </c>
      <c r="AT78" s="298">
        <v>0</v>
      </c>
      <c r="AU78" s="298">
        <v>0</v>
      </c>
      <c r="AV78" s="298">
        <v>0</v>
      </c>
      <c r="AW78" s="297">
        <v>3.9999999999999998E-6</v>
      </c>
      <c r="AX78" s="296">
        <f t="shared" si="227"/>
        <v>83.333333330000002</v>
      </c>
      <c r="AY78" s="298">
        <v>83.333333330000002</v>
      </c>
      <c r="AZ78" s="298">
        <v>0</v>
      </c>
      <c r="BA78" s="298">
        <v>0</v>
      </c>
      <c r="BB78" s="298">
        <v>0</v>
      </c>
      <c r="BC78" s="298">
        <v>0</v>
      </c>
      <c r="BD78" s="298">
        <v>0</v>
      </c>
      <c r="BE78" s="297">
        <v>3.9999999999999998E-6</v>
      </c>
      <c r="BF78" s="296">
        <f t="shared" si="228"/>
        <v>83.333333330000002</v>
      </c>
      <c r="BG78" s="298">
        <v>83.333333330000002</v>
      </c>
      <c r="BH78" s="298">
        <v>0</v>
      </c>
      <c r="BI78" s="298">
        <v>0</v>
      </c>
      <c r="BJ78" s="298">
        <v>0</v>
      </c>
      <c r="BK78" s="298">
        <v>0</v>
      </c>
      <c r="BL78" s="298">
        <v>0</v>
      </c>
    </row>
  </sheetData>
  <mergeCells count="84">
    <mergeCell ref="C50:C52"/>
    <mergeCell ref="C60:C61"/>
    <mergeCell ref="C62:C63"/>
    <mergeCell ref="C65:C66"/>
    <mergeCell ref="C30:C35"/>
    <mergeCell ref="C36:C38"/>
    <mergeCell ref="C39:C42"/>
    <mergeCell ref="C43:C44"/>
    <mergeCell ref="C46:C47"/>
    <mergeCell ref="C9:C11"/>
    <mergeCell ref="C13:C15"/>
    <mergeCell ref="C17:C19"/>
    <mergeCell ref="C24:C25"/>
    <mergeCell ref="C28:C29"/>
    <mergeCell ref="D46:D47"/>
    <mergeCell ref="D50:D52"/>
    <mergeCell ref="D60:D61"/>
    <mergeCell ref="D62:D63"/>
    <mergeCell ref="D65:D66"/>
    <mergeCell ref="D24:D25"/>
    <mergeCell ref="D28:D29"/>
    <mergeCell ref="D30:D35"/>
    <mergeCell ref="D36:D38"/>
    <mergeCell ref="D39:D42"/>
    <mergeCell ref="D43:D44"/>
    <mergeCell ref="BG4:BJ4"/>
    <mergeCell ref="BK4:BK5"/>
    <mergeCell ref="BL4:BL5"/>
    <mergeCell ref="D9:D11"/>
    <mergeCell ref="D13:D15"/>
    <mergeCell ref="D17:D19"/>
    <mergeCell ref="AX4:AX5"/>
    <mergeCell ref="AY4:BB4"/>
    <mergeCell ref="BC4:BC5"/>
    <mergeCell ref="BD4:BD5"/>
    <mergeCell ref="BE4:BE5"/>
    <mergeCell ref="BF4:BF5"/>
    <mergeCell ref="AO4:AO5"/>
    <mergeCell ref="AP4:AP5"/>
    <mergeCell ref="AQ4:AT4"/>
    <mergeCell ref="AW4:AW5"/>
    <mergeCell ref="AF4:AF5"/>
    <mergeCell ref="AG4:AG5"/>
    <mergeCell ref="AH4:AH5"/>
    <mergeCell ref="AI4:AL4"/>
    <mergeCell ref="AM4:AM5"/>
    <mergeCell ref="AN4:AN5"/>
    <mergeCell ref="M4:M5"/>
    <mergeCell ref="N4:N5"/>
    <mergeCell ref="O4:O5"/>
    <mergeCell ref="T4:T5"/>
    <mergeCell ref="U4:U5"/>
    <mergeCell ref="P4:P5"/>
    <mergeCell ref="Q4:Q5"/>
    <mergeCell ref="R4:R5"/>
    <mergeCell ref="Y3:AF3"/>
    <mergeCell ref="AG3:AN3"/>
    <mergeCell ref="AO3:AV3"/>
    <mergeCell ref="N3:O3"/>
    <mergeCell ref="AE4:AE5"/>
    <mergeCell ref="V4:V5"/>
    <mergeCell ref="W4:W5"/>
    <mergeCell ref="X4:X5"/>
    <mergeCell ref="Y4:Y5"/>
    <mergeCell ref="Z4:Z5"/>
    <mergeCell ref="AA4:AD4"/>
    <mergeCell ref="AU4:AU5"/>
    <mergeCell ref="AV4:AV5"/>
    <mergeCell ref="AW3:BD3"/>
    <mergeCell ref="BE3:BL3"/>
    <mergeCell ref="B3:D3"/>
    <mergeCell ref="E3:E5"/>
    <mergeCell ref="L4:L5"/>
    <mergeCell ref="C4:D4"/>
    <mergeCell ref="F4:F5"/>
    <mergeCell ref="G4:G5"/>
    <mergeCell ref="J4:J5"/>
    <mergeCell ref="K4:K5"/>
    <mergeCell ref="F3:I3"/>
    <mergeCell ref="H4:H5"/>
    <mergeCell ref="I4:I5"/>
    <mergeCell ref="J3:K3"/>
    <mergeCell ref="L3:M3"/>
    <mergeCell ref="T3:X3"/>
  </mergeCells>
  <conditionalFormatting sqref="S9:S19">
    <cfRule type="expression" dxfId="295" priority="27">
      <formula>T9=U9+V9+W9+X9</formula>
    </cfRule>
    <cfRule type="expression" dxfId="294" priority="28">
      <formula>T9&lt;&gt;U9+V9+W9+X9</formula>
    </cfRule>
  </conditionalFormatting>
  <conditionalFormatting sqref="S21">
    <cfRule type="expression" dxfId="293" priority="25">
      <formula>T21=U21+V21+W21+X21</formula>
    </cfRule>
    <cfRule type="expression" dxfId="292" priority="26">
      <formula>T21&lt;&gt;U21+V21+W21+X21</formula>
    </cfRule>
  </conditionalFormatting>
  <conditionalFormatting sqref="S23:S26">
    <cfRule type="expression" dxfId="291" priority="23">
      <formula>T23=U23+V23+W23+X23</formula>
    </cfRule>
    <cfRule type="expression" dxfId="290" priority="24">
      <formula>T23&lt;&gt;U23+V23+W23+X23</formula>
    </cfRule>
  </conditionalFormatting>
  <conditionalFormatting sqref="S28:S44">
    <cfRule type="expression" dxfId="289" priority="21">
      <formula>T28=U28+V28+W28+X28</formula>
    </cfRule>
    <cfRule type="expression" dxfId="288" priority="22">
      <formula>T28&lt;&gt;U28+V28+W28+X28</formula>
    </cfRule>
  </conditionalFormatting>
  <conditionalFormatting sqref="S46:S52">
    <cfRule type="expression" dxfId="287" priority="1">
      <formula>T46=U46+V46+W46+X46</formula>
    </cfRule>
    <cfRule type="expression" dxfId="286" priority="2">
      <formula>T46&lt;&gt;U46+V46+W46+X46</formula>
    </cfRule>
  </conditionalFormatting>
  <conditionalFormatting sqref="S54:S58">
    <cfRule type="expression" dxfId="285" priority="17">
      <formula>T54=U54+V54+W54+X54</formula>
    </cfRule>
    <cfRule type="expression" dxfId="284" priority="18">
      <formula>T54&lt;&gt;U54+V54+W54+X54</formula>
    </cfRule>
  </conditionalFormatting>
  <conditionalFormatting sqref="S60:S63">
    <cfRule type="expression" dxfId="283" priority="15">
      <formula>T60=U60+V60+W60+X60</formula>
    </cfRule>
    <cfRule type="expression" dxfId="282" priority="16">
      <formula>T60&lt;&gt;U60+V60+W60+X60</formula>
    </cfRule>
  </conditionalFormatting>
  <conditionalFormatting sqref="S65:S75">
    <cfRule type="expression" dxfId="281" priority="13">
      <formula>T65=U65+V65+W65+X65</formula>
    </cfRule>
    <cfRule type="expression" dxfId="280" priority="14">
      <formula>T65&lt;&gt;U65+V65+W65+X65</formula>
    </cfRule>
  </conditionalFormatting>
  <conditionalFormatting sqref="S77:S78">
    <cfRule type="expression" dxfId="279" priority="11">
      <formula>T77=U77+V77+W77+X77</formula>
    </cfRule>
    <cfRule type="expression" dxfId="278" priority="12">
      <formula>T77&lt;&gt;U77+V77+W77+X77</formula>
    </cfRule>
  </conditionalFormatting>
  <conditionalFormatting sqref="Y7:Y78">
    <cfRule type="expression" dxfId="277" priority="29">
      <formula>Y7&lt;&gt;Z7</formula>
    </cfRule>
  </conditionalFormatting>
  <conditionalFormatting sqref="Z7:AF7">
    <cfRule type="expression" dxfId="276" priority="34">
      <formula>Z$5=#REF!</formula>
    </cfRule>
  </conditionalFormatting>
  <conditionalFormatting sqref="AH7:AN7">
    <cfRule type="expression" dxfId="275" priority="33">
      <formula>AH$5=#REF!</formula>
    </cfRule>
  </conditionalFormatting>
  <conditionalFormatting sqref="AP7:AV7">
    <cfRule type="expression" dxfId="274" priority="32">
      <formula>AP$5=#REF!</formula>
    </cfRule>
  </conditionalFormatting>
  <conditionalFormatting sqref="AX7:BD7">
    <cfRule type="expression" dxfId="273" priority="6">
      <formula>AX$5=#REF!</formula>
    </cfRule>
  </conditionalFormatting>
  <conditionalFormatting sqref="BF7:BL7">
    <cfRule type="expression" dxfId="272" priority="5">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rowBreaks count="1" manualBreakCount="1">
    <brk id="21" max="59" man="1"/>
  </rowBreaks>
  <colBreaks count="4" manualBreakCount="4">
    <brk id="13" max="1048575" man="1"/>
    <brk id="17" max="77" man="1"/>
    <brk id="32" max="77" man="1"/>
    <brk id="48" max="77" man="1"/>
  </colBreaks>
  <ignoredErrors>
    <ignoredError sqref="Y7:Y78" unlockedFormula="1"/>
    <ignoredError sqref="F54:F55" numberStoredAsText="1"/>
  </ignoredErrors>
  <extLst>
    <ext xmlns:x14="http://schemas.microsoft.com/office/spreadsheetml/2009/9/main" uri="{CCE6A557-97BC-4b89-ADB6-D9C93CAAB3DF}">
      <x14:dataValidations xmlns:xm="http://schemas.microsoft.com/office/excel/2006/main" count="1">
        <x14:dataValidation type="list" showInputMessage="1" showErrorMessage="1" xr:uid="{EC8D359A-3231-48FA-85E0-43E4C38B9AC5}">
          <x14:formula1>
            <xm:f>ListaS!$A$3:$A$4</xm:f>
          </x14:formula1>
          <xm:sqref>R9:R19 R21 R23:R26 R28:R44 R77:R78 R54:R58 R60:R63 R65:R75 R46:R47 R49:R51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48470-216A-4131-92AE-2BB441FFDB9F}">
  <sheetPr>
    <tabColor rgb="FFFFC000"/>
  </sheetPr>
  <dimension ref="A1:BL12"/>
  <sheetViews>
    <sheetView view="pageBreakPreview" zoomScale="60" zoomScaleNormal="55" workbookViewId="0">
      <pane xSplit="8" ySplit="6" topLeftCell="I7" activePane="bottomRight" state="frozen"/>
      <selection activeCell="J7" sqref="J7"/>
      <selection pane="topRight" activeCell="J7" sqref="J7"/>
      <selection pane="bottomLeft" activeCell="J7" sqref="J7"/>
      <selection pane="bottomRight" activeCell="O10" sqref="O10"/>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42578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2536</v>
      </c>
      <c r="G2" s="392"/>
      <c r="H2" s="186"/>
      <c r="I2" s="256"/>
      <c r="J2" s="256"/>
      <c r="K2" s="256"/>
      <c r="M2" s="258"/>
      <c r="O2" s="186" t="str">
        <f>+F2</f>
        <v>SECRETARÍA DE HÁBITAT</v>
      </c>
      <c r="Q2" s="167"/>
      <c r="R2" s="257"/>
      <c r="S2" s="257"/>
      <c r="T2" s="257"/>
      <c r="U2" s="257"/>
      <c r="V2" s="257"/>
      <c r="X2" s="166" t="str">
        <f>+F2</f>
        <v>SECRETARÍA DE HÁBITAT</v>
      </c>
      <c r="Y2" s="257"/>
      <c r="Z2" s="257"/>
      <c r="AA2" s="257"/>
      <c r="AB2" s="257"/>
      <c r="AE2" s="166"/>
      <c r="AF2" s="166"/>
      <c r="AG2" s="257"/>
      <c r="AH2" s="257"/>
      <c r="AI2" s="257"/>
      <c r="AK2" s="257"/>
      <c r="AL2" s="166" t="str">
        <f>+X2</f>
        <v>SECRETARÍA DE HÁBITAT</v>
      </c>
      <c r="AM2" s="257"/>
      <c r="AN2" s="257"/>
      <c r="AO2" s="257"/>
      <c r="AP2" s="257"/>
      <c r="AQ2" s="257"/>
      <c r="AR2" s="257"/>
      <c r="AT2" s="166"/>
      <c r="AU2" s="166"/>
      <c r="AV2" s="166"/>
      <c r="AW2" s="257"/>
      <c r="AX2" s="257"/>
      <c r="AY2" s="257"/>
      <c r="AZ2" s="166"/>
      <c r="BA2" s="257"/>
      <c r="BB2" s="166" t="str">
        <f>+AL2</f>
        <v>SECRETARÍA DE HÁBITAT</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2890</v>
      </c>
      <c r="B7" s="534" t="s">
        <v>101</v>
      </c>
      <c r="C7" s="535"/>
      <c r="D7" s="535"/>
      <c r="E7" s="535"/>
      <c r="F7" s="535"/>
      <c r="G7" s="560"/>
      <c r="H7" s="536"/>
      <c r="I7" s="536"/>
      <c r="J7" s="561"/>
      <c r="K7" s="561"/>
      <c r="L7" s="535"/>
      <c r="M7" s="535"/>
      <c r="N7" s="535"/>
      <c r="O7" s="562"/>
      <c r="P7" s="562"/>
      <c r="Q7" s="562"/>
      <c r="R7" s="562"/>
      <c r="S7" s="555"/>
      <c r="T7" s="568"/>
      <c r="U7" s="680"/>
      <c r="V7" s="680"/>
      <c r="W7" s="680"/>
      <c r="X7" s="680"/>
      <c r="Y7" s="584">
        <v>156000</v>
      </c>
      <c r="Z7" s="539">
        <f>+Z8</f>
        <v>156000</v>
      </c>
      <c r="AA7" s="539">
        <f t="shared" ref="AA7:AF7" si="0">+AA8</f>
        <v>6000</v>
      </c>
      <c r="AB7" s="539">
        <f t="shared" si="0"/>
        <v>0</v>
      </c>
      <c r="AC7" s="539">
        <f t="shared" si="0"/>
        <v>30000</v>
      </c>
      <c r="AD7" s="539">
        <f t="shared" si="0"/>
        <v>0</v>
      </c>
      <c r="AE7" s="539">
        <f t="shared" si="0"/>
        <v>120000</v>
      </c>
      <c r="AF7" s="539">
        <f t="shared" si="0"/>
        <v>0</v>
      </c>
      <c r="AG7" s="540"/>
      <c r="AH7" s="539">
        <f>+AH8</f>
        <v>16140</v>
      </c>
      <c r="AI7" s="539">
        <f t="shared" ref="AI7:AN7" si="1">+AI8</f>
        <v>1580</v>
      </c>
      <c r="AJ7" s="539">
        <f t="shared" si="1"/>
        <v>0</v>
      </c>
      <c r="AK7" s="539">
        <f t="shared" si="1"/>
        <v>0</v>
      </c>
      <c r="AL7" s="539">
        <f t="shared" si="1"/>
        <v>0</v>
      </c>
      <c r="AM7" s="539">
        <f t="shared" si="1"/>
        <v>14560</v>
      </c>
      <c r="AN7" s="539">
        <f t="shared" si="1"/>
        <v>0</v>
      </c>
      <c r="AO7" s="540"/>
      <c r="AP7" s="539">
        <f>+AP8</f>
        <v>98165</v>
      </c>
      <c r="AQ7" s="539">
        <f t="shared" ref="AQ7:AV7" si="2">+AQ8</f>
        <v>1500</v>
      </c>
      <c r="AR7" s="539">
        <f t="shared" si="2"/>
        <v>0</v>
      </c>
      <c r="AS7" s="539">
        <f t="shared" si="2"/>
        <v>14665</v>
      </c>
      <c r="AT7" s="539">
        <f t="shared" si="2"/>
        <v>0</v>
      </c>
      <c r="AU7" s="539">
        <f t="shared" si="2"/>
        <v>82000</v>
      </c>
      <c r="AV7" s="539">
        <f t="shared" si="2"/>
        <v>0</v>
      </c>
      <c r="AW7" s="540"/>
      <c r="AX7" s="539">
        <f>+AX8</f>
        <v>32900</v>
      </c>
      <c r="AY7" s="539">
        <f t="shared" ref="AY7:BD7" si="3">+AY8</f>
        <v>1800</v>
      </c>
      <c r="AZ7" s="539">
        <f t="shared" si="3"/>
        <v>0</v>
      </c>
      <c r="BA7" s="539">
        <f t="shared" si="3"/>
        <v>11100</v>
      </c>
      <c r="BB7" s="539">
        <f t="shared" si="3"/>
        <v>0</v>
      </c>
      <c r="BC7" s="539">
        <f t="shared" si="3"/>
        <v>20000</v>
      </c>
      <c r="BD7" s="539">
        <f t="shared" si="3"/>
        <v>0</v>
      </c>
      <c r="BE7" s="540"/>
      <c r="BF7" s="539">
        <f>+BF8</f>
        <v>8795</v>
      </c>
      <c r="BG7" s="539">
        <f t="shared" ref="BG7:BL7" si="4">+BG8</f>
        <v>1120</v>
      </c>
      <c r="BH7" s="539">
        <f t="shared" si="4"/>
        <v>0</v>
      </c>
      <c r="BI7" s="539">
        <f t="shared" si="4"/>
        <v>4235</v>
      </c>
      <c r="BJ7" s="539">
        <f t="shared" si="4"/>
        <v>0</v>
      </c>
      <c r="BK7" s="539">
        <f t="shared" si="4"/>
        <v>3440</v>
      </c>
      <c r="BL7" s="539">
        <f t="shared" si="4"/>
        <v>0</v>
      </c>
    </row>
    <row r="8" spans="1:64" s="559" customFormat="1" ht="40.5" customHeight="1" x14ac:dyDescent="0.25">
      <c r="A8" s="557"/>
      <c r="B8" s="201" t="s">
        <v>1114</v>
      </c>
      <c r="C8" s="567" t="s">
        <v>1071</v>
      </c>
      <c r="D8" s="549"/>
      <c r="E8" s="549"/>
      <c r="F8" s="441"/>
      <c r="G8" s="566"/>
      <c r="H8" s="566"/>
      <c r="I8" s="549"/>
      <c r="J8" s="472"/>
      <c r="K8" s="472"/>
      <c r="L8" s="441"/>
      <c r="M8" s="441"/>
      <c r="N8" s="441"/>
      <c r="O8" s="716"/>
      <c r="P8" s="716"/>
      <c r="Q8" s="716"/>
      <c r="R8" s="716"/>
      <c r="S8" s="685"/>
      <c r="T8" s="549"/>
      <c r="U8" s="549"/>
      <c r="V8" s="549"/>
      <c r="W8" s="549"/>
      <c r="X8" s="550"/>
      <c r="Y8" s="585">
        <v>156000</v>
      </c>
      <c r="Z8" s="551">
        <f t="shared" ref="Z8:AF12" si="5">+AH8+AP8+AX8+BF8</f>
        <v>156000</v>
      </c>
      <c r="AA8" s="551">
        <f t="shared" si="5"/>
        <v>6000</v>
      </c>
      <c r="AB8" s="551">
        <f t="shared" si="5"/>
        <v>0</v>
      </c>
      <c r="AC8" s="551">
        <f t="shared" si="5"/>
        <v>30000</v>
      </c>
      <c r="AD8" s="551">
        <f t="shared" si="5"/>
        <v>0</v>
      </c>
      <c r="AE8" s="551">
        <f t="shared" si="5"/>
        <v>120000</v>
      </c>
      <c r="AF8" s="551">
        <f t="shared" si="5"/>
        <v>0</v>
      </c>
      <c r="AG8" s="552"/>
      <c r="AH8" s="553">
        <f>SUM(AH9:AH12)</f>
        <v>16140</v>
      </c>
      <c r="AI8" s="553">
        <f t="shared" ref="AI8:AN8" si="6">SUM(AI9:AI12)</f>
        <v>1580</v>
      </c>
      <c r="AJ8" s="553">
        <f t="shared" si="6"/>
        <v>0</v>
      </c>
      <c r="AK8" s="553">
        <f t="shared" si="6"/>
        <v>0</v>
      </c>
      <c r="AL8" s="553">
        <f t="shared" si="6"/>
        <v>0</v>
      </c>
      <c r="AM8" s="553">
        <f t="shared" si="6"/>
        <v>14560</v>
      </c>
      <c r="AN8" s="553">
        <f t="shared" si="6"/>
        <v>0</v>
      </c>
      <c r="AO8" s="552"/>
      <c r="AP8" s="553">
        <f t="shared" ref="AP8:AV8" si="7">SUM(AP9:AP12)</f>
        <v>98165</v>
      </c>
      <c r="AQ8" s="553">
        <f t="shared" si="7"/>
        <v>1500</v>
      </c>
      <c r="AR8" s="553">
        <f t="shared" si="7"/>
        <v>0</v>
      </c>
      <c r="AS8" s="553">
        <f t="shared" si="7"/>
        <v>14665</v>
      </c>
      <c r="AT8" s="553">
        <f t="shared" si="7"/>
        <v>0</v>
      </c>
      <c r="AU8" s="553">
        <f t="shared" si="7"/>
        <v>82000</v>
      </c>
      <c r="AV8" s="553">
        <f t="shared" si="7"/>
        <v>0</v>
      </c>
      <c r="AW8" s="552"/>
      <c r="AX8" s="553">
        <f t="shared" ref="AX8:BD8" si="8">SUM(AX9:AX12)</f>
        <v>32900</v>
      </c>
      <c r="AY8" s="553">
        <f t="shared" si="8"/>
        <v>1800</v>
      </c>
      <c r="AZ8" s="553">
        <f t="shared" si="8"/>
        <v>0</v>
      </c>
      <c r="BA8" s="553">
        <f t="shared" si="8"/>
        <v>11100</v>
      </c>
      <c r="BB8" s="553">
        <f t="shared" si="8"/>
        <v>0</v>
      </c>
      <c r="BC8" s="553">
        <f t="shared" si="8"/>
        <v>20000</v>
      </c>
      <c r="BD8" s="553">
        <f t="shared" si="8"/>
        <v>0</v>
      </c>
      <c r="BE8" s="552"/>
      <c r="BF8" s="553">
        <f t="shared" ref="BF8:BL8" si="9">SUM(BF9:BF12)</f>
        <v>8795</v>
      </c>
      <c r="BG8" s="553">
        <f t="shared" si="9"/>
        <v>1120</v>
      </c>
      <c r="BH8" s="553">
        <f t="shared" si="9"/>
        <v>0</v>
      </c>
      <c r="BI8" s="553">
        <f t="shared" si="9"/>
        <v>4235</v>
      </c>
      <c r="BJ8" s="553">
        <f t="shared" si="9"/>
        <v>0</v>
      </c>
      <c r="BK8" s="553">
        <f t="shared" si="9"/>
        <v>3440</v>
      </c>
      <c r="BL8" s="553">
        <f t="shared" si="9"/>
        <v>0</v>
      </c>
    </row>
    <row r="9" spans="1:64" s="287" customFormat="1" ht="40.5" customHeight="1" x14ac:dyDescent="0.25">
      <c r="A9" s="358"/>
      <c r="B9" s="358"/>
      <c r="C9" s="328" t="s">
        <v>1115</v>
      </c>
      <c r="D9" s="333" t="s">
        <v>1072</v>
      </c>
      <c r="E9" s="351">
        <v>379</v>
      </c>
      <c r="F9" s="356">
        <v>400100100</v>
      </c>
      <c r="G9" s="32" t="s">
        <v>2677</v>
      </c>
      <c r="H9" s="492">
        <v>2</v>
      </c>
      <c r="I9" s="352" t="s">
        <v>2979</v>
      </c>
      <c r="J9" s="28">
        <v>40</v>
      </c>
      <c r="K9" s="28" t="s">
        <v>3104</v>
      </c>
      <c r="L9" s="28">
        <v>4001</v>
      </c>
      <c r="M9" s="28" t="s">
        <v>3123</v>
      </c>
      <c r="N9" s="356">
        <v>2024004540033</v>
      </c>
      <c r="O9" s="28" t="s">
        <v>3124</v>
      </c>
      <c r="P9" s="754" t="s">
        <v>1073</v>
      </c>
      <c r="Q9" s="272">
        <v>40</v>
      </c>
      <c r="R9" s="326" t="s">
        <v>2956</v>
      </c>
      <c r="S9" s="326"/>
      <c r="T9" s="506">
        <v>40</v>
      </c>
      <c r="U9" s="294">
        <v>40</v>
      </c>
      <c r="V9" s="295">
        <v>40</v>
      </c>
      <c r="W9" s="295">
        <v>40</v>
      </c>
      <c r="X9" s="295">
        <v>40</v>
      </c>
      <c r="Y9" s="295">
        <v>1255</v>
      </c>
      <c r="Z9" s="296">
        <f t="shared" si="5"/>
        <v>1255</v>
      </c>
      <c r="AA9" s="296">
        <f t="shared" si="5"/>
        <v>1255</v>
      </c>
      <c r="AB9" s="296">
        <f t="shared" si="5"/>
        <v>0</v>
      </c>
      <c r="AC9" s="296">
        <f t="shared" si="5"/>
        <v>0</v>
      </c>
      <c r="AD9" s="296">
        <f t="shared" si="5"/>
        <v>0</v>
      </c>
      <c r="AE9" s="296">
        <f t="shared" si="5"/>
        <v>0</v>
      </c>
      <c r="AF9" s="296">
        <f t="shared" si="5"/>
        <v>0</v>
      </c>
      <c r="AG9" s="297">
        <f>+U9</f>
        <v>40</v>
      </c>
      <c r="AH9" s="296">
        <f t="shared" ref="AH9:AH12" si="10">SUM(AI9:AN9)</f>
        <v>325</v>
      </c>
      <c r="AI9" s="298">
        <v>325</v>
      </c>
      <c r="AJ9" s="298"/>
      <c r="AK9" s="298"/>
      <c r="AL9" s="298"/>
      <c r="AM9" s="298"/>
      <c r="AN9" s="298"/>
      <c r="AO9" s="297">
        <f>+V9</f>
        <v>40</v>
      </c>
      <c r="AP9" s="296">
        <f t="shared" ref="AP9:AP12" si="11">SUM(AQ9:AV9)</f>
        <v>310</v>
      </c>
      <c r="AQ9" s="298">
        <v>310</v>
      </c>
      <c r="AR9" s="298"/>
      <c r="AS9" s="298"/>
      <c r="AT9" s="298"/>
      <c r="AU9" s="298"/>
      <c r="AV9" s="298"/>
      <c r="AW9" s="297">
        <f>+W9</f>
        <v>40</v>
      </c>
      <c r="AX9" s="296">
        <f t="shared" ref="AX9:AX12" si="12">SUM(AY9:BD9)</f>
        <v>305</v>
      </c>
      <c r="AY9" s="298">
        <v>305</v>
      </c>
      <c r="AZ9" s="298"/>
      <c r="BA9" s="298"/>
      <c r="BB9" s="298"/>
      <c r="BC9" s="298"/>
      <c r="BD9" s="298"/>
      <c r="BE9" s="297">
        <f>+X9</f>
        <v>40</v>
      </c>
      <c r="BF9" s="296">
        <f t="shared" ref="BF9:BF11" si="13">SUM(BG9:BL9)</f>
        <v>315</v>
      </c>
      <c r="BG9" s="298">
        <v>315</v>
      </c>
      <c r="BH9" s="298"/>
      <c r="BI9" s="298"/>
      <c r="BJ9" s="298"/>
      <c r="BK9" s="298"/>
      <c r="BL9" s="298"/>
    </row>
    <row r="10" spans="1:64" s="287" customFormat="1" ht="40.5" customHeight="1" x14ac:dyDescent="0.25">
      <c r="A10" s="358"/>
      <c r="B10" s="358"/>
      <c r="C10" s="328" t="s">
        <v>1116</v>
      </c>
      <c r="D10" s="333" t="s">
        <v>1074</v>
      </c>
      <c r="E10" s="351">
        <v>380</v>
      </c>
      <c r="F10" s="356">
        <v>400100200</v>
      </c>
      <c r="G10" s="32" t="s">
        <v>677</v>
      </c>
      <c r="H10" s="492">
        <v>10</v>
      </c>
      <c r="I10" s="352" t="s">
        <v>2979</v>
      </c>
      <c r="J10" s="28">
        <v>40</v>
      </c>
      <c r="K10" s="28" t="s">
        <v>3104</v>
      </c>
      <c r="L10" s="28">
        <v>4001</v>
      </c>
      <c r="M10" s="28" t="s">
        <v>3105</v>
      </c>
      <c r="N10" s="356">
        <v>2024004540033</v>
      </c>
      <c r="O10" s="28" t="s">
        <v>3124</v>
      </c>
      <c r="P10" s="753" t="s">
        <v>1073</v>
      </c>
      <c r="Q10" s="272">
        <v>10</v>
      </c>
      <c r="R10" s="326" t="s">
        <v>2955</v>
      </c>
      <c r="S10" s="326"/>
      <c r="T10" s="506">
        <v>10</v>
      </c>
      <c r="U10" s="416">
        <v>0</v>
      </c>
      <c r="V10" s="417">
        <v>5</v>
      </c>
      <c r="W10" s="417">
        <v>3</v>
      </c>
      <c r="X10" s="417">
        <v>2</v>
      </c>
      <c r="Y10" s="295">
        <v>1810</v>
      </c>
      <c r="Z10" s="296">
        <f t="shared" si="5"/>
        <v>1810</v>
      </c>
      <c r="AA10" s="296">
        <f t="shared" si="5"/>
        <v>1810</v>
      </c>
      <c r="AB10" s="296">
        <f t="shared" si="5"/>
        <v>0</v>
      </c>
      <c r="AC10" s="296">
        <f t="shared" si="5"/>
        <v>0</v>
      </c>
      <c r="AD10" s="296">
        <f t="shared" si="5"/>
        <v>0</v>
      </c>
      <c r="AE10" s="296">
        <f t="shared" si="5"/>
        <v>0</v>
      </c>
      <c r="AF10" s="296">
        <f t="shared" si="5"/>
        <v>0</v>
      </c>
      <c r="AG10" s="297">
        <f t="shared" ref="AG10:AG12" si="14">+U10</f>
        <v>0</v>
      </c>
      <c r="AH10" s="296">
        <f t="shared" si="10"/>
        <v>435</v>
      </c>
      <c r="AI10" s="298">
        <v>435</v>
      </c>
      <c r="AJ10" s="298"/>
      <c r="AK10" s="298"/>
      <c r="AL10" s="298"/>
      <c r="AM10" s="298"/>
      <c r="AN10" s="298"/>
      <c r="AO10" s="297">
        <f t="shared" ref="AO10:AO12" si="15">+V10</f>
        <v>5</v>
      </c>
      <c r="AP10" s="296">
        <f t="shared" si="11"/>
        <v>420</v>
      </c>
      <c r="AQ10" s="298">
        <v>420</v>
      </c>
      <c r="AR10" s="298"/>
      <c r="AS10" s="298"/>
      <c r="AT10" s="298"/>
      <c r="AU10" s="298"/>
      <c r="AV10" s="298"/>
      <c r="AW10" s="297">
        <f t="shared" ref="AW10:AW12" si="16">+W10</f>
        <v>3</v>
      </c>
      <c r="AX10" s="296">
        <f t="shared" si="12"/>
        <v>525</v>
      </c>
      <c r="AY10" s="298">
        <v>525</v>
      </c>
      <c r="AZ10" s="298"/>
      <c r="BA10" s="298"/>
      <c r="BB10" s="298"/>
      <c r="BC10" s="298"/>
      <c r="BD10" s="298"/>
      <c r="BE10" s="297">
        <f t="shared" ref="BE10:BE12" si="17">+X10</f>
        <v>2</v>
      </c>
      <c r="BF10" s="296">
        <f t="shared" si="13"/>
        <v>430</v>
      </c>
      <c r="BG10" s="298">
        <v>430</v>
      </c>
      <c r="BH10" s="298"/>
      <c r="BI10" s="298"/>
      <c r="BJ10" s="298"/>
      <c r="BK10" s="298"/>
      <c r="BL10" s="298"/>
    </row>
    <row r="11" spans="1:64" s="287" customFormat="1" ht="40.5" customHeight="1" x14ac:dyDescent="0.25">
      <c r="A11" s="358"/>
      <c r="B11" s="358"/>
      <c r="C11" s="328" t="s">
        <v>1117</v>
      </c>
      <c r="D11" s="333" t="s">
        <v>1075</v>
      </c>
      <c r="E11" s="351">
        <v>381</v>
      </c>
      <c r="F11" s="356">
        <v>400103200</v>
      </c>
      <c r="G11" s="28" t="s">
        <v>3125</v>
      </c>
      <c r="H11" s="492">
        <v>8000</v>
      </c>
      <c r="I11" s="352" t="s">
        <v>2979</v>
      </c>
      <c r="J11" s="28">
        <v>40</v>
      </c>
      <c r="K11" s="28" t="s">
        <v>3104</v>
      </c>
      <c r="L11" s="28">
        <v>4001</v>
      </c>
      <c r="M11" s="28" t="s">
        <v>3105</v>
      </c>
      <c r="N11" s="356">
        <v>2024004540033</v>
      </c>
      <c r="O11" s="28" t="s">
        <v>3124</v>
      </c>
      <c r="P11" s="752" t="s">
        <v>1076</v>
      </c>
      <c r="Q11" s="272">
        <v>8000</v>
      </c>
      <c r="R11" s="326" t="s">
        <v>2955</v>
      </c>
      <c r="S11" s="326"/>
      <c r="T11" s="506">
        <v>8000</v>
      </c>
      <c r="U11" s="416">
        <v>0</v>
      </c>
      <c r="V11" s="417">
        <v>7300</v>
      </c>
      <c r="W11" s="417">
        <v>700</v>
      </c>
      <c r="X11" s="417">
        <v>0</v>
      </c>
      <c r="Y11" s="295">
        <v>101485</v>
      </c>
      <c r="Z11" s="296">
        <f t="shared" si="5"/>
        <v>101485</v>
      </c>
      <c r="AA11" s="296">
        <f t="shared" si="5"/>
        <v>1985</v>
      </c>
      <c r="AB11" s="296">
        <f t="shared" si="5"/>
        <v>0</v>
      </c>
      <c r="AC11" s="296">
        <f t="shared" si="5"/>
        <v>12500</v>
      </c>
      <c r="AD11" s="296">
        <f t="shared" si="5"/>
        <v>0</v>
      </c>
      <c r="AE11" s="296">
        <f t="shared" si="5"/>
        <v>87000</v>
      </c>
      <c r="AF11" s="296">
        <f t="shared" si="5"/>
        <v>0</v>
      </c>
      <c r="AG11" s="297">
        <f t="shared" si="14"/>
        <v>0</v>
      </c>
      <c r="AH11" s="296">
        <f t="shared" si="10"/>
        <v>570</v>
      </c>
      <c r="AI11" s="298">
        <v>570</v>
      </c>
      <c r="AJ11" s="298"/>
      <c r="AK11" s="298"/>
      <c r="AL11" s="298"/>
      <c r="AM11" s="298"/>
      <c r="AN11" s="298"/>
      <c r="AO11" s="297">
        <f t="shared" si="15"/>
        <v>7300</v>
      </c>
      <c r="AP11" s="296">
        <f t="shared" si="11"/>
        <v>89020</v>
      </c>
      <c r="AQ11" s="298">
        <v>520</v>
      </c>
      <c r="AR11" s="298"/>
      <c r="AS11" s="298">
        <v>6500</v>
      </c>
      <c r="AT11" s="298"/>
      <c r="AU11" s="298">
        <v>82000</v>
      </c>
      <c r="AV11" s="298"/>
      <c r="AW11" s="297">
        <f t="shared" si="16"/>
        <v>700</v>
      </c>
      <c r="AX11" s="296">
        <f t="shared" si="12"/>
        <v>11670</v>
      </c>
      <c r="AY11" s="298">
        <v>670</v>
      </c>
      <c r="AZ11" s="298"/>
      <c r="BA11" s="298">
        <v>6000</v>
      </c>
      <c r="BB11" s="298"/>
      <c r="BC11" s="298">
        <v>5000</v>
      </c>
      <c r="BD11" s="298"/>
      <c r="BE11" s="297">
        <f t="shared" si="17"/>
        <v>0</v>
      </c>
      <c r="BF11" s="296">
        <f t="shared" si="13"/>
        <v>225</v>
      </c>
      <c r="BG11" s="298">
        <v>225</v>
      </c>
      <c r="BH11" s="298"/>
      <c r="BI11" s="298"/>
      <c r="BJ11" s="298"/>
      <c r="BK11" s="298"/>
      <c r="BL11" s="298"/>
    </row>
    <row r="12" spans="1:64" s="287" customFormat="1" ht="40.5" customHeight="1" x14ac:dyDescent="0.25">
      <c r="A12" s="358"/>
      <c r="B12" s="358"/>
      <c r="C12" s="328" t="s">
        <v>1118</v>
      </c>
      <c r="D12" s="347" t="s">
        <v>1077</v>
      </c>
      <c r="E12" s="351">
        <v>382</v>
      </c>
      <c r="F12" s="356">
        <v>400104200</v>
      </c>
      <c r="G12" s="28" t="s">
        <v>3126</v>
      </c>
      <c r="H12" s="492">
        <v>800</v>
      </c>
      <c r="I12" s="352" t="s">
        <v>2979</v>
      </c>
      <c r="J12" s="28">
        <v>40</v>
      </c>
      <c r="K12" s="28" t="s">
        <v>3104</v>
      </c>
      <c r="L12" s="28">
        <v>4001</v>
      </c>
      <c r="M12" s="28" t="s">
        <v>3105</v>
      </c>
      <c r="N12" s="356">
        <v>2024004540033</v>
      </c>
      <c r="O12" s="28" t="s">
        <v>3124</v>
      </c>
      <c r="P12" s="752" t="s">
        <v>1078</v>
      </c>
      <c r="Q12" s="272">
        <v>800</v>
      </c>
      <c r="R12" s="326" t="s">
        <v>2955</v>
      </c>
      <c r="S12" s="326"/>
      <c r="T12" s="506">
        <v>800</v>
      </c>
      <c r="U12" s="416">
        <v>160</v>
      </c>
      <c r="V12" s="417">
        <v>400</v>
      </c>
      <c r="W12" s="417">
        <v>200</v>
      </c>
      <c r="X12" s="417">
        <v>40</v>
      </c>
      <c r="Y12" s="295">
        <v>51450</v>
      </c>
      <c r="Z12" s="296">
        <f t="shared" si="5"/>
        <v>51450</v>
      </c>
      <c r="AA12" s="296">
        <f t="shared" si="5"/>
        <v>950</v>
      </c>
      <c r="AB12" s="296">
        <f t="shared" si="5"/>
        <v>0</v>
      </c>
      <c r="AC12" s="296">
        <f t="shared" si="5"/>
        <v>17500</v>
      </c>
      <c r="AD12" s="296">
        <f t="shared" si="5"/>
        <v>0</v>
      </c>
      <c r="AE12" s="296">
        <f t="shared" si="5"/>
        <v>33000</v>
      </c>
      <c r="AF12" s="296">
        <f t="shared" si="5"/>
        <v>0</v>
      </c>
      <c r="AG12" s="297">
        <f t="shared" si="14"/>
        <v>160</v>
      </c>
      <c r="AH12" s="296">
        <f t="shared" si="10"/>
        <v>14810</v>
      </c>
      <c r="AI12" s="298">
        <v>250</v>
      </c>
      <c r="AJ12" s="298"/>
      <c r="AK12" s="298"/>
      <c r="AL12" s="298"/>
      <c r="AM12" s="298">
        <v>14560</v>
      </c>
      <c r="AN12" s="298"/>
      <c r="AO12" s="297">
        <f t="shared" si="15"/>
        <v>400</v>
      </c>
      <c r="AP12" s="296">
        <f t="shared" si="11"/>
        <v>8415</v>
      </c>
      <c r="AQ12" s="298">
        <v>250</v>
      </c>
      <c r="AR12" s="298"/>
      <c r="AS12" s="298">
        <v>8165</v>
      </c>
      <c r="AT12" s="298"/>
      <c r="AU12" s="298"/>
      <c r="AV12" s="298"/>
      <c r="AW12" s="297">
        <f t="shared" si="16"/>
        <v>200</v>
      </c>
      <c r="AX12" s="296">
        <f t="shared" si="12"/>
        <v>20400</v>
      </c>
      <c r="AY12" s="298">
        <v>300</v>
      </c>
      <c r="AZ12" s="298"/>
      <c r="BA12" s="298">
        <v>5100</v>
      </c>
      <c r="BB12" s="298"/>
      <c r="BC12" s="298">
        <v>15000</v>
      </c>
      <c r="BD12" s="298"/>
      <c r="BE12" s="297">
        <f t="shared" si="17"/>
        <v>40</v>
      </c>
      <c r="BF12" s="296">
        <f>SUM(BG12:BL12)</f>
        <v>7825</v>
      </c>
      <c r="BG12" s="298">
        <v>150</v>
      </c>
      <c r="BH12" s="298"/>
      <c r="BI12" s="298">
        <v>4235</v>
      </c>
      <c r="BJ12" s="298"/>
      <c r="BK12" s="298">
        <v>3440</v>
      </c>
      <c r="BL12" s="298"/>
    </row>
  </sheetData>
  <mergeCells count="56">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BF4:BF5"/>
    <mergeCell ref="BG4:BJ4"/>
    <mergeCell ref="BK4:BK5"/>
    <mergeCell ref="BL4:BL5"/>
    <mergeCell ref="AW4:AW5"/>
    <mergeCell ref="AX4:AX5"/>
    <mergeCell ref="AY4:BB4"/>
    <mergeCell ref="BC4:BC5"/>
    <mergeCell ref="BD4:BD5"/>
    <mergeCell ref="BE4:BE5"/>
  </mergeCells>
  <conditionalFormatting sqref="H13:I13">
    <cfRule type="expression" dxfId="271" priority="10">
      <formula>$T13=#REF!</formula>
    </cfRule>
  </conditionalFormatting>
  <conditionalFormatting sqref="H20:I27">
    <cfRule type="expression" dxfId="270" priority="9">
      <formula>$T20=#REF!</formula>
    </cfRule>
  </conditionalFormatting>
  <conditionalFormatting sqref="S9:S12">
    <cfRule type="expression" dxfId="269" priority="1">
      <formula>T9=U9+V9+W9+X9</formula>
    </cfRule>
    <cfRule type="expression" dxfId="268" priority="2">
      <formula>T9&lt;&gt;U9+V9+W9+X9</formula>
    </cfRule>
  </conditionalFormatting>
  <conditionalFormatting sqref="T13 H15:I18 T15:T18">
    <cfRule type="expression" dxfId="267" priority="12">
      <formula>$T13=#REF!</formula>
    </cfRule>
  </conditionalFormatting>
  <conditionalFormatting sqref="T20:T27">
    <cfRule type="expression" dxfId="266" priority="11">
      <formula>$T20=#REF!</formula>
    </cfRule>
  </conditionalFormatting>
  <conditionalFormatting sqref="Y7:Y31">
    <cfRule type="expression" dxfId="265" priority="3">
      <formula>Y7&lt;&gt;Z7</formula>
    </cfRule>
  </conditionalFormatting>
  <conditionalFormatting sqref="Z7:AF7">
    <cfRule type="expression" dxfId="264" priority="8">
      <formula>Z$5=#REF!</formula>
    </cfRule>
  </conditionalFormatting>
  <conditionalFormatting sqref="AH7:AN7">
    <cfRule type="expression" dxfId="263" priority="7">
      <formula>AH$5=#REF!</formula>
    </cfRule>
  </conditionalFormatting>
  <conditionalFormatting sqref="AP7:AV7">
    <cfRule type="expression" dxfId="262" priority="6">
      <formula>AP$5=#REF!</formula>
    </cfRule>
  </conditionalFormatting>
  <conditionalFormatting sqref="AX7:BD7">
    <cfRule type="expression" dxfId="261" priority="5">
      <formula>AX$5=#REF!</formula>
    </cfRule>
  </conditionalFormatting>
  <conditionalFormatting sqref="BF7:BL7">
    <cfRule type="expression" dxfId="260" priority="4">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1048575" man="1"/>
    <brk id="17" max="1048575" man="1"/>
    <brk id="32" max="1048575" man="1"/>
    <brk id="4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59C72-E8A7-4645-A6F6-D7F6A179BBA8}">
  <sheetPr>
    <tabColor rgb="FFFFC000"/>
  </sheetPr>
  <dimension ref="A1:BL172"/>
  <sheetViews>
    <sheetView view="pageBreakPreview" zoomScale="60" zoomScaleNormal="50" workbookViewId="0">
      <pane xSplit="8" ySplit="6" topLeftCell="I128" activePane="bottomRight" state="frozen"/>
      <selection activeCell="J7" sqref="J7"/>
      <selection pane="topRight" activeCell="J7" sqref="J7"/>
      <selection pane="bottomLeft" activeCell="J7" sqref="J7"/>
      <selection pane="bottomRight" activeCell="K145" sqref="K145"/>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9.7109375" style="311" customWidth="1"/>
    <col min="7" max="7" width="25.7109375" style="311" customWidth="1"/>
    <col min="8" max="9" width="9.7109375" style="8" customWidth="1"/>
    <col min="10" max="10" width="9.7109375" style="311" customWidth="1"/>
    <col min="11" max="11" width="20.7109375" style="311" customWidth="1"/>
    <col min="12" max="12" width="9.7109375" style="311" customWidth="1"/>
    <col min="13" max="13" width="40.7109375" style="311" customWidth="1"/>
    <col min="14" max="14" width="17.5703125" style="311" customWidth="1"/>
    <col min="15" max="15" width="160.7109375" style="311"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3" t="s">
        <v>2960</v>
      </c>
      <c r="G1" s="263"/>
      <c r="H1" s="263"/>
      <c r="I1" s="263"/>
      <c r="J1" s="263"/>
      <c r="K1" s="263"/>
      <c r="L1" s="263"/>
      <c r="M1" s="263" t="s">
        <v>2861</v>
      </c>
      <c r="N1" s="260"/>
      <c r="O1" s="263"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86" t="s">
        <v>2537</v>
      </c>
      <c r="G2" s="392"/>
      <c r="H2" s="186"/>
      <c r="I2" s="186"/>
      <c r="J2" s="186"/>
      <c r="K2" s="186"/>
      <c r="L2" s="392"/>
      <c r="M2" s="407"/>
      <c r="N2" s="392"/>
      <c r="O2" s="186" t="str">
        <f>+F2</f>
        <v>SECRETARÍA DE DESARROLLO SOCIAL</v>
      </c>
      <c r="Q2" s="167"/>
      <c r="R2" s="257"/>
      <c r="S2" s="257"/>
      <c r="T2" s="257"/>
      <c r="U2" s="257"/>
      <c r="V2" s="257"/>
      <c r="X2" s="166" t="str">
        <f>+F2</f>
        <v>SECRETARÍA DE DESARROLLO SOCIAL</v>
      </c>
      <c r="Y2" s="257"/>
      <c r="Z2" s="257"/>
      <c r="AA2" s="257"/>
      <c r="AB2" s="257"/>
      <c r="AE2" s="166"/>
      <c r="AF2" s="166"/>
      <c r="AG2" s="257"/>
      <c r="AH2" s="257"/>
      <c r="AI2" s="257"/>
      <c r="AK2" s="257"/>
      <c r="AL2" s="166" t="str">
        <f>+X2</f>
        <v>SECRETARÍA DE DESARROLLO SOCIAL</v>
      </c>
      <c r="AM2" s="257"/>
      <c r="AN2" s="257"/>
      <c r="AO2" s="257"/>
      <c r="AP2" s="257"/>
      <c r="AQ2" s="257"/>
      <c r="AR2" s="257"/>
      <c r="AT2" s="166"/>
      <c r="AU2" s="166"/>
      <c r="AV2" s="166"/>
      <c r="AW2" s="257"/>
      <c r="AX2" s="257"/>
      <c r="AY2" s="257"/>
      <c r="AZ2" s="166"/>
      <c r="BA2" s="257"/>
      <c r="BB2" s="166" t="str">
        <f>+AL2</f>
        <v>SECRETARÍA DE DESARROLLO SOCIAL</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2891</v>
      </c>
      <c r="B7" s="534" t="s">
        <v>1120</v>
      </c>
      <c r="C7" s="535"/>
      <c r="D7" s="535"/>
      <c r="E7" s="535"/>
      <c r="F7" s="560"/>
      <c r="G7" s="560"/>
      <c r="H7" s="536"/>
      <c r="I7" s="536"/>
      <c r="J7" s="560"/>
      <c r="K7" s="560"/>
      <c r="L7" s="560"/>
      <c r="M7" s="560"/>
      <c r="N7" s="560"/>
      <c r="O7" s="693"/>
      <c r="P7" s="562"/>
      <c r="Q7" s="562"/>
      <c r="R7" s="562"/>
      <c r="S7" s="555"/>
      <c r="T7" s="538"/>
      <c r="U7" s="194"/>
      <c r="V7" s="194"/>
      <c r="W7" s="194"/>
      <c r="X7" s="194"/>
      <c r="Y7" s="556">
        <f>Y8+Y14+Y30+Y34+Y40</f>
        <v>15563.375</v>
      </c>
      <c r="Z7" s="539">
        <f>Z8+Z14+Z30+Z34+Z40</f>
        <v>15563.375</v>
      </c>
      <c r="AA7" s="539">
        <f>AA8+AA14+AA30+AA34+AA40</f>
        <v>13563.375</v>
      </c>
      <c r="AB7" s="539">
        <f t="shared" ref="AB7:AF7" si="0">AB8+AB14+AB30+AB34+AB40</f>
        <v>0</v>
      </c>
      <c r="AC7" s="539">
        <f t="shared" si="0"/>
        <v>0</v>
      </c>
      <c r="AD7" s="539">
        <f t="shared" si="0"/>
        <v>0</v>
      </c>
      <c r="AE7" s="539">
        <f t="shared" si="0"/>
        <v>0</v>
      </c>
      <c r="AF7" s="539">
        <f t="shared" si="0"/>
        <v>2000</v>
      </c>
      <c r="AG7" s="852"/>
      <c r="AH7" s="539">
        <f>AH8+AH14+AH30+AH34+AH40</f>
        <v>694.375</v>
      </c>
      <c r="AI7" s="539">
        <f t="shared" ref="AI7:AN7" si="1">AI8+AI14+AI30+AI34+AI40</f>
        <v>694.375</v>
      </c>
      <c r="AJ7" s="539">
        <f t="shared" si="1"/>
        <v>0</v>
      </c>
      <c r="AK7" s="539">
        <f t="shared" si="1"/>
        <v>0</v>
      </c>
      <c r="AL7" s="539">
        <f t="shared" si="1"/>
        <v>0</v>
      </c>
      <c r="AM7" s="539">
        <f t="shared" si="1"/>
        <v>0</v>
      </c>
      <c r="AN7" s="539">
        <f t="shared" si="1"/>
        <v>0</v>
      </c>
      <c r="AO7" s="852"/>
      <c r="AP7" s="539">
        <f>AP8+AP14+AP30+AP34+AP40</f>
        <v>4581</v>
      </c>
      <c r="AQ7" s="539">
        <f t="shared" ref="AQ7:AV7" si="2">AQ8+AQ14+AQ30+AQ34+AQ40</f>
        <v>4581</v>
      </c>
      <c r="AR7" s="539">
        <f t="shared" si="2"/>
        <v>0</v>
      </c>
      <c r="AS7" s="539">
        <f t="shared" si="2"/>
        <v>0</v>
      </c>
      <c r="AT7" s="539">
        <f t="shared" si="2"/>
        <v>0</v>
      </c>
      <c r="AU7" s="539">
        <f t="shared" si="2"/>
        <v>0</v>
      </c>
      <c r="AV7" s="539">
        <f t="shared" si="2"/>
        <v>0</v>
      </c>
      <c r="AW7" s="852"/>
      <c r="AX7" s="539">
        <f>AX8+AX14+AX30+AX34+AX40</f>
        <v>5160</v>
      </c>
      <c r="AY7" s="539">
        <f t="shared" ref="AY7:BD7" si="3">AY8+AY14+AY30+AY34+AY40</f>
        <v>4160</v>
      </c>
      <c r="AZ7" s="539">
        <f t="shared" si="3"/>
        <v>0</v>
      </c>
      <c r="BA7" s="539">
        <f t="shared" si="3"/>
        <v>0</v>
      </c>
      <c r="BB7" s="539">
        <f t="shared" si="3"/>
        <v>0</v>
      </c>
      <c r="BC7" s="539">
        <f t="shared" si="3"/>
        <v>0</v>
      </c>
      <c r="BD7" s="539">
        <f t="shared" si="3"/>
        <v>1000</v>
      </c>
      <c r="BE7" s="852"/>
      <c r="BF7" s="539">
        <f>BF8+BF14+BF30+BF34+BF40</f>
        <v>5128</v>
      </c>
      <c r="BG7" s="539">
        <f t="shared" ref="BG7:BL7" si="4">BG8+BG14+BG30+BG34+BG40</f>
        <v>4128</v>
      </c>
      <c r="BH7" s="539">
        <f t="shared" si="4"/>
        <v>0</v>
      </c>
      <c r="BI7" s="539">
        <f t="shared" si="4"/>
        <v>0</v>
      </c>
      <c r="BJ7" s="539">
        <f t="shared" si="4"/>
        <v>0</v>
      </c>
      <c r="BK7" s="539">
        <f t="shared" si="4"/>
        <v>0</v>
      </c>
      <c r="BL7" s="539">
        <f t="shared" si="4"/>
        <v>1000</v>
      </c>
    </row>
    <row r="8" spans="1:64" s="559" customFormat="1" ht="40.5" customHeight="1" x14ac:dyDescent="0.25">
      <c r="A8" s="681"/>
      <c r="B8" s="201" t="s">
        <v>1122</v>
      </c>
      <c r="C8" s="567" t="s">
        <v>1121</v>
      </c>
      <c r="D8" s="548"/>
      <c r="E8" s="548"/>
      <c r="F8" s="402"/>
      <c r="G8" s="462"/>
      <c r="H8" s="462"/>
      <c r="I8" s="462"/>
      <c r="J8" s="402"/>
      <c r="K8" s="402"/>
      <c r="L8" s="402"/>
      <c r="M8" s="402"/>
      <c r="N8" s="402"/>
      <c r="O8" s="711"/>
      <c r="P8" s="716"/>
      <c r="Q8" s="716"/>
      <c r="R8" s="716"/>
      <c r="S8" s="685"/>
      <c r="T8" s="548"/>
      <c r="U8" s="549"/>
      <c r="V8" s="549"/>
      <c r="W8" s="549"/>
      <c r="X8" s="550"/>
      <c r="Y8" s="558">
        <f>SUM(Y9:Y13)</f>
        <v>397</v>
      </c>
      <c r="Z8" s="551">
        <f>SUM(Z9:Z13)</f>
        <v>397</v>
      </c>
      <c r="AA8" s="551">
        <f t="shared" ref="AA8:AF8" si="5">SUM(AA9:AA13)</f>
        <v>397</v>
      </c>
      <c r="AB8" s="551">
        <f t="shared" si="5"/>
        <v>0</v>
      </c>
      <c r="AC8" s="551">
        <f t="shared" si="5"/>
        <v>0</v>
      </c>
      <c r="AD8" s="551">
        <f t="shared" si="5"/>
        <v>0</v>
      </c>
      <c r="AE8" s="551">
        <f t="shared" si="5"/>
        <v>0</v>
      </c>
      <c r="AF8" s="551">
        <f t="shared" si="5"/>
        <v>0</v>
      </c>
      <c r="AG8" s="853"/>
      <c r="AH8" s="553">
        <f>SUM(AH9:AH13)</f>
        <v>15</v>
      </c>
      <c r="AI8" s="553">
        <f t="shared" ref="AI8:AN8" si="6">SUM(AI9:AI13)</f>
        <v>15</v>
      </c>
      <c r="AJ8" s="553">
        <f t="shared" si="6"/>
        <v>0</v>
      </c>
      <c r="AK8" s="553">
        <f t="shared" si="6"/>
        <v>0</v>
      </c>
      <c r="AL8" s="553">
        <f t="shared" si="6"/>
        <v>0</v>
      </c>
      <c r="AM8" s="553">
        <f t="shared" si="6"/>
        <v>0</v>
      </c>
      <c r="AN8" s="553">
        <f t="shared" si="6"/>
        <v>0</v>
      </c>
      <c r="AO8" s="853"/>
      <c r="AP8" s="553">
        <f>SUM(AP9:AP13)</f>
        <v>138</v>
      </c>
      <c r="AQ8" s="553">
        <f t="shared" ref="AQ8:AV8" si="7">SUM(AQ9:AQ13)</f>
        <v>138</v>
      </c>
      <c r="AR8" s="553">
        <f t="shared" si="7"/>
        <v>0</v>
      </c>
      <c r="AS8" s="553">
        <f t="shared" si="7"/>
        <v>0</v>
      </c>
      <c r="AT8" s="553">
        <f t="shared" si="7"/>
        <v>0</v>
      </c>
      <c r="AU8" s="553">
        <f t="shared" si="7"/>
        <v>0</v>
      </c>
      <c r="AV8" s="553">
        <f t="shared" si="7"/>
        <v>0</v>
      </c>
      <c r="AW8" s="853"/>
      <c r="AX8" s="553">
        <f>SUM(AX9:AX13)</f>
        <v>138</v>
      </c>
      <c r="AY8" s="553">
        <f t="shared" ref="AY8:BD8" si="8">SUM(AY9:AY13)</f>
        <v>138</v>
      </c>
      <c r="AZ8" s="553">
        <f t="shared" si="8"/>
        <v>0</v>
      </c>
      <c r="BA8" s="553">
        <f t="shared" si="8"/>
        <v>0</v>
      </c>
      <c r="BB8" s="553">
        <f t="shared" si="8"/>
        <v>0</v>
      </c>
      <c r="BC8" s="553">
        <f t="shared" si="8"/>
        <v>0</v>
      </c>
      <c r="BD8" s="553">
        <f t="shared" si="8"/>
        <v>0</v>
      </c>
      <c r="BE8" s="853"/>
      <c r="BF8" s="553">
        <f t="shared" ref="BF8" si="9">SUM(BF9:BF13)</f>
        <v>106</v>
      </c>
      <c r="BG8" s="553">
        <f>SUM(BG9:BG13)</f>
        <v>106</v>
      </c>
      <c r="BH8" s="553">
        <f t="shared" ref="BH8:BL8" si="10">SUM(BH9:BH13)</f>
        <v>0</v>
      </c>
      <c r="BI8" s="553">
        <f t="shared" si="10"/>
        <v>0</v>
      </c>
      <c r="BJ8" s="553">
        <f t="shared" si="10"/>
        <v>0</v>
      </c>
      <c r="BK8" s="553">
        <f t="shared" si="10"/>
        <v>0</v>
      </c>
      <c r="BL8" s="553">
        <f t="shared" si="10"/>
        <v>0</v>
      </c>
    </row>
    <row r="9" spans="1:64" s="287" customFormat="1" ht="40.5" customHeight="1" x14ac:dyDescent="0.25">
      <c r="A9" s="288"/>
      <c r="B9" s="358"/>
      <c r="C9" s="328" t="s">
        <v>1132</v>
      </c>
      <c r="D9" s="347" t="s">
        <v>1123</v>
      </c>
      <c r="E9" s="649">
        <v>383</v>
      </c>
      <c r="F9" s="28">
        <v>410200100</v>
      </c>
      <c r="G9" s="28" t="s">
        <v>3385</v>
      </c>
      <c r="H9" s="492">
        <v>4000</v>
      </c>
      <c r="I9" s="352" t="s">
        <v>2979</v>
      </c>
      <c r="J9" s="28">
        <v>41</v>
      </c>
      <c r="K9" s="28" t="s">
        <v>3288</v>
      </c>
      <c r="L9" s="28">
        <v>4102</v>
      </c>
      <c r="M9" s="502" t="s">
        <v>3386</v>
      </c>
      <c r="N9" s="356">
        <v>2024004540083</v>
      </c>
      <c r="O9" s="28" t="s">
        <v>3088</v>
      </c>
      <c r="P9" s="752" t="s">
        <v>1124</v>
      </c>
      <c r="Q9" s="272">
        <v>4000</v>
      </c>
      <c r="R9" s="326" t="s">
        <v>2955</v>
      </c>
      <c r="S9" s="326"/>
      <c r="T9" s="178">
        <v>4000</v>
      </c>
      <c r="U9" s="294">
        <v>400</v>
      </c>
      <c r="V9" s="295">
        <v>1200</v>
      </c>
      <c r="W9" s="295">
        <v>1200</v>
      </c>
      <c r="X9" s="295">
        <v>1200</v>
      </c>
      <c r="Y9" s="343">
        <v>147</v>
      </c>
      <c r="Z9" s="296">
        <f t="shared" ref="Z9:AF13" si="11">AH9+AP9+AX9+BF9</f>
        <v>147</v>
      </c>
      <c r="AA9" s="296">
        <f t="shared" si="11"/>
        <v>147</v>
      </c>
      <c r="AB9" s="296">
        <f t="shared" si="11"/>
        <v>0</v>
      </c>
      <c r="AC9" s="296">
        <f t="shared" si="11"/>
        <v>0</v>
      </c>
      <c r="AD9" s="296">
        <f t="shared" si="11"/>
        <v>0</v>
      </c>
      <c r="AE9" s="296">
        <f t="shared" si="11"/>
        <v>0</v>
      </c>
      <c r="AF9" s="296">
        <f t="shared" si="11"/>
        <v>0</v>
      </c>
      <c r="AG9" s="297">
        <f t="shared" ref="AG9:AG13" si="12">U9</f>
        <v>400</v>
      </c>
      <c r="AH9" s="296">
        <f t="shared" ref="AH9:AH13" si="13">SUM(AI9:AN9)</f>
        <v>3</v>
      </c>
      <c r="AI9" s="298">
        <v>3</v>
      </c>
      <c r="AJ9" s="298"/>
      <c r="AK9" s="298"/>
      <c r="AL9" s="298"/>
      <c r="AM9" s="298"/>
      <c r="AN9" s="298"/>
      <c r="AO9" s="297">
        <f>V9</f>
        <v>1200</v>
      </c>
      <c r="AP9" s="296">
        <f t="shared" ref="AP9:AP13" si="14">SUM(AQ9:AV9)</f>
        <v>58</v>
      </c>
      <c r="AQ9" s="298">
        <v>58</v>
      </c>
      <c r="AR9" s="298"/>
      <c r="AS9" s="298">
        <v>0</v>
      </c>
      <c r="AT9" s="298">
        <v>0</v>
      </c>
      <c r="AU9" s="298"/>
      <c r="AV9" s="298"/>
      <c r="AW9" s="297">
        <f>W9</f>
        <v>1200</v>
      </c>
      <c r="AX9" s="296">
        <f t="shared" ref="AX9:AX13" si="15">SUM(AY9:BD9)</f>
        <v>58</v>
      </c>
      <c r="AY9" s="298">
        <v>58</v>
      </c>
      <c r="AZ9" s="298"/>
      <c r="BA9" s="298">
        <v>0</v>
      </c>
      <c r="BB9" s="298">
        <v>0</v>
      </c>
      <c r="BC9" s="298"/>
      <c r="BD9" s="298">
        <v>0</v>
      </c>
      <c r="BE9" s="297">
        <f t="shared" ref="BE9:BE13" si="16">X9</f>
        <v>1200</v>
      </c>
      <c r="BF9" s="296">
        <f t="shared" ref="BF9:BF13" si="17">SUM(BG9:BL9)</f>
        <v>28</v>
      </c>
      <c r="BG9" s="298">
        <v>28</v>
      </c>
      <c r="BH9" s="298"/>
      <c r="BI9" s="298">
        <v>0</v>
      </c>
      <c r="BJ9" s="298">
        <v>0</v>
      </c>
      <c r="BK9" s="298"/>
      <c r="BL9" s="298">
        <v>0</v>
      </c>
    </row>
    <row r="10" spans="1:64" s="287" customFormat="1" ht="40.5" customHeight="1" x14ac:dyDescent="0.25">
      <c r="A10" s="288"/>
      <c r="B10" s="358"/>
      <c r="C10" s="1017" t="s">
        <v>1133</v>
      </c>
      <c r="D10" s="1120" t="s">
        <v>1125</v>
      </c>
      <c r="E10" s="649">
        <v>384</v>
      </c>
      <c r="F10" s="28" t="s">
        <v>3387</v>
      </c>
      <c r="G10" s="28" t="s">
        <v>3388</v>
      </c>
      <c r="H10" s="785">
        <v>200</v>
      </c>
      <c r="I10" s="727" t="s">
        <v>2979</v>
      </c>
      <c r="J10" s="28" t="s">
        <v>3389</v>
      </c>
      <c r="K10" s="28" t="s">
        <v>3288</v>
      </c>
      <c r="L10" s="28" t="s">
        <v>3390</v>
      </c>
      <c r="M10" s="502" t="s">
        <v>3386</v>
      </c>
      <c r="N10" s="356">
        <v>2024004540083</v>
      </c>
      <c r="O10" s="28" t="s">
        <v>3088</v>
      </c>
      <c r="P10" s="752" t="s">
        <v>1126</v>
      </c>
      <c r="Q10" s="639">
        <v>200</v>
      </c>
      <c r="R10" s="326" t="s">
        <v>2955</v>
      </c>
      <c r="S10" s="326"/>
      <c r="T10" s="638">
        <v>200</v>
      </c>
      <c r="U10" s="294">
        <v>20</v>
      </c>
      <c r="V10" s="295">
        <v>60</v>
      </c>
      <c r="W10" s="295">
        <v>60</v>
      </c>
      <c r="X10" s="295">
        <v>60</v>
      </c>
      <c r="Y10" s="343">
        <v>81</v>
      </c>
      <c r="Z10" s="296">
        <f t="shared" si="11"/>
        <v>81</v>
      </c>
      <c r="AA10" s="296">
        <f t="shared" si="11"/>
        <v>81</v>
      </c>
      <c r="AB10" s="296">
        <f t="shared" si="11"/>
        <v>0</v>
      </c>
      <c r="AC10" s="296">
        <f t="shared" si="11"/>
        <v>0</v>
      </c>
      <c r="AD10" s="296">
        <f t="shared" si="11"/>
        <v>0</v>
      </c>
      <c r="AE10" s="296">
        <f t="shared" si="11"/>
        <v>0</v>
      </c>
      <c r="AF10" s="296">
        <f t="shared" si="11"/>
        <v>0</v>
      </c>
      <c r="AG10" s="297">
        <f t="shared" si="12"/>
        <v>20</v>
      </c>
      <c r="AH10" s="296">
        <f t="shared" si="13"/>
        <v>3</v>
      </c>
      <c r="AI10" s="298">
        <v>3</v>
      </c>
      <c r="AJ10" s="298"/>
      <c r="AK10" s="298"/>
      <c r="AL10" s="298"/>
      <c r="AM10" s="298"/>
      <c r="AN10" s="298"/>
      <c r="AO10" s="297">
        <f t="shared" ref="AO10:AO13" si="18">V10</f>
        <v>60</v>
      </c>
      <c r="AP10" s="296">
        <f t="shared" si="14"/>
        <v>26</v>
      </c>
      <c r="AQ10" s="298">
        <v>26</v>
      </c>
      <c r="AR10" s="298"/>
      <c r="AS10" s="298">
        <v>0</v>
      </c>
      <c r="AT10" s="298">
        <v>0</v>
      </c>
      <c r="AU10" s="298"/>
      <c r="AV10" s="298"/>
      <c r="AW10" s="297">
        <f t="shared" ref="AW10:AW13" si="19">W10</f>
        <v>60</v>
      </c>
      <c r="AX10" s="296">
        <f t="shared" si="15"/>
        <v>26</v>
      </c>
      <c r="AY10" s="298">
        <v>26</v>
      </c>
      <c r="AZ10" s="298"/>
      <c r="BA10" s="298">
        <v>0</v>
      </c>
      <c r="BB10" s="298">
        <v>0</v>
      </c>
      <c r="BC10" s="298"/>
      <c r="BD10" s="298">
        <v>0</v>
      </c>
      <c r="BE10" s="297">
        <f t="shared" si="16"/>
        <v>60</v>
      </c>
      <c r="BF10" s="296">
        <f t="shared" si="17"/>
        <v>26</v>
      </c>
      <c r="BG10" s="298">
        <v>26</v>
      </c>
      <c r="BH10" s="298"/>
      <c r="BI10" s="298">
        <v>0</v>
      </c>
      <c r="BJ10" s="298">
        <v>0</v>
      </c>
      <c r="BK10" s="298"/>
      <c r="BL10" s="298">
        <v>0</v>
      </c>
    </row>
    <row r="11" spans="1:64" s="287" customFormat="1" ht="40.5" customHeight="1" x14ac:dyDescent="0.25">
      <c r="A11" s="288"/>
      <c r="B11" s="358"/>
      <c r="C11" s="1019"/>
      <c r="D11" s="1120"/>
      <c r="E11" s="649">
        <v>385</v>
      </c>
      <c r="F11" s="28" t="s">
        <v>3391</v>
      </c>
      <c r="G11" s="28" t="s">
        <v>3392</v>
      </c>
      <c r="H11" s="785">
        <v>200</v>
      </c>
      <c r="I11" s="727" t="s">
        <v>2979</v>
      </c>
      <c r="J11" s="28" t="s">
        <v>3389</v>
      </c>
      <c r="K11" s="28" t="s">
        <v>3288</v>
      </c>
      <c r="L11" s="28" t="s">
        <v>3390</v>
      </c>
      <c r="M11" s="502" t="s">
        <v>3386</v>
      </c>
      <c r="N11" s="356">
        <v>2024004540083</v>
      </c>
      <c r="O11" s="28" t="s">
        <v>3088</v>
      </c>
      <c r="P11" s="752" t="s">
        <v>1127</v>
      </c>
      <c r="Q11" s="639">
        <v>200</v>
      </c>
      <c r="R11" s="326" t="s">
        <v>2955</v>
      </c>
      <c r="S11" s="326"/>
      <c r="T11" s="638">
        <v>200</v>
      </c>
      <c r="U11" s="294">
        <v>20</v>
      </c>
      <c r="V11" s="295">
        <v>60</v>
      </c>
      <c r="W11" s="295">
        <v>60</v>
      </c>
      <c r="X11" s="295">
        <v>60</v>
      </c>
      <c r="Y11" s="343">
        <v>81</v>
      </c>
      <c r="Z11" s="296">
        <f t="shared" si="11"/>
        <v>81</v>
      </c>
      <c r="AA11" s="296">
        <f t="shared" si="11"/>
        <v>81</v>
      </c>
      <c r="AB11" s="296">
        <f t="shared" si="11"/>
        <v>0</v>
      </c>
      <c r="AC11" s="296">
        <f t="shared" si="11"/>
        <v>0</v>
      </c>
      <c r="AD11" s="296">
        <f t="shared" si="11"/>
        <v>0</v>
      </c>
      <c r="AE11" s="296">
        <f t="shared" si="11"/>
        <v>0</v>
      </c>
      <c r="AF11" s="296">
        <f t="shared" si="11"/>
        <v>0</v>
      </c>
      <c r="AG11" s="297">
        <f t="shared" si="12"/>
        <v>20</v>
      </c>
      <c r="AH11" s="296">
        <f t="shared" si="13"/>
        <v>3</v>
      </c>
      <c r="AI11" s="298">
        <v>3</v>
      </c>
      <c r="AJ11" s="298"/>
      <c r="AK11" s="298"/>
      <c r="AL11" s="298"/>
      <c r="AM11" s="298"/>
      <c r="AN11" s="298"/>
      <c r="AO11" s="297">
        <f t="shared" si="18"/>
        <v>60</v>
      </c>
      <c r="AP11" s="296">
        <f t="shared" si="14"/>
        <v>26</v>
      </c>
      <c r="AQ11" s="298">
        <v>26</v>
      </c>
      <c r="AR11" s="298"/>
      <c r="AS11" s="298">
        <v>0</v>
      </c>
      <c r="AT11" s="298">
        <v>0</v>
      </c>
      <c r="AU11" s="298"/>
      <c r="AV11" s="298"/>
      <c r="AW11" s="297">
        <f t="shared" si="19"/>
        <v>60</v>
      </c>
      <c r="AX11" s="296">
        <f t="shared" si="15"/>
        <v>26</v>
      </c>
      <c r="AY11" s="298">
        <v>26</v>
      </c>
      <c r="AZ11" s="298"/>
      <c r="BA11" s="298">
        <v>0</v>
      </c>
      <c r="BB11" s="298">
        <v>0</v>
      </c>
      <c r="BC11" s="298"/>
      <c r="BD11" s="298">
        <v>0</v>
      </c>
      <c r="BE11" s="297">
        <f t="shared" si="16"/>
        <v>60</v>
      </c>
      <c r="BF11" s="296">
        <f t="shared" si="17"/>
        <v>26</v>
      </c>
      <c r="BG11" s="298">
        <v>26</v>
      </c>
      <c r="BH11" s="298"/>
      <c r="BI11" s="298">
        <v>0</v>
      </c>
      <c r="BJ11" s="298">
        <v>0</v>
      </c>
      <c r="BK11" s="298"/>
      <c r="BL11" s="298">
        <v>0</v>
      </c>
    </row>
    <row r="12" spans="1:64" s="287" customFormat="1" ht="40.5" customHeight="1" x14ac:dyDescent="0.25">
      <c r="A12" s="288"/>
      <c r="B12" s="358"/>
      <c r="C12" s="328" t="s">
        <v>1134</v>
      </c>
      <c r="D12" s="347" t="s">
        <v>1128</v>
      </c>
      <c r="E12" s="649">
        <v>386</v>
      </c>
      <c r="F12" s="28" t="s">
        <v>3393</v>
      </c>
      <c r="G12" s="28" t="s">
        <v>1251</v>
      </c>
      <c r="H12" s="785">
        <v>40</v>
      </c>
      <c r="I12" s="727" t="s">
        <v>2979</v>
      </c>
      <c r="J12" s="28" t="s">
        <v>3389</v>
      </c>
      <c r="K12" s="28" t="s">
        <v>3288</v>
      </c>
      <c r="L12" s="28" t="s">
        <v>3390</v>
      </c>
      <c r="M12" s="502" t="s">
        <v>3386</v>
      </c>
      <c r="N12" s="356">
        <v>2024004540083</v>
      </c>
      <c r="O12" s="28" t="s">
        <v>3088</v>
      </c>
      <c r="P12" s="751" t="s">
        <v>1129</v>
      </c>
      <c r="Q12" s="639">
        <v>40</v>
      </c>
      <c r="R12" s="326" t="s">
        <v>2955</v>
      </c>
      <c r="S12" s="326"/>
      <c r="T12" s="638">
        <v>40</v>
      </c>
      <c r="U12" s="294">
        <v>3</v>
      </c>
      <c r="V12" s="295">
        <v>13</v>
      </c>
      <c r="W12" s="295">
        <v>13</v>
      </c>
      <c r="X12" s="295">
        <v>11</v>
      </c>
      <c r="Y12" s="343">
        <v>53</v>
      </c>
      <c r="Z12" s="296">
        <f t="shared" si="11"/>
        <v>53</v>
      </c>
      <c r="AA12" s="296">
        <f t="shared" si="11"/>
        <v>53</v>
      </c>
      <c r="AB12" s="296">
        <f t="shared" si="11"/>
        <v>0</v>
      </c>
      <c r="AC12" s="296">
        <f t="shared" si="11"/>
        <v>0</v>
      </c>
      <c r="AD12" s="296">
        <f t="shared" si="11"/>
        <v>0</v>
      </c>
      <c r="AE12" s="296">
        <f t="shared" si="11"/>
        <v>0</v>
      </c>
      <c r="AF12" s="296">
        <f t="shared" si="11"/>
        <v>0</v>
      </c>
      <c r="AG12" s="297">
        <f t="shared" si="12"/>
        <v>3</v>
      </c>
      <c r="AH12" s="296">
        <f t="shared" si="13"/>
        <v>6</v>
      </c>
      <c r="AI12" s="298">
        <v>6</v>
      </c>
      <c r="AJ12" s="298"/>
      <c r="AK12" s="298"/>
      <c r="AL12" s="298"/>
      <c r="AM12" s="298"/>
      <c r="AN12" s="298"/>
      <c r="AO12" s="297">
        <f t="shared" si="18"/>
        <v>13</v>
      </c>
      <c r="AP12" s="296">
        <f t="shared" si="14"/>
        <v>15</v>
      </c>
      <c r="AQ12" s="298">
        <v>15</v>
      </c>
      <c r="AR12" s="298"/>
      <c r="AS12" s="298">
        <v>0</v>
      </c>
      <c r="AT12" s="298">
        <v>0</v>
      </c>
      <c r="AU12" s="298"/>
      <c r="AV12" s="298"/>
      <c r="AW12" s="297">
        <f t="shared" si="19"/>
        <v>13</v>
      </c>
      <c r="AX12" s="296">
        <f t="shared" si="15"/>
        <v>15</v>
      </c>
      <c r="AY12" s="298">
        <v>15</v>
      </c>
      <c r="AZ12" s="298"/>
      <c r="BA12" s="298">
        <v>0</v>
      </c>
      <c r="BB12" s="298">
        <v>0</v>
      </c>
      <c r="BC12" s="298"/>
      <c r="BD12" s="298">
        <v>0</v>
      </c>
      <c r="BE12" s="297">
        <f t="shared" si="16"/>
        <v>11</v>
      </c>
      <c r="BF12" s="296">
        <f t="shared" si="17"/>
        <v>17</v>
      </c>
      <c r="BG12" s="298">
        <v>17</v>
      </c>
      <c r="BH12" s="298"/>
      <c r="BI12" s="298">
        <v>0</v>
      </c>
      <c r="BJ12" s="298">
        <v>0</v>
      </c>
      <c r="BK12" s="298"/>
      <c r="BL12" s="298">
        <v>0</v>
      </c>
    </row>
    <row r="13" spans="1:64" s="287" customFormat="1" ht="40.5" customHeight="1" x14ac:dyDescent="0.25">
      <c r="A13" s="288"/>
      <c r="B13" s="358"/>
      <c r="C13" s="328" t="s">
        <v>1135</v>
      </c>
      <c r="D13" s="347" t="s">
        <v>1130</v>
      </c>
      <c r="E13" s="649">
        <v>387</v>
      </c>
      <c r="F13" s="28" t="s">
        <v>3229</v>
      </c>
      <c r="G13" s="28" t="s">
        <v>1253</v>
      </c>
      <c r="H13" s="785">
        <v>4</v>
      </c>
      <c r="I13" s="727" t="s">
        <v>2979</v>
      </c>
      <c r="J13" s="28" t="s">
        <v>3394</v>
      </c>
      <c r="K13" s="28" t="s">
        <v>2984</v>
      </c>
      <c r="L13" s="28" t="s">
        <v>3395</v>
      </c>
      <c r="M13" s="502" t="s">
        <v>3396</v>
      </c>
      <c r="N13" s="356">
        <v>2024004540057</v>
      </c>
      <c r="O13" s="28" t="s">
        <v>3397</v>
      </c>
      <c r="P13" s="751" t="s">
        <v>1131</v>
      </c>
      <c r="Q13" s="639">
        <v>4</v>
      </c>
      <c r="R13" s="326" t="s">
        <v>2955</v>
      </c>
      <c r="S13" s="326"/>
      <c r="T13" s="638">
        <v>4</v>
      </c>
      <c r="U13" s="294">
        <v>1</v>
      </c>
      <c r="V13" s="295">
        <v>1</v>
      </c>
      <c r="W13" s="295">
        <v>1</v>
      </c>
      <c r="X13" s="295">
        <v>1</v>
      </c>
      <c r="Y13" s="343">
        <v>35</v>
      </c>
      <c r="Z13" s="296">
        <f t="shared" si="11"/>
        <v>35</v>
      </c>
      <c r="AA13" s="296">
        <f t="shared" si="11"/>
        <v>35</v>
      </c>
      <c r="AB13" s="296">
        <f t="shared" si="11"/>
        <v>0</v>
      </c>
      <c r="AC13" s="296">
        <f t="shared" si="11"/>
        <v>0</v>
      </c>
      <c r="AD13" s="296">
        <f t="shared" si="11"/>
        <v>0</v>
      </c>
      <c r="AE13" s="296">
        <f t="shared" si="11"/>
        <v>0</v>
      </c>
      <c r="AF13" s="296">
        <f t="shared" si="11"/>
        <v>0</v>
      </c>
      <c r="AG13" s="297">
        <f t="shared" si="12"/>
        <v>1</v>
      </c>
      <c r="AH13" s="296">
        <f t="shared" si="13"/>
        <v>0</v>
      </c>
      <c r="AI13" s="298">
        <v>0</v>
      </c>
      <c r="AJ13" s="298"/>
      <c r="AK13" s="298"/>
      <c r="AL13" s="298"/>
      <c r="AM13" s="298"/>
      <c r="AN13" s="298"/>
      <c r="AO13" s="297">
        <f t="shared" si="18"/>
        <v>1</v>
      </c>
      <c r="AP13" s="296">
        <f t="shared" si="14"/>
        <v>13</v>
      </c>
      <c r="AQ13" s="298">
        <v>13</v>
      </c>
      <c r="AR13" s="298"/>
      <c r="AS13" s="298">
        <v>0</v>
      </c>
      <c r="AT13" s="298">
        <v>0</v>
      </c>
      <c r="AU13" s="298"/>
      <c r="AV13" s="298"/>
      <c r="AW13" s="297">
        <f t="shared" si="19"/>
        <v>1</v>
      </c>
      <c r="AX13" s="296">
        <f t="shared" si="15"/>
        <v>13</v>
      </c>
      <c r="AY13" s="298">
        <v>13</v>
      </c>
      <c r="AZ13" s="298"/>
      <c r="BA13" s="298">
        <v>0</v>
      </c>
      <c r="BB13" s="298">
        <v>0</v>
      </c>
      <c r="BC13" s="298"/>
      <c r="BD13" s="298">
        <v>0</v>
      </c>
      <c r="BE13" s="297">
        <f t="shared" si="16"/>
        <v>1</v>
      </c>
      <c r="BF13" s="296">
        <f t="shared" si="17"/>
        <v>9</v>
      </c>
      <c r="BG13" s="298">
        <v>9</v>
      </c>
      <c r="BH13" s="298"/>
      <c r="BI13" s="298">
        <v>0</v>
      </c>
      <c r="BJ13" s="298">
        <v>0</v>
      </c>
      <c r="BK13" s="298"/>
      <c r="BL13" s="298">
        <v>0</v>
      </c>
    </row>
    <row r="14" spans="1:64" s="559" customFormat="1" ht="40.5" customHeight="1" x14ac:dyDescent="0.25">
      <c r="A14" s="681"/>
      <c r="B14" s="201" t="s">
        <v>1137</v>
      </c>
      <c r="C14" s="567" t="s">
        <v>1136</v>
      </c>
      <c r="D14" s="548"/>
      <c r="E14" s="548"/>
      <c r="F14" s="402"/>
      <c r="G14" s="462"/>
      <c r="H14" s="462"/>
      <c r="I14" s="462"/>
      <c r="J14" s="402"/>
      <c r="K14" s="402"/>
      <c r="L14" s="402"/>
      <c r="M14" s="477"/>
      <c r="N14" s="402"/>
      <c r="O14" s="711"/>
      <c r="P14" s="716"/>
      <c r="Q14" s="716"/>
      <c r="R14" s="716"/>
      <c r="S14" s="685"/>
      <c r="T14" s="548"/>
      <c r="U14" s="549"/>
      <c r="V14" s="549"/>
      <c r="W14" s="549"/>
      <c r="X14" s="550"/>
      <c r="Y14" s="558">
        <v>9990.375</v>
      </c>
      <c r="Z14" s="551">
        <f t="shared" ref="Z14:AF14" si="20">SUM(Z15:Z29)</f>
        <v>9990.375</v>
      </c>
      <c r="AA14" s="551">
        <f t="shared" si="20"/>
        <v>7990.375</v>
      </c>
      <c r="AB14" s="551">
        <f t="shared" si="20"/>
        <v>0</v>
      </c>
      <c r="AC14" s="551">
        <f t="shared" si="20"/>
        <v>0</v>
      </c>
      <c r="AD14" s="551">
        <f t="shared" si="20"/>
        <v>0</v>
      </c>
      <c r="AE14" s="551">
        <f t="shared" si="20"/>
        <v>0</v>
      </c>
      <c r="AF14" s="551">
        <f t="shared" si="20"/>
        <v>2000</v>
      </c>
      <c r="AG14" s="853"/>
      <c r="AH14" s="553">
        <f t="shared" ref="AH14:AN14" si="21">SUM(AH15:AH29)</f>
        <v>559.375</v>
      </c>
      <c r="AI14" s="553">
        <f t="shared" si="21"/>
        <v>559.375</v>
      </c>
      <c r="AJ14" s="553">
        <f t="shared" si="21"/>
        <v>0</v>
      </c>
      <c r="AK14" s="553">
        <f t="shared" si="21"/>
        <v>0</v>
      </c>
      <c r="AL14" s="553">
        <f t="shared" si="21"/>
        <v>0</v>
      </c>
      <c r="AM14" s="553">
        <f t="shared" si="21"/>
        <v>0</v>
      </c>
      <c r="AN14" s="553">
        <f t="shared" si="21"/>
        <v>0</v>
      </c>
      <c r="AO14" s="853"/>
      <c r="AP14" s="553">
        <f t="shared" ref="AP14:AV14" si="22">SUM(AP15:AP29)</f>
        <v>2477</v>
      </c>
      <c r="AQ14" s="553">
        <f t="shared" si="22"/>
        <v>2477</v>
      </c>
      <c r="AR14" s="553">
        <f t="shared" si="22"/>
        <v>0</v>
      </c>
      <c r="AS14" s="553">
        <f t="shared" si="22"/>
        <v>0</v>
      </c>
      <c r="AT14" s="553">
        <f t="shared" si="22"/>
        <v>0</v>
      </c>
      <c r="AU14" s="553">
        <f t="shared" si="22"/>
        <v>0</v>
      </c>
      <c r="AV14" s="553">
        <f t="shared" si="22"/>
        <v>0</v>
      </c>
      <c r="AW14" s="853"/>
      <c r="AX14" s="553">
        <f t="shared" ref="AX14:BD14" si="23">SUM(AX15:AX29)</f>
        <v>3477</v>
      </c>
      <c r="AY14" s="553">
        <f t="shared" si="23"/>
        <v>2477</v>
      </c>
      <c r="AZ14" s="553">
        <f t="shared" si="23"/>
        <v>0</v>
      </c>
      <c r="BA14" s="553">
        <f t="shared" si="23"/>
        <v>0</v>
      </c>
      <c r="BB14" s="553">
        <f t="shared" si="23"/>
        <v>0</v>
      </c>
      <c r="BC14" s="553">
        <f t="shared" si="23"/>
        <v>0</v>
      </c>
      <c r="BD14" s="553">
        <f t="shared" si="23"/>
        <v>1000</v>
      </c>
      <c r="BE14" s="853"/>
      <c r="BF14" s="553">
        <f t="shared" ref="BF14:BL14" si="24">SUM(BF15:BF29)</f>
        <v>3477</v>
      </c>
      <c r="BG14" s="553">
        <f t="shared" si="24"/>
        <v>2477</v>
      </c>
      <c r="BH14" s="553">
        <f t="shared" si="24"/>
        <v>0</v>
      </c>
      <c r="BI14" s="553">
        <f t="shared" si="24"/>
        <v>0</v>
      </c>
      <c r="BJ14" s="553">
        <f t="shared" si="24"/>
        <v>0</v>
      </c>
      <c r="BK14" s="553">
        <f t="shared" si="24"/>
        <v>0</v>
      </c>
      <c r="BL14" s="553">
        <f t="shared" si="24"/>
        <v>1000</v>
      </c>
    </row>
    <row r="15" spans="1:64" s="287" customFormat="1" ht="40.5" customHeight="1" x14ac:dyDescent="0.25">
      <c r="A15" s="288"/>
      <c r="B15" s="358"/>
      <c r="C15" s="1017" t="s">
        <v>1158</v>
      </c>
      <c r="D15" s="1120" t="s">
        <v>1138</v>
      </c>
      <c r="E15" s="649">
        <v>388</v>
      </c>
      <c r="F15" s="28" t="s">
        <v>3398</v>
      </c>
      <c r="G15" s="28" t="s">
        <v>3399</v>
      </c>
      <c r="H15" s="352">
        <v>20000</v>
      </c>
      <c r="I15" s="352" t="s">
        <v>2979</v>
      </c>
      <c r="J15" s="28" t="s">
        <v>3389</v>
      </c>
      <c r="K15" s="28" t="s">
        <v>3288</v>
      </c>
      <c r="L15" s="28" t="s">
        <v>3390</v>
      </c>
      <c r="M15" s="502" t="s">
        <v>3386</v>
      </c>
      <c r="N15" s="356">
        <v>2024004540083</v>
      </c>
      <c r="O15" s="28" t="s">
        <v>3088</v>
      </c>
      <c r="P15" s="751" t="s">
        <v>1139</v>
      </c>
      <c r="Q15" s="272">
        <v>20000</v>
      </c>
      <c r="R15" s="326" t="s">
        <v>2955</v>
      </c>
      <c r="S15" s="326"/>
      <c r="T15" s="178">
        <v>20000</v>
      </c>
      <c r="U15" s="294">
        <v>2111</v>
      </c>
      <c r="V15" s="295">
        <v>6332</v>
      </c>
      <c r="W15" s="295">
        <v>6332</v>
      </c>
      <c r="X15" s="295">
        <v>5225</v>
      </c>
      <c r="Y15" s="343">
        <v>2024</v>
      </c>
      <c r="Z15" s="296">
        <f t="shared" ref="Z15:AF29" si="25">AH15+AP15+AX15+BF15</f>
        <v>2024</v>
      </c>
      <c r="AA15" s="296">
        <f t="shared" si="25"/>
        <v>1224</v>
      </c>
      <c r="AB15" s="296">
        <f t="shared" si="25"/>
        <v>0</v>
      </c>
      <c r="AC15" s="296">
        <f t="shared" si="25"/>
        <v>0</v>
      </c>
      <c r="AD15" s="296">
        <f t="shared" si="25"/>
        <v>0</v>
      </c>
      <c r="AE15" s="296">
        <f t="shared" si="25"/>
        <v>0</v>
      </c>
      <c r="AF15" s="296">
        <f t="shared" si="25"/>
        <v>800</v>
      </c>
      <c r="AG15" s="297">
        <f t="shared" ref="AG15:AG29" si="26">U15</f>
        <v>2111</v>
      </c>
      <c r="AH15" s="296">
        <f t="shared" ref="AH15:AH29" si="27">SUM(AI15:AN15)</f>
        <v>6</v>
      </c>
      <c r="AI15" s="298">
        <v>6</v>
      </c>
      <c r="AJ15" s="298"/>
      <c r="AK15" s="298"/>
      <c r="AL15" s="298"/>
      <c r="AM15" s="298"/>
      <c r="AN15" s="298"/>
      <c r="AO15" s="297">
        <f t="shared" ref="AO15:AO29" si="28">V15</f>
        <v>6332</v>
      </c>
      <c r="AP15" s="296">
        <f t="shared" ref="AP15:AP29" si="29">SUM(AQ15:AV15)</f>
        <v>406</v>
      </c>
      <c r="AQ15" s="298">
        <v>406</v>
      </c>
      <c r="AR15" s="298"/>
      <c r="AS15" s="298">
        <v>0</v>
      </c>
      <c r="AT15" s="298">
        <v>0</v>
      </c>
      <c r="AU15" s="298"/>
      <c r="AV15" s="298"/>
      <c r="AW15" s="297">
        <f t="shared" ref="AW15:AW29" si="30">W15</f>
        <v>6332</v>
      </c>
      <c r="AX15" s="296">
        <f t="shared" ref="AX15:AX29" si="31">SUM(AY15:BD15)</f>
        <v>806</v>
      </c>
      <c r="AY15" s="298">
        <v>406</v>
      </c>
      <c r="AZ15" s="298"/>
      <c r="BA15" s="298">
        <v>0</v>
      </c>
      <c r="BB15" s="298">
        <v>0</v>
      </c>
      <c r="BC15" s="298"/>
      <c r="BD15" s="298">
        <v>400</v>
      </c>
      <c r="BE15" s="297">
        <f t="shared" ref="BE15:BE29" si="32">X15</f>
        <v>5225</v>
      </c>
      <c r="BF15" s="296">
        <f t="shared" ref="BF15:BF29" si="33">SUM(BG15:BL15)</f>
        <v>806</v>
      </c>
      <c r="BG15" s="298">
        <v>406</v>
      </c>
      <c r="BH15" s="298"/>
      <c r="BI15" s="298">
        <v>0</v>
      </c>
      <c r="BJ15" s="298">
        <v>0</v>
      </c>
      <c r="BK15" s="298"/>
      <c r="BL15" s="298">
        <v>400</v>
      </c>
    </row>
    <row r="16" spans="1:64" s="287" customFormat="1" ht="40.5" customHeight="1" x14ac:dyDescent="0.25">
      <c r="A16" s="288"/>
      <c r="B16" s="358"/>
      <c r="C16" s="1019"/>
      <c r="D16" s="1120"/>
      <c r="E16" s="649">
        <v>389</v>
      </c>
      <c r="F16" s="28" t="s">
        <v>3400</v>
      </c>
      <c r="G16" s="32" t="s">
        <v>1146</v>
      </c>
      <c r="H16" s="727">
        <v>40</v>
      </c>
      <c r="I16" s="727" t="s">
        <v>2979</v>
      </c>
      <c r="J16" s="28" t="s">
        <v>3389</v>
      </c>
      <c r="K16" s="28" t="s">
        <v>3288</v>
      </c>
      <c r="L16" s="28" t="s">
        <v>3390</v>
      </c>
      <c r="M16" s="502" t="s">
        <v>3386</v>
      </c>
      <c r="N16" s="356">
        <v>2024004540083</v>
      </c>
      <c r="O16" s="28" t="s">
        <v>3088</v>
      </c>
      <c r="P16" s="754" t="s">
        <v>1140</v>
      </c>
      <c r="Q16" s="639">
        <v>40</v>
      </c>
      <c r="R16" s="326" t="s">
        <v>2955</v>
      </c>
      <c r="S16" s="326"/>
      <c r="T16" s="638">
        <v>40</v>
      </c>
      <c r="U16" s="294">
        <v>2</v>
      </c>
      <c r="V16" s="295">
        <v>14</v>
      </c>
      <c r="W16" s="295">
        <v>14</v>
      </c>
      <c r="X16" s="295">
        <v>10</v>
      </c>
      <c r="Y16" s="343">
        <v>1024</v>
      </c>
      <c r="Z16" s="296">
        <f t="shared" si="25"/>
        <v>1024</v>
      </c>
      <c r="AA16" s="296">
        <f t="shared" si="25"/>
        <v>624</v>
      </c>
      <c r="AB16" s="296">
        <f t="shared" si="25"/>
        <v>0</v>
      </c>
      <c r="AC16" s="296">
        <f t="shared" si="25"/>
        <v>0</v>
      </c>
      <c r="AD16" s="296">
        <f t="shared" si="25"/>
        <v>0</v>
      </c>
      <c r="AE16" s="296">
        <f t="shared" si="25"/>
        <v>0</v>
      </c>
      <c r="AF16" s="296">
        <f t="shared" si="25"/>
        <v>400</v>
      </c>
      <c r="AG16" s="297">
        <f t="shared" si="26"/>
        <v>2</v>
      </c>
      <c r="AH16" s="296">
        <f t="shared" si="27"/>
        <v>6</v>
      </c>
      <c r="AI16" s="298">
        <v>6</v>
      </c>
      <c r="AJ16" s="298"/>
      <c r="AK16" s="298"/>
      <c r="AL16" s="298"/>
      <c r="AM16" s="298"/>
      <c r="AN16" s="298"/>
      <c r="AO16" s="297">
        <f t="shared" si="28"/>
        <v>14</v>
      </c>
      <c r="AP16" s="296">
        <f t="shared" si="29"/>
        <v>206</v>
      </c>
      <c r="AQ16" s="298">
        <v>206</v>
      </c>
      <c r="AR16" s="298"/>
      <c r="AS16" s="298">
        <v>0</v>
      </c>
      <c r="AT16" s="298">
        <v>0</v>
      </c>
      <c r="AU16" s="298"/>
      <c r="AV16" s="298"/>
      <c r="AW16" s="297">
        <f t="shared" si="30"/>
        <v>14</v>
      </c>
      <c r="AX16" s="296">
        <f t="shared" si="31"/>
        <v>406</v>
      </c>
      <c r="AY16" s="298">
        <v>206</v>
      </c>
      <c r="AZ16" s="298"/>
      <c r="BA16" s="298">
        <v>0</v>
      </c>
      <c r="BB16" s="298">
        <v>0</v>
      </c>
      <c r="BC16" s="298"/>
      <c r="BD16" s="298">
        <v>200</v>
      </c>
      <c r="BE16" s="297">
        <f t="shared" si="32"/>
        <v>10</v>
      </c>
      <c r="BF16" s="296">
        <f t="shared" si="33"/>
        <v>406</v>
      </c>
      <c r="BG16" s="298">
        <v>206</v>
      </c>
      <c r="BH16" s="298"/>
      <c r="BI16" s="298">
        <v>0</v>
      </c>
      <c r="BJ16" s="298">
        <v>0</v>
      </c>
      <c r="BK16" s="298"/>
      <c r="BL16" s="298">
        <v>200</v>
      </c>
    </row>
    <row r="17" spans="1:64" s="287" customFormat="1" ht="40.5" customHeight="1" x14ac:dyDescent="0.25">
      <c r="A17" s="288"/>
      <c r="B17" s="358"/>
      <c r="C17" s="328" t="s">
        <v>1159</v>
      </c>
      <c r="D17" s="333" t="s">
        <v>3314</v>
      </c>
      <c r="E17" s="649">
        <v>390</v>
      </c>
      <c r="F17" s="28" t="s">
        <v>3400</v>
      </c>
      <c r="G17" s="28" t="s">
        <v>1146</v>
      </c>
      <c r="H17" s="352">
        <v>4</v>
      </c>
      <c r="I17" s="352" t="s">
        <v>2979</v>
      </c>
      <c r="J17" s="28" t="s">
        <v>3389</v>
      </c>
      <c r="K17" s="28" t="s">
        <v>3288</v>
      </c>
      <c r="L17" s="28" t="s">
        <v>3390</v>
      </c>
      <c r="M17" s="502" t="s">
        <v>3386</v>
      </c>
      <c r="N17" s="356">
        <v>2024004540083</v>
      </c>
      <c r="O17" s="28" t="s">
        <v>3088</v>
      </c>
      <c r="P17" s="751" t="s">
        <v>1142</v>
      </c>
      <c r="Q17" s="272">
        <v>4</v>
      </c>
      <c r="R17" s="326" t="s">
        <v>2955</v>
      </c>
      <c r="S17" s="326"/>
      <c r="T17" s="178">
        <v>4</v>
      </c>
      <c r="U17" s="294">
        <v>1</v>
      </c>
      <c r="V17" s="295">
        <v>1</v>
      </c>
      <c r="W17" s="295">
        <v>1</v>
      </c>
      <c r="X17" s="295">
        <v>1</v>
      </c>
      <c r="Y17" s="343">
        <v>474</v>
      </c>
      <c r="Z17" s="296">
        <f t="shared" si="25"/>
        <v>474</v>
      </c>
      <c r="AA17" s="296">
        <f t="shared" si="25"/>
        <v>474</v>
      </c>
      <c r="AB17" s="296">
        <f t="shared" si="25"/>
        <v>0</v>
      </c>
      <c r="AC17" s="296">
        <f t="shared" si="25"/>
        <v>0</v>
      </c>
      <c r="AD17" s="296">
        <f t="shared" si="25"/>
        <v>0</v>
      </c>
      <c r="AE17" s="296">
        <f t="shared" si="25"/>
        <v>0</v>
      </c>
      <c r="AF17" s="296">
        <f t="shared" si="25"/>
        <v>0</v>
      </c>
      <c r="AG17" s="297">
        <f t="shared" si="26"/>
        <v>1</v>
      </c>
      <c r="AH17" s="296">
        <f t="shared" si="27"/>
        <v>6</v>
      </c>
      <c r="AI17" s="298">
        <v>6</v>
      </c>
      <c r="AJ17" s="298"/>
      <c r="AK17" s="298"/>
      <c r="AL17" s="298"/>
      <c r="AM17" s="298"/>
      <c r="AN17" s="298"/>
      <c r="AO17" s="297">
        <f t="shared" si="28"/>
        <v>1</v>
      </c>
      <c r="AP17" s="296">
        <f t="shared" si="29"/>
        <v>156</v>
      </c>
      <c r="AQ17" s="298">
        <v>156</v>
      </c>
      <c r="AR17" s="298"/>
      <c r="AS17" s="298">
        <v>0</v>
      </c>
      <c r="AT17" s="298">
        <v>0</v>
      </c>
      <c r="AU17" s="298"/>
      <c r="AV17" s="298"/>
      <c r="AW17" s="297">
        <f t="shared" si="30"/>
        <v>1</v>
      </c>
      <c r="AX17" s="296">
        <f t="shared" si="31"/>
        <v>156</v>
      </c>
      <c r="AY17" s="298">
        <v>156</v>
      </c>
      <c r="AZ17" s="298"/>
      <c r="BA17" s="298">
        <v>0</v>
      </c>
      <c r="BB17" s="298">
        <v>0</v>
      </c>
      <c r="BC17" s="298"/>
      <c r="BD17" s="298">
        <v>0</v>
      </c>
      <c r="BE17" s="297">
        <f t="shared" si="32"/>
        <v>1</v>
      </c>
      <c r="BF17" s="296">
        <f t="shared" si="33"/>
        <v>156</v>
      </c>
      <c r="BG17" s="298">
        <v>156</v>
      </c>
      <c r="BH17" s="298"/>
      <c r="BI17" s="298">
        <v>0</v>
      </c>
      <c r="BJ17" s="298">
        <v>0</v>
      </c>
      <c r="BK17" s="298"/>
      <c r="BL17" s="298">
        <v>0</v>
      </c>
    </row>
    <row r="18" spans="1:64" s="287" customFormat="1" ht="40.5" customHeight="1" x14ac:dyDescent="0.25">
      <c r="A18" s="288"/>
      <c r="B18" s="358"/>
      <c r="C18" s="1017" t="s">
        <v>1160</v>
      </c>
      <c r="D18" s="1119" t="s">
        <v>1143</v>
      </c>
      <c r="E18" s="649">
        <v>391</v>
      </c>
      <c r="F18" s="28" t="s">
        <v>3400</v>
      </c>
      <c r="G18" s="28" t="s">
        <v>1146</v>
      </c>
      <c r="H18" s="727">
        <v>8</v>
      </c>
      <c r="I18" s="727" t="s">
        <v>2979</v>
      </c>
      <c r="J18" s="28" t="s">
        <v>3389</v>
      </c>
      <c r="K18" s="28" t="s">
        <v>3288</v>
      </c>
      <c r="L18" s="28" t="s">
        <v>3390</v>
      </c>
      <c r="M18" s="502" t="s">
        <v>3386</v>
      </c>
      <c r="N18" s="356">
        <v>2024004540083</v>
      </c>
      <c r="O18" s="28" t="s">
        <v>3088</v>
      </c>
      <c r="P18" s="751" t="s">
        <v>1140</v>
      </c>
      <c r="Q18" s="639">
        <v>8</v>
      </c>
      <c r="R18" s="326" t="s">
        <v>2955</v>
      </c>
      <c r="S18" s="326"/>
      <c r="T18" s="638">
        <v>8</v>
      </c>
      <c r="U18" s="294">
        <v>2</v>
      </c>
      <c r="V18" s="295">
        <v>2</v>
      </c>
      <c r="W18" s="295">
        <v>2</v>
      </c>
      <c r="X18" s="295">
        <v>2</v>
      </c>
      <c r="Y18" s="343">
        <v>468</v>
      </c>
      <c r="Z18" s="296">
        <f t="shared" si="25"/>
        <v>468</v>
      </c>
      <c r="AA18" s="296">
        <f t="shared" si="25"/>
        <v>468</v>
      </c>
      <c r="AB18" s="296">
        <f t="shared" si="25"/>
        <v>0</v>
      </c>
      <c r="AC18" s="296">
        <f t="shared" si="25"/>
        <v>0</v>
      </c>
      <c r="AD18" s="296">
        <f t="shared" si="25"/>
        <v>0</v>
      </c>
      <c r="AE18" s="296">
        <f t="shared" si="25"/>
        <v>0</v>
      </c>
      <c r="AF18" s="296">
        <f t="shared" si="25"/>
        <v>0</v>
      </c>
      <c r="AG18" s="297">
        <f t="shared" si="26"/>
        <v>2</v>
      </c>
      <c r="AH18" s="296">
        <f t="shared" si="27"/>
        <v>0</v>
      </c>
      <c r="AI18" s="298">
        <v>0</v>
      </c>
      <c r="AJ18" s="298"/>
      <c r="AK18" s="298"/>
      <c r="AL18" s="298"/>
      <c r="AM18" s="298"/>
      <c r="AN18" s="298"/>
      <c r="AO18" s="297">
        <f t="shared" si="28"/>
        <v>2</v>
      </c>
      <c r="AP18" s="296">
        <f t="shared" si="29"/>
        <v>156</v>
      </c>
      <c r="AQ18" s="298">
        <v>156</v>
      </c>
      <c r="AR18" s="298"/>
      <c r="AS18" s="298">
        <v>0</v>
      </c>
      <c r="AT18" s="298">
        <v>0</v>
      </c>
      <c r="AU18" s="298"/>
      <c r="AV18" s="298"/>
      <c r="AW18" s="297">
        <f t="shared" si="30"/>
        <v>2</v>
      </c>
      <c r="AX18" s="296">
        <f t="shared" si="31"/>
        <v>156</v>
      </c>
      <c r="AY18" s="298">
        <v>156</v>
      </c>
      <c r="AZ18" s="298"/>
      <c r="BA18" s="298">
        <v>0</v>
      </c>
      <c r="BB18" s="298">
        <v>0</v>
      </c>
      <c r="BC18" s="298"/>
      <c r="BD18" s="298">
        <v>0</v>
      </c>
      <c r="BE18" s="297">
        <f t="shared" si="32"/>
        <v>2</v>
      </c>
      <c r="BF18" s="296">
        <f t="shared" si="33"/>
        <v>156</v>
      </c>
      <c r="BG18" s="298">
        <v>156</v>
      </c>
      <c r="BH18" s="298"/>
      <c r="BI18" s="298">
        <v>0</v>
      </c>
      <c r="BJ18" s="298">
        <v>0</v>
      </c>
      <c r="BK18" s="298"/>
      <c r="BL18" s="298">
        <v>0</v>
      </c>
    </row>
    <row r="19" spans="1:64" s="287" customFormat="1" ht="40.5" customHeight="1" x14ac:dyDescent="0.25">
      <c r="A19" s="288"/>
      <c r="B19" s="358"/>
      <c r="C19" s="1019"/>
      <c r="D19" s="1119"/>
      <c r="E19" s="351">
        <v>392</v>
      </c>
      <c r="F19" s="368" t="s">
        <v>3398</v>
      </c>
      <c r="G19" s="32" t="s">
        <v>3399</v>
      </c>
      <c r="H19" s="727">
        <v>1000</v>
      </c>
      <c r="I19" s="727" t="s">
        <v>2979</v>
      </c>
      <c r="J19" s="368" t="s">
        <v>3389</v>
      </c>
      <c r="K19" s="368" t="s">
        <v>3288</v>
      </c>
      <c r="L19" s="368" t="s">
        <v>3390</v>
      </c>
      <c r="M19" s="789" t="s">
        <v>3386</v>
      </c>
      <c r="N19" s="356">
        <v>2024004540083</v>
      </c>
      <c r="O19" s="368" t="s">
        <v>3088</v>
      </c>
      <c r="P19" s="754" t="s">
        <v>396</v>
      </c>
      <c r="Q19" s="639">
        <v>1000</v>
      </c>
      <c r="R19" s="326" t="s">
        <v>2955</v>
      </c>
      <c r="S19" s="326"/>
      <c r="T19" s="638">
        <v>1000</v>
      </c>
      <c r="U19" s="294">
        <v>100</v>
      </c>
      <c r="V19" s="295">
        <v>300</v>
      </c>
      <c r="W19" s="295">
        <v>300</v>
      </c>
      <c r="X19" s="295">
        <v>300</v>
      </c>
      <c r="Y19" s="343">
        <v>144</v>
      </c>
      <c r="Z19" s="296">
        <f t="shared" si="25"/>
        <v>144</v>
      </c>
      <c r="AA19" s="296">
        <f t="shared" si="25"/>
        <v>144</v>
      </c>
      <c r="AB19" s="296">
        <f t="shared" si="25"/>
        <v>0</v>
      </c>
      <c r="AC19" s="296">
        <f t="shared" si="25"/>
        <v>0</v>
      </c>
      <c r="AD19" s="296">
        <f t="shared" si="25"/>
        <v>0</v>
      </c>
      <c r="AE19" s="296">
        <f t="shared" si="25"/>
        <v>0</v>
      </c>
      <c r="AF19" s="296">
        <f t="shared" si="25"/>
        <v>0</v>
      </c>
      <c r="AG19" s="297">
        <f t="shared" si="26"/>
        <v>100</v>
      </c>
      <c r="AH19" s="296">
        <f t="shared" si="27"/>
        <v>6</v>
      </c>
      <c r="AI19" s="298">
        <v>6</v>
      </c>
      <c r="AJ19" s="298"/>
      <c r="AK19" s="298"/>
      <c r="AL19" s="298"/>
      <c r="AM19" s="298"/>
      <c r="AN19" s="298"/>
      <c r="AO19" s="297">
        <f t="shared" si="28"/>
        <v>300</v>
      </c>
      <c r="AP19" s="296">
        <f t="shared" si="29"/>
        <v>46</v>
      </c>
      <c r="AQ19" s="298">
        <v>46</v>
      </c>
      <c r="AR19" s="298"/>
      <c r="AS19" s="298">
        <v>0</v>
      </c>
      <c r="AT19" s="298">
        <v>0</v>
      </c>
      <c r="AU19" s="298"/>
      <c r="AV19" s="298"/>
      <c r="AW19" s="297">
        <f t="shared" si="30"/>
        <v>300</v>
      </c>
      <c r="AX19" s="296">
        <f t="shared" si="31"/>
        <v>46</v>
      </c>
      <c r="AY19" s="298">
        <v>46</v>
      </c>
      <c r="AZ19" s="298"/>
      <c r="BA19" s="298">
        <v>0</v>
      </c>
      <c r="BB19" s="298">
        <v>0</v>
      </c>
      <c r="BC19" s="298"/>
      <c r="BD19" s="298">
        <v>0</v>
      </c>
      <c r="BE19" s="297">
        <f t="shared" si="32"/>
        <v>300</v>
      </c>
      <c r="BF19" s="296">
        <f t="shared" si="33"/>
        <v>46</v>
      </c>
      <c r="BG19" s="298">
        <v>46</v>
      </c>
      <c r="BH19" s="298"/>
      <c r="BI19" s="298">
        <v>0</v>
      </c>
      <c r="BJ19" s="298">
        <v>0</v>
      </c>
      <c r="BK19" s="298"/>
      <c r="BL19" s="298">
        <v>0</v>
      </c>
    </row>
    <row r="20" spans="1:64" s="287" customFormat="1" ht="40.5" customHeight="1" x14ac:dyDescent="0.25">
      <c r="A20" s="293"/>
      <c r="B20" s="278"/>
      <c r="C20" s="328" t="s">
        <v>1161</v>
      </c>
      <c r="D20" s="333" t="s">
        <v>1144</v>
      </c>
      <c r="E20" s="351">
        <v>393</v>
      </c>
      <c r="F20" s="28" t="s">
        <v>3400</v>
      </c>
      <c r="G20" s="28" t="s">
        <v>1146</v>
      </c>
      <c r="H20" s="352">
        <v>12</v>
      </c>
      <c r="I20" s="352" t="s">
        <v>2979</v>
      </c>
      <c r="J20" s="28" t="s">
        <v>3389</v>
      </c>
      <c r="K20" s="28" t="s">
        <v>3288</v>
      </c>
      <c r="L20" s="28" t="s">
        <v>3390</v>
      </c>
      <c r="M20" s="502" t="s">
        <v>3386</v>
      </c>
      <c r="N20" s="356">
        <v>2024004540083</v>
      </c>
      <c r="O20" s="28" t="s">
        <v>3088</v>
      </c>
      <c r="P20" s="751" t="s">
        <v>1140</v>
      </c>
      <c r="Q20" s="272">
        <v>12</v>
      </c>
      <c r="R20" s="326" t="s">
        <v>2955</v>
      </c>
      <c r="S20" s="326"/>
      <c r="T20" s="178">
        <v>12</v>
      </c>
      <c r="U20" s="294">
        <v>0</v>
      </c>
      <c r="V20" s="295">
        <v>5</v>
      </c>
      <c r="W20" s="295">
        <v>5</v>
      </c>
      <c r="X20" s="295">
        <v>2</v>
      </c>
      <c r="Y20" s="343">
        <v>144</v>
      </c>
      <c r="Z20" s="296">
        <f t="shared" si="25"/>
        <v>144</v>
      </c>
      <c r="AA20" s="296">
        <f t="shared" si="25"/>
        <v>144</v>
      </c>
      <c r="AB20" s="296">
        <f t="shared" si="25"/>
        <v>0</v>
      </c>
      <c r="AC20" s="296">
        <f t="shared" si="25"/>
        <v>0</v>
      </c>
      <c r="AD20" s="296">
        <f t="shared" si="25"/>
        <v>0</v>
      </c>
      <c r="AE20" s="296">
        <f t="shared" si="25"/>
        <v>0</v>
      </c>
      <c r="AF20" s="296">
        <f t="shared" si="25"/>
        <v>0</v>
      </c>
      <c r="AG20" s="297">
        <f t="shared" si="26"/>
        <v>0</v>
      </c>
      <c r="AH20" s="296">
        <f t="shared" si="27"/>
        <v>6</v>
      </c>
      <c r="AI20" s="298">
        <v>6</v>
      </c>
      <c r="AJ20" s="298"/>
      <c r="AK20" s="298"/>
      <c r="AL20" s="298"/>
      <c r="AM20" s="298"/>
      <c r="AN20" s="298"/>
      <c r="AO20" s="297">
        <f t="shared" si="28"/>
        <v>5</v>
      </c>
      <c r="AP20" s="296">
        <f t="shared" si="29"/>
        <v>46</v>
      </c>
      <c r="AQ20" s="298">
        <v>46</v>
      </c>
      <c r="AR20" s="298"/>
      <c r="AS20" s="298">
        <v>0</v>
      </c>
      <c r="AT20" s="298">
        <v>0</v>
      </c>
      <c r="AU20" s="298"/>
      <c r="AV20" s="298"/>
      <c r="AW20" s="297">
        <f t="shared" si="30"/>
        <v>5</v>
      </c>
      <c r="AX20" s="296">
        <f t="shared" si="31"/>
        <v>46</v>
      </c>
      <c r="AY20" s="298">
        <v>46</v>
      </c>
      <c r="AZ20" s="298"/>
      <c r="BA20" s="298">
        <v>0</v>
      </c>
      <c r="BB20" s="298">
        <v>0</v>
      </c>
      <c r="BC20" s="298"/>
      <c r="BD20" s="298">
        <v>0</v>
      </c>
      <c r="BE20" s="297">
        <f t="shared" si="32"/>
        <v>2</v>
      </c>
      <c r="BF20" s="296">
        <f t="shared" si="33"/>
        <v>46</v>
      </c>
      <c r="BG20" s="298">
        <v>46</v>
      </c>
      <c r="BH20" s="298"/>
      <c r="BI20" s="298">
        <v>0</v>
      </c>
      <c r="BJ20" s="298">
        <v>0</v>
      </c>
      <c r="BK20" s="298"/>
      <c r="BL20" s="298">
        <v>0</v>
      </c>
    </row>
    <row r="21" spans="1:64" s="287" customFormat="1" ht="40.5" customHeight="1" x14ac:dyDescent="0.25">
      <c r="A21" s="293"/>
      <c r="B21" s="278"/>
      <c r="C21" s="328" t="s">
        <v>1162</v>
      </c>
      <c r="D21" s="334" t="s">
        <v>3315</v>
      </c>
      <c r="E21" s="351">
        <v>394</v>
      </c>
      <c r="F21" s="28" t="s">
        <v>3400</v>
      </c>
      <c r="G21" s="28" t="s">
        <v>1146</v>
      </c>
      <c r="H21" s="352">
        <v>12</v>
      </c>
      <c r="I21" s="352" t="s">
        <v>2979</v>
      </c>
      <c r="J21" s="28" t="s">
        <v>3389</v>
      </c>
      <c r="K21" s="28" t="s">
        <v>3288</v>
      </c>
      <c r="L21" s="28" t="s">
        <v>3390</v>
      </c>
      <c r="M21" s="502" t="s">
        <v>3386</v>
      </c>
      <c r="N21" s="356">
        <v>2024004540083</v>
      </c>
      <c r="O21" s="28" t="s">
        <v>3088</v>
      </c>
      <c r="P21" s="751" t="s">
        <v>1146</v>
      </c>
      <c r="Q21" s="272">
        <v>12</v>
      </c>
      <c r="R21" s="326" t="s">
        <v>2955</v>
      </c>
      <c r="S21" s="326"/>
      <c r="T21" s="178">
        <v>12</v>
      </c>
      <c r="U21" s="294">
        <v>0</v>
      </c>
      <c r="V21" s="295">
        <v>5</v>
      </c>
      <c r="W21" s="295">
        <v>5</v>
      </c>
      <c r="X21" s="295">
        <v>2</v>
      </c>
      <c r="Y21" s="343">
        <v>99</v>
      </c>
      <c r="Z21" s="296">
        <f t="shared" si="25"/>
        <v>99</v>
      </c>
      <c r="AA21" s="296">
        <f t="shared" si="25"/>
        <v>99</v>
      </c>
      <c r="AB21" s="296">
        <f t="shared" si="25"/>
        <v>0</v>
      </c>
      <c r="AC21" s="296">
        <f t="shared" si="25"/>
        <v>0</v>
      </c>
      <c r="AD21" s="296">
        <f t="shared" si="25"/>
        <v>0</v>
      </c>
      <c r="AE21" s="296">
        <f t="shared" si="25"/>
        <v>0</v>
      </c>
      <c r="AF21" s="296">
        <f t="shared" si="25"/>
        <v>0</v>
      </c>
      <c r="AG21" s="297">
        <f t="shared" si="26"/>
        <v>0</v>
      </c>
      <c r="AH21" s="296">
        <f t="shared" si="27"/>
        <v>6</v>
      </c>
      <c r="AI21" s="298">
        <v>6</v>
      </c>
      <c r="AJ21" s="298"/>
      <c r="AK21" s="298"/>
      <c r="AL21" s="298"/>
      <c r="AM21" s="298"/>
      <c r="AN21" s="298"/>
      <c r="AO21" s="297">
        <f t="shared" si="28"/>
        <v>5</v>
      </c>
      <c r="AP21" s="296">
        <f t="shared" si="29"/>
        <v>31</v>
      </c>
      <c r="AQ21" s="298">
        <v>31</v>
      </c>
      <c r="AR21" s="298"/>
      <c r="AS21" s="298">
        <v>0</v>
      </c>
      <c r="AT21" s="298">
        <v>0</v>
      </c>
      <c r="AU21" s="298"/>
      <c r="AV21" s="298"/>
      <c r="AW21" s="297">
        <f t="shared" si="30"/>
        <v>5</v>
      </c>
      <c r="AX21" s="296">
        <f t="shared" si="31"/>
        <v>31</v>
      </c>
      <c r="AY21" s="298">
        <v>31</v>
      </c>
      <c r="AZ21" s="298"/>
      <c r="BA21" s="298">
        <v>0</v>
      </c>
      <c r="BB21" s="298">
        <v>0</v>
      </c>
      <c r="BC21" s="298"/>
      <c r="BD21" s="298">
        <v>0</v>
      </c>
      <c r="BE21" s="297">
        <f t="shared" si="32"/>
        <v>2</v>
      </c>
      <c r="BF21" s="296">
        <f t="shared" si="33"/>
        <v>31</v>
      </c>
      <c r="BG21" s="298">
        <v>31</v>
      </c>
      <c r="BH21" s="298"/>
      <c r="BI21" s="298">
        <v>0</v>
      </c>
      <c r="BJ21" s="298">
        <v>0</v>
      </c>
      <c r="BK21" s="298"/>
      <c r="BL21" s="298">
        <v>0</v>
      </c>
    </row>
    <row r="22" spans="1:64" s="287" customFormat="1" ht="40.5" customHeight="1" x14ac:dyDescent="0.25">
      <c r="A22" s="293"/>
      <c r="B22" s="278"/>
      <c r="C22" s="328" t="s">
        <v>1163</v>
      </c>
      <c r="D22" s="334" t="s">
        <v>1147</v>
      </c>
      <c r="E22" s="351">
        <v>395</v>
      </c>
      <c r="F22" s="28" t="s">
        <v>3400</v>
      </c>
      <c r="G22" s="28" t="s">
        <v>1146</v>
      </c>
      <c r="H22" s="727">
        <v>4</v>
      </c>
      <c r="I22" s="727" t="s">
        <v>2979</v>
      </c>
      <c r="J22" s="28" t="s">
        <v>3389</v>
      </c>
      <c r="K22" s="28" t="s">
        <v>3288</v>
      </c>
      <c r="L22" s="28" t="s">
        <v>3390</v>
      </c>
      <c r="M22" s="502" t="s">
        <v>3386</v>
      </c>
      <c r="N22" s="356">
        <v>2024004540083</v>
      </c>
      <c r="O22" s="28" t="s">
        <v>3088</v>
      </c>
      <c r="P22" s="751" t="s">
        <v>1146</v>
      </c>
      <c r="Q22" s="639">
        <v>4</v>
      </c>
      <c r="R22" s="326" t="s">
        <v>2955</v>
      </c>
      <c r="S22" s="326"/>
      <c r="T22" s="638">
        <v>4</v>
      </c>
      <c r="U22" s="294">
        <v>1</v>
      </c>
      <c r="V22" s="295">
        <v>1</v>
      </c>
      <c r="W22" s="295">
        <v>1</v>
      </c>
      <c r="X22" s="295">
        <v>1</v>
      </c>
      <c r="Y22" s="343">
        <v>23.375</v>
      </c>
      <c r="Z22" s="296">
        <f t="shared" si="25"/>
        <v>23.375</v>
      </c>
      <c r="AA22" s="296">
        <f t="shared" si="25"/>
        <v>23.375</v>
      </c>
      <c r="AB22" s="296">
        <f t="shared" si="25"/>
        <v>0</v>
      </c>
      <c r="AC22" s="296">
        <f t="shared" si="25"/>
        <v>0</v>
      </c>
      <c r="AD22" s="296">
        <f t="shared" si="25"/>
        <v>0</v>
      </c>
      <c r="AE22" s="296">
        <f t="shared" si="25"/>
        <v>0</v>
      </c>
      <c r="AF22" s="296">
        <f t="shared" si="25"/>
        <v>0</v>
      </c>
      <c r="AG22" s="297">
        <f t="shared" si="26"/>
        <v>1</v>
      </c>
      <c r="AH22" s="296">
        <f t="shared" si="27"/>
        <v>5.375</v>
      </c>
      <c r="AI22" s="298">
        <v>5.375</v>
      </c>
      <c r="AJ22" s="298"/>
      <c r="AK22" s="298"/>
      <c r="AL22" s="298"/>
      <c r="AM22" s="298"/>
      <c r="AN22" s="298"/>
      <c r="AO22" s="297">
        <f t="shared" si="28"/>
        <v>1</v>
      </c>
      <c r="AP22" s="296">
        <f t="shared" si="29"/>
        <v>6</v>
      </c>
      <c r="AQ22" s="298">
        <v>6</v>
      </c>
      <c r="AR22" s="298"/>
      <c r="AS22" s="298">
        <v>0</v>
      </c>
      <c r="AT22" s="298">
        <v>0</v>
      </c>
      <c r="AU22" s="298"/>
      <c r="AV22" s="298"/>
      <c r="AW22" s="297">
        <f t="shared" si="30"/>
        <v>1</v>
      </c>
      <c r="AX22" s="296">
        <f t="shared" si="31"/>
        <v>6</v>
      </c>
      <c r="AY22" s="298">
        <v>6</v>
      </c>
      <c r="AZ22" s="298"/>
      <c r="BA22" s="298">
        <v>0</v>
      </c>
      <c r="BB22" s="298">
        <v>0</v>
      </c>
      <c r="BC22" s="298"/>
      <c r="BD22" s="298">
        <v>0</v>
      </c>
      <c r="BE22" s="297">
        <f t="shared" si="32"/>
        <v>1</v>
      </c>
      <c r="BF22" s="296">
        <f t="shared" si="33"/>
        <v>6</v>
      </c>
      <c r="BG22" s="298">
        <v>6</v>
      </c>
      <c r="BH22" s="298"/>
      <c r="BI22" s="298">
        <v>0</v>
      </c>
      <c r="BJ22" s="298">
        <v>0</v>
      </c>
      <c r="BK22" s="298"/>
      <c r="BL22" s="298">
        <v>0</v>
      </c>
    </row>
    <row r="23" spans="1:64" s="287" customFormat="1" ht="40.5" customHeight="1" x14ac:dyDescent="0.25">
      <c r="A23" s="293"/>
      <c r="B23" s="278"/>
      <c r="C23" s="328" t="s">
        <v>1164</v>
      </c>
      <c r="D23" s="348" t="s">
        <v>1148</v>
      </c>
      <c r="E23" s="351">
        <v>396</v>
      </c>
      <c r="F23" s="28" t="s">
        <v>3398</v>
      </c>
      <c r="G23" s="28" t="s">
        <v>3399</v>
      </c>
      <c r="H23" s="727">
        <v>3000</v>
      </c>
      <c r="I23" s="727" t="s">
        <v>2979</v>
      </c>
      <c r="J23" s="28" t="s">
        <v>3389</v>
      </c>
      <c r="K23" s="28" t="s">
        <v>3288</v>
      </c>
      <c r="L23" s="28" t="s">
        <v>3390</v>
      </c>
      <c r="M23" s="502" t="s">
        <v>3386</v>
      </c>
      <c r="N23" s="356">
        <v>2024004540083</v>
      </c>
      <c r="O23" s="28" t="s">
        <v>3088</v>
      </c>
      <c r="P23" s="751" t="s">
        <v>1149</v>
      </c>
      <c r="Q23" s="639">
        <v>3000</v>
      </c>
      <c r="R23" s="326" t="s">
        <v>2955</v>
      </c>
      <c r="S23" s="326"/>
      <c r="T23" s="638">
        <v>3000</v>
      </c>
      <c r="U23" s="294">
        <v>317</v>
      </c>
      <c r="V23" s="295">
        <v>950</v>
      </c>
      <c r="W23" s="295">
        <v>950</v>
      </c>
      <c r="X23" s="295">
        <v>783</v>
      </c>
      <c r="Y23" s="343">
        <v>2100</v>
      </c>
      <c r="Z23" s="296">
        <f t="shared" si="25"/>
        <v>2100</v>
      </c>
      <c r="AA23" s="296">
        <f t="shared" si="25"/>
        <v>1500</v>
      </c>
      <c r="AB23" s="296">
        <f t="shared" si="25"/>
        <v>0</v>
      </c>
      <c r="AC23" s="296">
        <f t="shared" si="25"/>
        <v>0</v>
      </c>
      <c r="AD23" s="296">
        <f t="shared" si="25"/>
        <v>0</v>
      </c>
      <c r="AE23" s="296">
        <f t="shared" si="25"/>
        <v>0</v>
      </c>
      <c r="AF23" s="296">
        <f t="shared" si="25"/>
        <v>600</v>
      </c>
      <c r="AG23" s="297">
        <f t="shared" si="26"/>
        <v>317</v>
      </c>
      <c r="AH23" s="296">
        <f t="shared" si="27"/>
        <v>0</v>
      </c>
      <c r="AI23" s="298">
        <v>0</v>
      </c>
      <c r="AJ23" s="298"/>
      <c r="AK23" s="298"/>
      <c r="AL23" s="298"/>
      <c r="AM23" s="298"/>
      <c r="AN23" s="298"/>
      <c r="AO23" s="297">
        <f t="shared" si="28"/>
        <v>950</v>
      </c>
      <c r="AP23" s="296">
        <f t="shared" si="29"/>
        <v>500</v>
      </c>
      <c r="AQ23" s="298">
        <v>500</v>
      </c>
      <c r="AR23" s="298"/>
      <c r="AS23" s="298">
        <v>0</v>
      </c>
      <c r="AT23" s="298">
        <v>0</v>
      </c>
      <c r="AU23" s="298"/>
      <c r="AV23" s="298"/>
      <c r="AW23" s="297">
        <f t="shared" si="30"/>
        <v>950</v>
      </c>
      <c r="AX23" s="296">
        <f t="shared" si="31"/>
        <v>800</v>
      </c>
      <c r="AY23" s="298">
        <v>500</v>
      </c>
      <c r="AZ23" s="298"/>
      <c r="BA23" s="298">
        <v>0</v>
      </c>
      <c r="BB23" s="298">
        <v>0</v>
      </c>
      <c r="BC23" s="298"/>
      <c r="BD23" s="298">
        <v>300</v>
      </c>
      <c r="BE23" s="297">
        <f t="shared" si="32"/>
        <v>783</v>
      </c>
      <c r="BF23" s="296">
        <f t="shared" si="33"/>
        <v>800</v>
      </c>
      <c r="BG23" s="298">
        <v>500</v>
      </c>
      <c r="BH23" s="298"/>
      <c r="BI23" s="298">
        <v>0</v>
      </c>
      <c r="BJ23" s="298">
        <v>0</v>
      </c>
      <c r="BK23" s="298"/>
      <c r="BL23" s="298">
        <v>300</v>
      </c>
    </row>
    <row r="24" spans="1:64" s="287" customFormat="1" ht="40.5" customHeight="1" x14ac:dyDescent="0.25">
      <c r="A24" s="293"/>
      <c r="B24" s="278"/>
      <c r="C24" s="328" t="s">
        <v>1165</v>
      </c>
      <c r="D24" s="334" t="s">
        <v>1150</v>
      </c>
      <c r="E24" s="649">
        <v>397</v>
      </c>
      <c r="F24" s="28" t="s">
        <v>3401</v>
      </c>
      <c r="G24" s="28" t="s">
        <v>1151</v>
      </c>
      <c r="H24" s="352">
        <v>4</v>
      </c>
      <c r="I24" s="352" t="s">
        <v>2979</v>
      </c>
      <c r="J24" s="28" t="s">
        <v>3389</v>
      </c>
      <c r="K24" s="28" t="s">
        <v>3288</v>
      </c>
      <c r="L24" s="28" t="s">
        <v>3402</v>
      </c>
      <c r="M24" s="502" t="s">
        <v>3403</v>
      </c>
      <c r="N24" s="356">
        <v>2024004540060</v>
      </c>
      <c r="O24" s="28" t="s">
        <v>3404</v>
      </c>
      <c r="P24" s="751" t="s">
        <v>1151</v>
      </c>
      <c r="Q24" s="272">
        <v>4</v>
      </c>
      <c r="R24" s="326" t="s">
        <v>2955</v>
      </c>
      <c r="S24" s="326"/>
      <c r="T24" s="178">
        <v>4</v>
      </c>
      <c r="U24" s="294">
        <v>1</v>
      </c>
      <c r="V24" s="295">
        <v>1</v>
      </c>
      <c r="W24" s="295">
        <v>1</v>
      </c>
      <c r="X24" s="295">
        <v>1</v>
      </c>
      <c r="Y24" s="343">
        <v>1850</v>
      </c>
      <c r="Z24" s="296">
        <f t="shared" si="25"/>
        <v>1850</v>
      </c>
      <c r="AA24" s="296">
        <f t="shared" si="25"/>
        <v>1650</v>
      </c>
      <c r="AB24" s="296">
        <f t="shared" si="25"/>
        <v>0</v>
      </c>
      <c r="AC24" s="296">
        <f t="shared" si="25"/>
        <v>0</v>
      </c>
      <c r="AD24" s="296">
        <f t="shared" si="25"/>
        <v>0</v>
      </c>
      <c r="AE24" s="296">
        <f t="shared" si="25"/>
        <v>0</v>
      </c>
      <c r="AF24" s="296">
        <f t="shared" si="25"/>
        <v>200</v>
      </c>
      <c r="AG24" s="297">
        <f t="shared" si="26"/>
        <v>1</v>
      </c>
      <c r="AH24" s="296">
        <f t="shared" si="27"/>
        <v>150</v>
      </c>
      <c r="AI24" s="298">
        <v>150</v>
      </c>
      <c r="AJ24" s="298"/>
      <c r="AK24" s="298"/>
      <c r="AL24" s="298"/>
      <c r="AM24" s="298"/>
      <c r="AN24" s="298"/>
      <c r="AO24" s="297">
        <f t="shared" si="28"/>
        <v>1</v>
      </c>
      <c r="AP24" s="296">
        <f t="shared" si="29"/>
        <v>500</v>
      </c>
      <c r="AQ24" s="298">
        <v>500</v>
      </c>
      <c r="AR24" s="298"/>
      <c r="AS24" s="298">
        <v>0</v>
      </c>
      <c r="AT24" s="298">
        <v>0</v>
      </c>
      <c r="AU24" s="298"/>
      <c r="AV24" s="298"/>
      <c r="AW24" s="297">
        <f t="shared" si="30"/>
        <v>1</v>
      </c>
      <c r="AX24" s="296">
        <f t="shared" si="31"/>
        <v>600</v>
      </c>
      <c r="AY24" s="298">
        <v>500</v>
      </c>
      <c r="AZ24" s="298"/>
      <c r="BA24" s="298">
        <v>0</v>
      </c>
      <c r="BB24" s="298">
        <v>0</v>
      </c>
      <c r="BC24" s="298"/>
      <c r="BD24" s="298">
        <v>100</v>
      </c>
      <c r="BE24" s="297">
        <f t="shared" si="32"/>
        <v>1</v>
      </c>
      <c r="BF24" s="296">
        <f t="shared" si="33"/>
        <v>600</v>
      </c>
      <c r="BG24" s="298">
        <v>500</v>
      </c>
      <c r="BH24" s="298"/>
      <c r="BI24" s="298">
        <v>0</v>
      </c>
      <c r="BJ24" s="298">
        <v>0</v>
      </c>
      <c r="BK24" s="298"/>
      <c r="BL24" s="298">
        <v>100</v>
      </c>
    </row>
    <row r="25" spans="1:64" s="287" customFormat="1" ht="40.5" customHeight="1" x14ac:dyDescent="0.25">
      <c r="A25" s="293"/>
      <c r="B25" s="278"/>
      <c r="C25" s="1017" t="s">
        <v>1166</v>
      </c>
      <c r="D25" s="1123" t="s">
        <v>1152</v>
      </c>
      <c r="E25" s="649">
        <v>398</v>
      </c>
      <c r="F25" s="28" t="s">
        <v>3400</v>
      </c>
      <c r="G25" s="28" t="s">
        <v>1146</v>
      </c>
      <c r="H25" s="352">
        <v>4</v>
      </c>
      <c r="I25" s="352" t="s">
        <v>2979</v>
      </c>
      <c r="J25" s="28" t="s">
        <v>3389</v>
      </c>
      <c r="K25" s="28" t="s">
        <v>3288</v>
      </c>
      <c r="L25" s="28" t="s">
        <v>3390</v>
      </c>
      <c r="M25" s="502" t="s">
        <v>3386</v>
      </c>
      <c r="N25" s="356">
        <v>2024004540083</v>
      </c>
      <c r="O25" s="28" t="s">
        <v>3088</v>
      </c>
      <c r="P25" s="751" t="s">
        <v>1140</v>
      </c>
      <c r="Q25" s="272">
        <v>4</v>
      </c>
      <c r="R25" s="326" t="s">
        <v>2955</v>
      </c>
      <c r="S25" s="326"/>
      <c r="T25" s="178">
        <v>4</v>
      </c>
      <c r="U25" s="294">
        <v>1</v>
      </c>
      <c r="V25" s="295">
        <v>1</v>
      </c>
      <c r="W25" s="295">
        <v>1</v>
      </c>
      <c r="X25" s="295">
        <v>1</v>
      </c>
      <c r="Y25" s="343">
        <v>24</v>
      </c>
      <c r="Z25" s="296">
        <f t="shared" si="25"/>
        <v>24</v>
      </c>
      <c r="AA25" s="296">
        <f t="shared" si="25"/>
        <v>24</v>
      </c>
      <c r="AB25" s="296">
        <f t="shared" si="25"/>
        <v>0</v>
      </c>
      <c r="AC25" s="296">
        <f t="shared" si="25"/>
        <v>0</v>
      </c>
      <c r="AD25" s="296">
        <f t="shared" si="25"/>
        <v>0</v>
      </c>
      <c r="AE25" s="296">
        <f t="shared" si="25"/>
        <v>0</v>
      </c>
      <c r="AF25" s="296">
        <f t="shared" si="25"/>
        <v>0</v>
      </c>
      <c r="AG25" s="297">
        <f t="shared" si="26"/>
        <v>1</v>
      </c>
      <c r="AH25" s="296">
        <f t="shared" si="27"/>
        <v>6</v>
      </c>
      <c r="AI25" s="298">
        <v>6</v>
      </c>
      <c r="AJ25" s="298"/>
      <c r="AK25" s="298"/>
      <c r="AL25" s="298"/>
      <c r="AM25" s="298"/>
      <c r="AN25" s="298"/>
      <c r="AO25" s="297">
        <f t="shared" si="28"/>
        <v>1</v>
      </c>
      <c r="AP25" s="296">
        <f t="shared" si="29"/>
        <v>6</v>
      </c>
      <c r="AQ25" s="298">
        <v>6</v>
      </c>
      <c r="AR25" s="298"/>
      <c r="AS25" s="298">
        <v>0</v>
      </c>
      <c r="AT25" s="298">
        <v>0</v>
      </c>
      <c r="AU25" s="298"/>
      <c r="AV25" s="298"/>
      <c r="AW25" s="297">
        <f t="shared" si="30"/>
        <v>1</v>
      </c>
      <c r="AX25" s="296">
        <f t="shared" si="31"/>
        <v>6</v>
      </c>
      <c r="AY25" s="298">
        <v>6</v>
      </c>
      <c r="AZ25" s="298"/>
      <c r="BA25" s="298">
        <v>0</v>
      </c>
      <c r="BB25" s="298">
        <v>0</v>
      </c>
      <c r="BC25" s="298"/>
      <c r="BD25" s="298">
        <v>0</v>
      </c>
      <c r="BE25" s="297">
        <f t="shared" si="32"/>
        <v>1</v>
      </c>
      <c r="BF25" s="296">
        <f t="shared" si="33"/>
        <v>6</v>
      </c>
      <c r="BG25" s="298">
        <v>6</v>
      </c>
      <c r="BH25" s="298"/>
      <c r="BI25" s="298">
        <v>0</v>
      </c>
      <c r="BJ25" s="298">
        <v>0</v>
      </c>
      <c r="BK25" s="298"/>
      <c r="BL25" s="298">
        <v>0</v>
      </c>
    </row>
    <row r="26" spans="1:64" s="287" customFormat="1" ht="40.5" customHeight="1" x14ac:dyDescent="0.25">
      <c r="A26" s="293"/>
      <c r="B26" s="278"/>
      <c r="C26" s="1019"/>
      <c r="D26" s="1123"/>
      <c r="E26" s="649">
        <v>399</v>
      </c>
      <c r="F26" s="28" t="s">
        <v>3398</v>
      </c>
      <c r="G26" s="28" t="s">
        <v>3399</v>
      </c>
      <c r="H26" s="727">
        <v>1000</v>
      </c>
      <c r="I26" s="727" t="s">
        <v>2979</v>
      </c>
      <c r="J26" s="28" t="s">
        <v>3389</v>
      </c>
      <c r="K26" s="28" t="s">
        <v>3288</v>
      </c>
      <c r="L26" s="28" t="s">
        <v>3390</v>
      </c>
      <c r="M26" s="502" t="s">
        <v>3386</v>
      </c>
      <c r="N26" s="356">
        <v>2024004540083</v>
      </c>
      <c r="O26" s="28" t="s">
        <v>3088</v>
      </c>
      <c r="P26" s="751" t="s">
        <v>1153</v>
      </c>
      <c r="Q26" s="639">
        <v>1</v>
      </c>
      <c r="R26" s="326" t="s">
        <v>2955</v>
      </c>
      <c r="S26" s="326"/>
      <c r="T26" s="638">
        <v>1000</v>
      </c>
      <c r="U26" s="294">
        <v>106</v>
      </c>
      <c r="V26" s="295">
        <v>317</v>
      </c>
      <c r="W26" s="295">
        <v>317</v>
      </c>
      <c r="X26" s="295">
        <v>260</v>
      </c>
      <c r="Y26" s="343">
        <v>1400</v>
      </c>
      <c r="Z26" s="296">
        <f t="shared" si="25"/>
        <v>1400</v>
      </c>
      <c r="AA26" s="296">
        <f t="shared" si="25"/>
        <v>1400</v>
      </c>
      <c r="AB26" s="296">
        <f t="shared" si="25"/>
        <v>0</v>
      </c>
      <c r="AC26" s="296">
        <f t="shared" si="25"/>
        <v>0</v>
      </c>
      <c r="AD26" s="296">
        <f t="shared" si="25"/>
        <v>0</v>
      </c>
      <c r="AE26" s="296">
        <f t="shared" si="25"/>
        <v>0</v>
      </c>
      <c r="AF26" s="296">
        <f t="shared" si="25"/>
        <v>0</v>
      </c>
      <c r="AG26" s="297">
        <f t="shared" si="26"/>
        <v>106</v>
      </c>
      <c r="AH26" s="296">
        <f t="shared" si="27"/>
        <v>200</v>
      </c>
      <c r="AI26" s="298">
        <v>200</v>
      </c>
      <c r="AJ26" s="298"/>
      <c r="AK26" s="298"/>
      <c r="AL26" s="298"/>
      <c r="AM26" s="298"/>
      <c r="AN26" s="298"/>
      <c r="AO26" s="297">
        <f t="shared" si="28"/>
        <v>317</v>
      </c>
      <c r="AP26" s="296">
        <f t="shared" si="29"/>
        <v>400</v>
      </c>
      <c r="AQ26" s="298">
        <v>400</v>
      </c>
      <c r="AR26" s="298"/>
      <c r="AS26" s="298">
        <v>0</v>
      </c>
      <c r="AT26" s="298">
        <v>0</v>
      </c>
      <c r="AU26" s="298"/>
      <c r="AV26" s="298"/>
      <c r="AW26" s="297">
        <f t="shared" si="30"/>
        <v>317</v>
      </c>
      <c r="AX26" s="296">
        <f t="shared" si="31"/>
        <v>400</v>
      </c>
      <c r="AY26" s="298">
        <v>400</v>
      </c>
      <c r="AZ26" s="298"/>
      <c r="BA26" s="298">
        <v>0</v>
      </c>
      <c r="BB26" s="298">
        <v>0</v>
      </c>
      <c r="BC26" s="298"/>
      <c r="BD26" s="298">
        <v>0</v>
      </c>
      <c r="BE26" s="297">
        <f t="shared" si="32"/>
        <v>260</v>
      </c>
      <c r="BF26" s="296">
        <f t="shared" si="33"/>
        <v>400</v>
      </c>
      <c r="BG26" s="298">
        <v>400</v>
      </c>
      <c r="BH26" s="298"/>
      <c r="BI26" s="298">
        <v>0</v>
      </c>
      <c r="BJ26" s="298">
        <v>0</v>
      </c>
      <c r="BK26" s="298"/>
      <c r="BL26" s="298">
        <v>0</v>
      </c>
    </row>
    <row r="27" spans="1:64" s="287" customFormat="1" ht="40.5" customHeight="1" x14ac:dyDescent="0.25">
      <c r="A27" s="293"/>
      <c r="B27" s="278"/>
      <c r="C27" s="1017" t="s">
        <v>1167</v>
      </c>
      <c r="D27" s="1118" t="s">
        <v>3316</v>
      </c>
      <c r="E27" s="387">
        <v>400</v>
      </c>
      <c r="F27" s="28">
        <v>410204500</v>
      </c>
      <c r="G27" s="28" t="s">
        <v>396</v>
      </c>
      <c r="H27" s="727">
        <v>2000</v>
      </c>
      <c r="I27" s="727" t="s">
        <v>2979</v>
      </c>
      <c r="J27" s="28" t="s">
        <v>3389</v>
      </c>
      <c r="K27" s="28" t="s">
        <v>3288</v>
      </c>
      <c r="L27" s="28" t="s">
        <v>3390</v>
      </c>
      <c r="M27" s="502" t="s">
        <v>3386</v>
      </c>
      <c r="N27" s="356">
        <v>2024004540083</v>
      </c>
      <c r="O27" s="28" t="s">
        <v>3088</v>
      </c>
      <c r="P27" s="751" t="s">
        <v>396</v>
      </c>
      <c r="Q27" s="639">
        <v>2000</v>
      </c>
      <c r="R27" s="326" t="s">
        <v>2955</v>
      </c>
      <c r="S27" s="326"/>
      <c r="T27" s="638">
        <v>2000</v>
      </c>
      <c r="U27" s="294">
        <v>190</v>
      </c>
      <c r="V27" s="295">
        <v>626</v>
      </c>
      <c r="W27" s="295">
        <v>612</v>
      </c>
      <c r="X27" s="295">
        <v>572</v>
      </c>
      <c r="Y27" s="343">
        <v>168</v>
      </c>
      <c r="Z27" s="296">
        <f t="shared" si="25"/>
        <v>168</v>
      </c>
      <c r="AA27" s="296">
        <f t="shared" si="25"/>
        <v>168</v>
      </c>
      <c r="AB27" s="296">
        <f t="shared" si="25"/>
        <v>0</v>
      </c>
      <c r="AC27" s="296">
        <f t="shared" si="25"/>
        <v>0</v>
      </c>
      <c r="AD27" s="296">
        <f t="shared" si="25"/>
        <v>0</v>
      </c>
      <c r="AE27" s="296">
        <f t="shared" si="25"/>
        <v>0</v>
      </c>
      <c r="AF27" s="296">
        <f t="shared" si="25"/>
        <v>0</v>
      </c>
      <c r="AG27" s="297">
        <f t="shared" si="26"/>
        <v>190</v>
      </c>
      <c r="AH27" s="296">
        <f t="shared" si="27"/>
        <v>150</v>
      </c>
      <c r="AI27" s="298">
        <v>150</v>
      </c>
      <c r="AJ27" s="298"/>
      <c r="AK27" s="298"/>
      <c r="AL27" s="298"/>
      <c r="AM27" s="298"/>
      <c r="AN27" s="298"/>
      <c r="AO27" s="297">
        <f t="shared" si="28"/>
        <v>626</v>
      </c>
      <c r="AP27" s="296">
        <f t="shared" si="29"/>
        <v>6</v>
      </c>
      <c r="AQ27" s="298">
        <v>6</v>
      </c>
      <c r="AR27" s="298"/>
      <c r="AS27" s="298">
        <v>0</v>
      </c>
      <c r="AT27" s="298">
        <v>0</v>
      </c>
      <c r="AU27" s="298"/>
      <c r="AV27" s="298"/>
      <c r="AW27" s="297">
        <f t="shared" si="30"/>
        <v>612</v>
      </c>
      <c r="AX27" s="296">
        <f t="shared" si="31"/>
        <v>6</v>
      </c>
      <c r="AY27" s="298">
        <v>6</v>
      </c>
      <c r="AZ27" s="298"/>
      <c r="BA27" s="298">
        <v>0</v>
      </c>
      <c r="BB27" s="298">
        <v>0</v>
      </c>
      <c r="BC27" s="298"/>
      <c r="BD27" s="298">
        <v>0</v>
      </c>
      <c r="BE27" s="297">
        <f t="shared" si="32"/>
        <v>572</v>
      </c>
      <c r="BF27" s="296">
        <f t="shared" si="33"/>
        <v>6</v>
      </c>
      <c r="BG27" s="298">
        <v>6</v>
      </c>
      <c r="BH27" s="298"/>
      <c r="BI27" s="298">
        <v>0</v>
      </c>
      <c r="BJ27" s="298">
        <v>0</v>
      </c>
      <c r="BK27" s="298"/>
      <c r="BL27" s="298">
        <v>0</v>
      </c>
    </row>
    <row r="28" spans="1:64" s="287" customFormat="1" ht="40.5" customHeight="1" x14ac:dyDescent="0.25">
      <c r="A28" s="293"/>
      <c r="B28" s="278"/>
      <c r="C28" s="1019"/>
      <c r="D28" s="1118"/>
      <c r="E28" s="649">
        <v>401</v>
      </c>
      <c r="F28" s="368" t="s">
        <v>3405</v>
      </c>
      <c r="G28" s="28" t="s">
        <v>1157</v>
      </c>
      <c r="H28" s="727">
        <v>50</v>
      </c>
      <c r="I28" s="727" t="s">
        <v>2979</v>
      </c>
      <c r="J28" s="368" t="s">
        <v>3389</v>
      </c>
      <c r="K28" s="368" t="s">
        <v>3288</v>
      </c>
      <c r="L28" s="368" t="s">
        <v>3390</v>
      </c>
      <c r="M28" s="789" t="s">
        <v>3386</v>
      </c>
      <c r="N28" s="356">
        <v>2024004540083</v>
      </c>
      <c r="O28" s="368" t="s">
        <v>3088</v>
      </c>
      <c r="P28" s="751" t="s">
        <v>1155</v>
      </c>
      <c r="Q28" s="639">
        <v>50</v>
      </c>
      <c r="R28" s="326" t="s">
        <v>2955</v>
      </c>
      <c r="S28" s="326"/>
      <c r="T28" s="638">
        <v>50</v>
      </c>
      <c r="U28" s="294">
        <v>4</v>
      </c>
      <c r="V28" s="295">
        <v>16</v>
      </c>
      <c r="W28" s="295">
        <v>16</v>
      </c>
      <c r="X28" s="295">
        <v>14</v>
      </c>
      <c r="Y28" s="343">
        <v>24</v>
      </c>
      <c r="Z28" s="296">
        <f t="shared" si="25"/>
        <v>24</v>
      </c>
      <c r="AA28" s="296">
        <f t="shared" si="25"/>
        <v>24</v>
      </c>
      <c r="AB28" s="296">
        <f t="shared" si="25"/>
        <v>0</v>
      </c>
      <c r="AC28" s="296">
        <f t="shared" si="25"/>
        <v>0</v>
      </c>
      <c r="AD28" s="296">
        <f t="shared" si="25"/>
        <v>0</v>
      </c>
      <c r="AE28" s="296">
        <f t="shared" si="25"/>
        <v>0</v>
      </c>
      <c r="AF28" s="296">
        <f t="shared" si="25"/>
        <v>0</v>
      </c>
      <c r="AG28" s="297">
        <f t="shared" si="26"/>
        <v>4</v>
      </c>
      <c r="AH28" s="296">
        <f t="shared" si="27"/>
        <v>6</v>
      </c>
      <c r="AI28" s="298">
        <v>6</v>
      </c>
      <c r="AJ28" s="298"/>
      <c r="AK28" s="298"/>
      <c r="AL28" s="298"/>
      <c r="AM28" s="298"/>
      <c r="AN28" s="298"/>
      <c r="AO28" s="297">
        <f t="shared" si="28"/>
        <v>16</v>
      </c>
      <c r="AP28" s="296">
        <f t="shared" si="29"/>
        <v>6</v>
      </c>
      <c r="AQ28" s="298">
        <v>6</v>
      </c>
      <c r="AR28" s="298"/>
      <c r="AS28" s="298">
        <v>0</v>
      </c>
      <c r="AT28" s="298">
        <v>0</v>
      </c>
      <c r="AU28" s="298"/>
      <c r="AV28" s="298"/>
      <c r="AW28" s="297">
        <f t="shared" si="30"/>
        <v>16</v>
      </c>
      <c r="AX28" s="296">
        <f t="shared" si="31"/>
        <v>6</v>
      </c>
      <c r="AY28" s="298">
        <v>6</v>
      </c>
      <c r="AZ28" s="298"/>
      <c r="BA28" s="298">
        <v>0</v>
      </c>
      <c r="BB28" s="298">
        <v>0</v>
      </c>
      <c r="BC28" s="298"/>
      <c r="BD28" s="298">
        <v>0</v>
      </c>
      <c r="BE28" s="297">
        <f t="shared" si="32"/>
        <v>14</v>
      </c>
      <c r="BF28" s="296">
        <f t="shared" si="33"/>
        <v>6</v>
      </c>
      <c r="BG28" s="298">
        <v>6</v>
      </c>
      <c r="BH28" s="298"/>
      <c r="BI28" s="298">
        <v>0</v>
      </c>
      <c r="BJ28" s="298">
        <v>0</v>
      </c>
      <c r="BK28" s="298"/>
      <c r="BL28" s="298">
        <v>0</v>
      </c>
    </row>
    <row r="29" spans="1:64" s="287" customFormat="1" ht="40.5" customHeight="1" x14ac:dyDescent="0.25">
      <c r="A29" s="293"/>
      <c r="B29" s="278"/>
      <c r="C29" s="328" t="s">
        <v>1168</v>
      </c>
      <c r="D29" s="348" t="s">
        <v>1156</v>
      </c>
      <c r="E29" s="649">
        <v>402</v>
      </c>
      <c r="F29" s="28" t="s">
        <v>3405</v>
      </c>
      <c r="G29" s="28" t="s">
        <v>1157</v>
      </c>
      <c r="H29" s="727">
        <v>40</v>
      </c>
      <c r="I29" s="727" t="s">
        <v>2979</v>
      </c>
      <c r="J29" s="28" t="s">
        <v>3389</v>
      </c>
      <c r="K29" s="28" t="s">
        <v>3288</v>
      </c>
      <c r="L29" s="28" t="s">
        <v>3390</v>
      </c>
      <c r="M29" s="502" t="s">
        <v>3386</v>
      </c>
      <c r="N29" s="356">
        <v>2024004540083</v>
      </c>
      <c r="O29" s="28" t="s">
        <v>3088</v>
      </c>
      <c r="P29" s="751" t="s">
        <v>1157</v>
      </c>
      <c r="Q29" s="639">
        <v>40</v>
      </c>
      <c r="R29" s="326" t="s">
        <v>2955</v>
      </c>
      <c r="S29" s="326"/>
      <c r="T29" s="638">
        <v>40</v>
      </c>
      <c r="U29" s="294">
        <v>3</v>
      </c>
      <c r="V29" s="295">
        <v>13</v>
      </c>
      <c r="W29" s="295">
        <v>13</v>
      </c>
      <c r="X29" s="295">
        <v>11</v>
      </c>
      <c r="Y29" s="343">
        <v>24</v>
      </c>
      <c r="Z29" s="296">
        <f t="shared" si="25"/>
        <v>24</v>
      </c>
      <c r="AA29" s="296">
        <f t="shared" si="25"/>
        <v>24</v>
      </c>
      <c r="AB29" s="296">
        <f t="shared" si="25"/>
        <v>0</v>
      </c>
      <c r="AC29" s="296">
        <f t="shared" si="25"/>
        <v>0</v>
      </c>
      <c r="AD29" s="296">
        <f t="shared" si="25"/>
        <v>0</v>
      </c>
      <c r="AE29" s="296">
        <f t="shared" si="25"/>
        <v>0</v>
      </c>
      <c r="AF29" s="296">
        <f t="shared" si="25"/>
        <v>0</v>
      </c>
      <c r="AG29" s="297">
        <f t="shared" si="26"/>
        <v>3</v>
      </c>
      <c r="AH29" s="296">
        <f t="shared" si="27"/>
        <v>6</v>
      </c>
      <c r="AI29" s="298">
        <v>6</v>
      </c>
      <c r="AJ29" s="298"/>
      <c r="AK29" s="298"/>
      <c r="AL29" s="298"/>
      <c r="AM29" s="298"/>
      <c r="AN29" s="298"/>
      <c r="AO29" s="297">
        <f t="shared" si="28"/>
        <v>13</v>
      </c>
      <c r="AP29" s="296">
        <f t="shared" si="29"/>
        <v>6</v>
      </c>
      <c r="AQ29" s="298">
        <v>6</v>
      </c>
      <c r="AR29" s="298"/>
      <c r="AS29" s="298">
        <v>0</v>
      </c>
      <c r="AT29" s="298">
        <v>0</v>
      </c>
      <c r="AU29" s="298"/>
      <c r="AV29" s="298"/>
      <c r="AW29" s="297">
        <f t="shared" si="30"/>
        <v>13</v>
      </c>
      <c r="AX29" s="296">
        <f t="shared" si="31"/>
        <v>6</v>
      </c>
      <c r="AY29" s="298">
        <v>6</v>
      </c>
      <c r="AZ29" s="298"/>
      <c r="BA29" s="298">
        <v>0</v>
      </c>
      <c r="BB29" s="298">
        <v>0</v>
      </c>
      <c r="BC29" s="298"/>
      <c r="BD29" s="298">
        <v>0</v>
      </c>
      <c r="BE29" s="297">
        <f t="shared" si="32"/>
        <v>11</v>
      </c>
      <c r="BF29" s="296">
        <f t="shared" si="33"/>
        <v>6</v>
      </c>
      <c r="BG29" s="298">
        <v>6</v>
      </c>
      <c r="BH29" s="298"/>
      <c r="BI29" s="298">
        <v>0</v>
      </c>
      <c r="BJ29" s="298">
        <v>0</v>
      </c>
      <c r="BK29" s="298"/>
      <c r="BL29" s="298">
        <v>0</v>
      </c>
    </row>
    <row r="30" spans="1:64" s="559" customFormat="1" ht="40.5" customHeight="1" x14ac:dyDescent="0.25">
      <c r="A30" s="464"/>
      <c r="B30" s="201" t="s">
        <v>1170</v>
      </c>
      <c r="C30" s="567" t="s">
        <v>1169</v>
      </c>
      <c r="D30" s="548"/>
      <c r="E30" s="548"/>
      <c r="F30" s="402"/>
      <c r="G30" s="462"/>
      <c r="H30" s="462"/>
      <c r="I30" s="462"/>
      <c r="J30" s="402"/>
      <c r="K30" s="402"/>
      <c r="L30" s="402"/>
      <c r="M30" s="477"/>
      <c r="N30" s="402"/>
      <c r="O30" s="711"/>
      <c r="P30" s="716"/>
      <c r="Q30" s="716"/>
      <c r="R30" s="716"/>
      <c r="S30" s="685"/>
      <c r="T30" s="548"/>
      <c r="U30" s="549"/>
      <c r="V30" s="549"/>
      <c r="W30" s="549"/>
      <c r="X30" s="550"/>
      <c r="Y30" s="558">
        <v>803</v>
      </c>
      <c r="Z30" s="551">
        <f>SUM(Z31:Z33)</f>
        <v>803</v>
      </c>
      <c r="AA30" s="551">
        <f t="shared" ref="AA30:AF30" si="34">SUM(AA31:AA33)</f>
        <v>803</v>
      </c>
      <c r="AB30" s="551">
        <f t="shared" si="34"/>
        <v>0</v>
      </c>
      <c r="AC30" s="551">
        <f t="shared" si="34"/>
        <v>0</v>
      </c>
      <c r="AD30" s="551">
        <f t="shared" si="34"/>
        <v>0</v>
      </c>
      <c r="AE30" s="551">
        <f t="shared" si="34"/>
        <v>0</v>
      </c>
      <c r="AF30" s="551">
        <f t="shared" si="34"/>
        <v>0</v>
      </c>
      <c r="AG30" s="853"/>
      <c r="AH30" s="553">
        <f>SUM(AH31:AH33)</f>
        <v>18</v>
      </c>
      <c r="AI30" s="553">
        <f t="shared" ref="AI30:AN30" si="35">SUM(AI31:AI33)</f>
        <v>18</v>
      </c>
      <c r="AJ30" s="553">
        <f t="shared" si="35"/>
        <v>0</v>
      </c>
      <c r="AK30" s="553">
        <f t="shared" si="35"/>
        <v>0</v>
      </c>
      <c r="AL30" s="553">
        <f t="shared" si="35"/>
        <v>0</v>
      </c>
      <c r="AM30" s="553">
        <f t="shared" si="35"/>
        <v>0</v>
      </c>
      <c r="AN30" s="553">
        <f t="shared" si="35"/>
        <v>0</v>
      </c>
      <c r="AO30" s="853"/>
      <c r="AP30" s="553">
        <f>SUM(AP31:AP33)</f>
        <v>263</v>
      </c>
      <c r="AQ30" s="553">
        <f t="shared" ref="AQ30:AV30" si="36">SUM(AQ31:AQ33)</f>
        <v>263</v>
      </c>
      <c r="AR30" s="553">
        <f t="shared" si="36"/>
        <v>0</v>
      </c>
      <c r="AS30" s="553">
        <f t="shared" si="36"/>
        <v>0</v>
      </c>
      <c r="AT30" s="553">
        <f t="shared" si="36"/>
        <v>0</v>
      </c>
      <c r="AU30" s="553">
        <f t="shared" si="36"/>
        <v>0</v>
      </c>
      <c r="AV30" s="553">
        <f t="shared" si="36"/>
        <v>0</v>
      </c>
      <c r="AW30" s="853"/>
      <c r="AX30" s="553">
        <f>SUM(AX31:AX33)</f>
        <v>261</v>
      </c>
      <c r="AY30" s="553">
        <f t="shared" ref="AY30:BD30" si="37">SUM(AY31:AY33)</f>
        <v>261</v>
      </c>
      <c r="AZ30" s="553">
        <f t="shared" si="37"/>
        <v>0</v>
      </c>
      <c r="BA30" s="553">
        <f t="shared" si="37"/>
        <v>0</v>
      </c>
      <c r="BB30" s="553">
        <f t="shared" si="37"/>
        <v>0</v>
      </c>
      <c r="BC30" s="553">
        <f t="shared" si="37"/>
        <v>0</v>
      </c>
      <c r="BD30" s="553">
        <f t="shared" si="37"/>
        <v>0</v>
      </c>
      <c r="BE30" s="853"/>
      <c r="BF30" s="553">
        <f>SUM(BF31:BF33)</f>
        <v>261</v>
      </c>
      <c r="BG30" s="553">
        <f t="shared" ref="BG30:BL30" si="38">SUM(BG31:BG33)</f>
        <v>261</v>
      </c>
      <c r="BH30" s="553">
        <f t="shared" si="38"/>
        <v>0</v>
      </c>
      <c r="BI30" s="553">
        <f t="shared" si="38"/>
        <v>0</v>
      </c>
      <c r="BJ30" s="553">
        <f t="shared" si="38"/>
        <v>0</v>
      </c>
      <c r="BK30" s="553">
        <f t="shared" si="38"/>
        <v>0</v>
      </c>
      <c r="BL30" s="553">
        <f t="shared" si="38"/>
        <v>0</v>
      </c>
    </row>
    <row r="31" spans="1:64" s="287" customFormat="1" ht="40.5" customHeight="1" x14ac:dyDescent="0.25">
      <c r="A31" s="293"/>
      <c r="B31" s="278"/>
      <c r="C31" s="1017" t="s">
        <v>1175</v>
      </c>
      <c r="D31" s="1118" t="s">
        <v>1171</v>
      </c>
      <c r="E31" s="649">
        <v>403</v>
      </c>
      <c r="F31" s="28">
        <v>410204500</v>
      </c>
      <c r="G31" s="32" t="s">
        <v>396</v>
      </c>
      <c r="H31" s="727">
        <v>2000</v>
      </c>
      <c r="I31" s="727" t="s">
        <v>2979</v>
      </c>
      <c r="J31" s="28" t="s">
        <v>3389</v>
      </c>
      <c r="K31" s="28" t="s">
        <v>3288</v>
      </c>
      <c r="L31" s="28" t="s">
        <v>3390</v>
      </c>
      <c r="M31" s="502" t="s">
        <v>3386</v>
      </c>
      <c r="N31" s="356">
        <v>2024004540083</v>
      </c>
      <c r="O31" s="28" t="s">
        <v>3088</v>
      </c>
      <c r="P31" s="754" t="s">
        <v>314</v>
      </c>
      <c r="Q31" s="639">
        <v>2000</v>
      </c>
      <c r="R31" s="326" t="s">
        <v>2955</v>
      </c>
      <c r="S31" s="326"/>
      <c r="T31" s="638">
        <v>2000</v>
      </c>
      <c r="U31" s="294">
        <v>190</v>
      </c>
      <c r="V31" s="295">
        <v>626</v>
      </c>
      <c r="W31" s="295">
        <v>612</v>
      </c>
      <c r="X31" s="295">
        <v>572</v>
      </c>
      <c r="Y31" s="343">
        <v>445</v>
      </c>
      <c r="Z31" s="296">
        <f t="shared" ref="Z31:AF33" si="39">AH31+AP31+AX31+BF31</f>
        <v>445</v>
      </c>
      <c r="AA31" s="296">
        <f t="shared" si="39"/>
        <v>445</v>
      </c>
      <c r="AB31" s="296">
        <f t="shared" si="39"/>
        <v>0</v>
      </c>
      <c r="AC31" s="296">
        <f t="shared" si="39"/>
        <v>0</v>
      </c>
      <c r="AD31" s="296">
        <f t="shared" si="39"/>
        <v>0</v>
      </c>
      <c r="AE31" s="296">
        <f t="shared" si="39"/>
        <v>0</v>
      </c>
      <c r="AF31" s="296">
        <f t="shared" si="39"/>
        <v>0</v>
      </c>
      <c r="AG31" s="297">
        <f t="shared" ref="AG31:AG33" si="40">U31</f>
        <v>190</v>
      </c>
      <c r="AH31" s="296">
        <f t="shared" ref="AH31:AH33" si="41">SUM(AI31:AN31)</f>
        <v>6</v>
      </c>
      <c r="AI31" s="298">
        <v>6</v>
      </c>
      <c r="AJ31" s="298"/>
      <c r="AK31" s="298"/>
      <c r="AL31" s="298"/>
      <c r="AM31" s="298"/>
      <c r="AN31" s="298"/>
      <c r="AO31" s="297">
        <f t="shared" ref="AO31:AO33" si="42">V31</f>
        <v>626</v>
      </c>
      <c r="AP31" s="296">
        <f t="shared" ref="AP31:AP33" si="43">SUM(AQ31:AV31)</f>
        <v>147</v>
      </c>
      <c r="AQ31" s="298">
        <v>147</v>
      </c>
      <c r="AR31" s="298"/>
      <c r="AS31" s="298">
        <v>0</v>
      </c>
      <c r="AT31" s="298">
        <v>0</v>
      </c>
      <c r="AU31" s="298"/>
      <c r="AV31" s="298"/>
      <c r="AW31" s="297">
        <f t="shared" ref="AW31:AW33" si="44">W31</f>
        <v>612</v>
      </c>
      <c r="AX31" s="296">
        <f t="shared" ref="AX31:AX33" si="45">SUM(AY31:BD31)</f>
        <v>146</v>
      </c>
      <c r="AY31" s="298">
        <v>146</v>
      </c>
      <c r="AZ31" s="298"/>
      <c r="BA31" s="298">
        <v>0</v>
      </c>
      <c r="BB31" s="298">
        <v>0</v>
      </c>
      <c r="BC31" s="298"/>
      <c r="BD31" s="298">
        <v>0</v>
      </c>
      <c r="BE31" s="297">
        <f t="shared" ref="BE31:BE33" si="46">X31</f>
        <v>572</v>
      </c>
      <c r="BF31" s="296">
        <f t="shared" ref="BF31:BF33" si="47">SUM(BG31:BL31)</f>
        <v>146</v>
      </c>
      <c r="BG31" s="298">
        <v>146</v>
      </c>
      <c r="BH31" s="298"/>
      <c r="BI31" s="298">
        <v>0</v>
      </c>
      <c r="BJ31" s="298">
        <v>0</v>
      </c>
      <c r="BK31" s="298"/>
      <c r="BL31" s="298">
        <v>0</v>
      </c>
    </row>
    <row r="32" spans="1:64" s="287" customFormat="1" ht="40.5" customHeight="1" x14ac:dyDescent="0.25">
      <c r="A32" s="293"/>
      <c r="B32" s="278"/>
      <c r="C32" s="1019"/>
      <c r="D32" s="1118"/>
      <c r="E32" s="649">
        <v>404</v>
      </c>
      <c r="F32" s="370" t="s">
        <v>3406</v>
      </c>
      <c r="G32" s="32" t="s">
        <v>3407</v>
      </c>
      <c r="H32" s="727">
        <v>500</v>
      </c>
      <c r="I32" s="727" t="s">
        <v>2979</v>
      </c>
      <c r="J32" s="370" t="s">
        <v>3389</v>
      </c>
      <c r="K32" s="370" t="s">
        <v>3288</v>
      </c>
      <c r="L32" s="370" t="s">
        <v>3390</v>
      </c>
      <c r="M32" s="676" t="s">
        <v>3386</v>
      </c>
      <c r="N32" s="356">
        <v>2024004540083</v>
      </c>
      <c r="O32" s="370" t="s">
        <v>3088</v>
      </c>
      <c r="P32" s="754" t="s">
        <v>1172</v>
      </c>
      <c r="Q32" s="639">
        <v>500</v>
      </c>
      <c r="R32" s="326" t="s">
        <v>2955</v>
      </c>
      <c r="S32" s="326"/>
      <c r="T32" s="638">
        <v>500</v>
      </c>
      <c r="U32" s="294">
        <v>0</v>
      </c>
      <c r="V32" s="295">
        <v>180</v>
      </c>
      <c r="W32" s="295">
        <v>180</v>
      </c>
      <c r="X32" s="295">
        <v>140</v>
      </c>
      <c r="Y32" s="343">
        <v>181</v>
      </c>
      <c r="Z32" s="296">
        <f t="shared" si="39"/>
        <v>181</v>
      </c>
      <c r="AA32" s="296">
        <f t="shared" si="39"/>
        <v>181</v>
      </c>
      <c r="AB32" s="296">
        <f t="shared" si="39"/>
        <v>0</v>
      </c>
      <c r="AC32" s="296">
        <f t="shared" si="39"/>
        <v>0</v>
      </c>
      <c r="AD32" s="296">
        <f t="shared" si="39"/>
        <v>0</v>
      </c>
      <c r="AE32" s="296">
        <f t="shared" si="39"/>
        <v>0</v>
      </c>
      <c r="AF32" s="296">
        <f t="shared" si="39"/>
        <v>0</v>
      </c>
      <c r="AG32" s="297">
        <f t="shared" si="40"/>
        <v>0</v>
      </c>
      <c r="AH32" s="296">
        <f t="shared" si="41"/>
        <v>3</v>
      </c>
      <c r="AI32" s="298">
        <v>3</v>
      </c>
      <c r="AJ32" s="298"/>
      <c r="AK32" s="298"/>
      <c r="AL32" s="298"/>
      <c r="AM32" s="298"/>
      <c r="AN32" s="298"/>
      <c r="AO32" s="297">
        <f t="shared" si="42"/>
        <v>180</v>
      </c>
      <c r="AP32" s="296">
        <f t="shared" si="43"/>
        <v>60</v>
      </c>
      <c r="AQ32" s="298">
        <v>60</v>
      </c>
      <c r="AR32" s="298"/>
      <c r="AS32" s="298">
        <v>0</v>
      </c>
      <c r="AT32" s="298">
        <v>0</v>
      </c>
      <c r="AU32" s="298"/>
      <c r="AV32" s="298"/>
      <c r="AW32" s="297">
        <f t="shared" si="44"/>
        <v>180</v>
      </c>
      <c r="AX32" s="296">
        <f t="shared" si="45"/>
        <v>59</v>
      </c>
      <c r="AY32" s="298">
        <v>59</v>
      </c>
      <c r="AZ32" s="298"/>
      <c r="BA32" s="298">
        <v>0</v>
      </c>
      <c r="BB32" s="298">
        <v>0</v>
      </c>
      <c r="BC32" s="298"/>
      <c r="BD32" s="298">
        <v>0</v>
      </c>
      <c r="BE32" s="297">
        <f t="shared" si="46"/>
        <v>140</v>
      </c>
      <c r="BF32" s="296">
        <f t="shared" si="47"/>
        <v>59</v>
      </c>
      <c r="BG32" s="298">
        <v>59</v>
      </c>
      <c r="BH32" s="298"/>
      <c r="BI32" s="298">
        <v>0</v>
      </c>
      <c r="BJ32" s="298">
        <v>0</v>
      </c>
      <c r="BK32" s="298"/>
      <c r="BL32" s="298">
        <v>0</v>
      </c>
    </row>
    <row r="33" spans="1:64" s="287" customFormat="1" ht="40.5" customHeight="1" x14ac:dyDescent="0.25">
      <c r="A33" s="293"/>
      <c r="B33" s="278"/>
      <c r="C33" s="328" t="s">
        <v>1185</v>
      </c>
      <c r="D33" s="348" t="s">
        <v>1173</v>
      </c>
      <c r="E33" s="649">
        <v>405</v>
      </c>
      <c r="F33" s="370" t="s">
        <v>3408</v>
      </c>
      <c r="G33" s="32" t="s">
        <v>1174</v>
      </c>
      <c r="H33" s="727">
        <v>30</v>
      </c>
      <c r="I33" s="727" t="s">
        <v>2979</v>
      </c>
      <c r="J33" s="370" t="s">
        <v>3389</v>
      </c>
      <c r="K33" s="370" t="s">
        <v>3288</v>
      </c>
      <c r="L33" s="370" t="s">
        <v>3390</v>
      </c>
      <c r="M33" s="676" t="s">
        <v>3386</v>
      </c>
      <c r="N33" s="356">
        <v>2024004540083</v>
      </c>
      <c r="O33" s="370" t="s">
        <v>3088</v>
      </c>
      <c r="P33" s="754" t="s">
        <v>1174</v>
      </c>
      <c r="Q33" s="639">
        <v>30</v>
      </c>
      <c r="R33" s="326" t="s">
        <v>2955</v>
      </c>
      <c r="S33" s="326"/>
      <c r="T33" s="638">
        <v>30</v>
      </c>
      <c r="U33" s="294">
        <v>3</v>
      </c>
      <c r="V33" s="295">
        <v>9</v>
      </c>
      <c r="W33" s="295">
        <v>9</v>
      </c>
      <c r="X33" s="295">
        <v>9</v>
      </c>
      <c r="Y33" s="343">
        <v>177</v>
      </c>
      <c r="Z33" s="296">
        <f t="shared" si="39"/>
        <v>177</v>
      </c>
      <c r="AA33" s="296">
        <f t="shared" si="39"/>
        <v>177</v>
      </c>
      <c r="AB33" s="296">
        <f t="shared" si="39"/>
        <v>0</v>
      </c>
      <c r="AC33" s="296">
        <f t="shared" si="39"/>
        <v>0</v>
      </c>
      <c r="AD33" s="296">
        <f t="shared" si="39"/>
        <v>0</v>
      </c>
      <c r="AE33" s="296">
        <f t="shared" si="39"/>
        <v>0</v>
      </c>
      <c r="AF33" s="296">
        <f t="shared" si="39"/>
        <v>0</v>
      </c>
      <c r="AG33" s="297">
        <f t="shared" si="40"/>
        <v>3</v>
      </c>
      <c r="AH33" s="296">
        <f t="shared" si="41"/>
        <v>9</v>
      </c>
      <c r="AI33" s="298">
        <v>9</v>
      </c>
      <c r="AJ33" s="298"/>
      <c r="AK33" s="298"/>
      <c r="AL33" s="298"/>
      <c r="AM33" s="298"/>
      <c r="AN33" s="298"/>
      <c r="AO33" s="297">
        <f t="shared" si="42"/>
        <v>9</v>
      </c>
      <c r="AP33" s="296">
        <f t="shared" si="43"/>
        <v>56</v>
      </c>
      <c r="AQ33" s="298">
        <v>56</v>
      </c>
      <c r="AR33" s="298"/>
      <c r="AS33" s="298">
        <v>0</v>
      </c>
      <c r="AT33" s="298">
        <v>0</v>
      </c>
      <c r="AU33" s="298"/>
      <c r="AV33" s="298"/>
      <c r="AW33" s="297">
        <f t="shared" si="44"/>
        <v>9</v>
      </c>
      <c r="AX33" s="296">
        <f t="shared" si="45"/>
        <v>56</v>
      </c>
      <c r="AY33" s="298">
        <v>56</v>
      </c>
      <c r="AZ33" s="298"/>
      <c r="BA33" s="298">
        <v>0</v>
      </c>
      <c r="BB33" s="298">
        <v>0</v>
      </c>
      <c r="BC33" s="298"/>
      <c r="BD33" s="298">
        <v>0</v>
      </c>
      <c r="BE33" s="297">
        <f t="shared" si="46"/>
        <v>9</v>
      </c>
      <c r="BF33" s="296">
        <f t="shared" si="47"/>
        <v>56</v>
      </c>
      <c r="BG33" s="298">
        <v>56</v>
      </c>
      <c r="BH33" s="298"/>
      <c r="BI33" s="298">
        <v>0</v>
      </c>
      <c r="BJ33" s="298">
        <v>0</v>
      </c>
      <c r="BK33" s="298"/>
      <c r="BL33" s="298">
        <v>0</v>
      </c>
    </row>
    <row r="34" spans="1:64" s="559" customFormat="1" ht="40.5" customHeight="1" x14ac:dyDescent="0.25">
      <c r="A34" s="464"/>
      <c r="B34" s="201" t="s">
        <v>1177</v>
      </c>
      <c r="C34" s="567" t="s">
        <v>1176</v>
      </c>
      <c r="D34" s="548"/>
      <c r="E34" s="548"/>
      <c r="F34" s="402"/>
      <c r="G34" s="462"/>
      <c r="H34" s="462"/>
      <c r="I34" s="462"/>
      <c r="J34" s="402"/>
      <c r="K34" s="402"/>
      <c r="L34" s="402"/>
      <c r="M34" s="477"/>
      <c r="N34" s="402"/>
      <c r="O34" s="711"/>
      <c r="P34" s="716"/>
      <c r="Q34" s="716"/>
      <c r="R34" s="716"/>
      <c r="S34" s="685"/>
      <c r="T34" s="548"/>
      <c r="U34" s="549"/>
      <c r="V34" s="549"/>
      <c r="W34" s="549"/>
      <c r="X34" s="550"/>
      <c r="Y34" s="558">
        <v>870</v>
      </c>
      <c r="Z34" s="551">
        <f>SUM(Z35:Z39)</f>
        <v>870</v>
      </c>
      <c r="AA34" s="551">
        <f>SUM(AA35:AA39)</f>
        <v>870</v>
      </c>
      <c r="AB34" s="551">
        <f t="shared" ref="AB34:AF34" si="48">SUM(AB35:AB39)</f>
        <v>0</v>
      </c>
      <c r="AC34" s="551">
        <f t="shared" si="48"/>
        <v>0</v>
      </c>
      <c r="AD34" s="551">
        <f t="shared" si="48"/>
        <v>0</v>
      </c>
      <c r="AE34" s="551">
        <f t="shared" si="48"/>
        <v>0</v>
      </c>
      <c r="AF34" s="551">
        <f t="shared" si="48"/>
        <v>0</v>
      </c>
      <c r="AG34" s="853"/>
      <c r="AH34" s="553">
        <f t="shared" ref="AH34:AN34" si="49">SUM(AH35:AH39)</f>
        <v>56</v>
      </c>
      <c r="AI34" s="553">
        <f t="shared" si="49"/>
        <v>56</v>
      </c>
      <c r="AJ34" s="553">
        <f t="shared" si="49"/>
        <v>0</v>
      </c>
      <c r="AK34" s="553">
        <f t="shared" si="49"/>
        <v>0</v>
      </c>
      <c r="AL34" s="553">
        <f t="shared" si="49"/>
        <v>0</v>
      </c>
      <c r="AM34" s="553">
        <f t="shared" si="49"/>
        <v>0</v>
      </c>
      <c r="AN34" s="553">
        <f t="shared" si="49"/>
        <v>0</v>
      </c>
      <c r="AO34" s="853"/>
      <c r="AP34" s="553">
        <f t="shared" ref="AP34:AV34" si="50">SUM(AP35:AP39)</f>
        <v>550</v>
      </c>
      <c r="AQ34" s="553">
        <f t="shared" si="50"/>
        <v>550</v>
      </c>
      <c r="AR34" s="553">
        <f t="shared" si="50"/>
        <v>0</v>
      </c>
      <c r="AS34" s="553">
        <f t="shared" si="50"/>
        <v>0</v>
      </c>
      <c r="AT34" s="553">
        <f t="shared" si="50"/>
        <v>0</v>
      </c>
      <c r="AU34" s="553">
        <f t="shared" si="50"/>
        <v>0</v>
      </c>
      <c r="AV34" s="553">
        <f t="shared" si="50"/>
        <v>0</v>
      </c>
      <c r="AW34" s="853"/>
      <c r="AX34" s="553">
        <f t="shared" ref="AX34:BD34" si="51">SUM(AX35:AX39)</f>
        <v>132</v>
      </c>
      <c r="AY34" s="553">
        <f t="shared" si="51"/>
        <v>132</v>
      </c>
      <c r="AZ34" s="553">
        <f t="shared" si="51"/>
        <v>0</v>
      </c>
      <c r="BA34" s="553">
        <f t="shared" si="51"/>
        <v>0</v>
      </c>
      <c r="BB34" s="553">
        <f t="shared" si="51"/>
        <v>0</v>
      </c>
      <c r="BC34" s="553">
        <f t="shared" si="51"/>
        <v>0</v>
      </c>
      <c r="BD34" s="553">
        <f t="shared" si="51"/>
        <v>0</v>
      </c>
      <c r="BE34" s="853"/>
      <c r="BF34" s="553">
        <f t="shared" ref="BF34:BH34" si="52">SUM(BF35:BF39)</f>
        <v>132</v>
      </c>
      <c r="BG34" s="553">
        <f t="shared" si="52"/>
        <v>132</v>
      </c>
      <c r="BH34" s="553">
        <f t="shared" si="52"/>
        <v>0</v>
      </c>
      <c r="BI34" s="553">
        <f>SUM(BI35:BI39)</f>
        <v>0</v>
      </c>
      <c r="BJ34" s="553">
        <f t="shared" ref="BJ34:BL34" si="53">SUM(BJ35:BJ39)</f>
        <v>0</v>
      </c>
      <c r="BK34" s="553">
        <f t="shared" si="53"/>
        <v>0</v>
      </c>
      <c r="BL34" s="553">
        <f t="shared" si="53"/>
        <v>0</v>
      </c>
    </row>
    <row r="35" spans="1:64" s="287" customFormat="1" ht="40.5" customHeight="1" x14ac:dyDescent="0.25">
      <c r="A35" s="293"/>
      <c r="B35" s="278"/>
      <c r="C35" s="328" t="s">
        <v>1186</v>
      </c>
      <c r="D35" s="347" t="s">
        <v>1178</v>
      </c>
      <c r="E35" s="649">
        <v>406</v>
      </c>
      <c r="F35" s="370" t="s">
        <v>3229</v>
      </c>
      <c r="G35" s="28" t="s">
        <v>1253</v>
      </c>
      <c r="H35" s="727">
        <v>40</v>
      </c>
      <c r="I35" s="727" t="s">
        <v>2979</v>
      </c>
      <c r="J35" s="370" t="s">
        <v>3394</v>
      </c>
      <c r="K35" s="370" t="s">
        <v>2984</v>
      </c>
      <c r="L35" s="370" t="s">
        <v>3395</v>
      </c>
      <c r="M35" s="676" t="s">
        <v>3396</v>
      </c>
      <c r="N35" s="356">
        <v>2024004540057</v>
      </c>
      <c r="O35" s="370" t="s">
        <v>3397</v>
      </c>
      <c r="P35" s="751" t="s">
        <v>1131</v>
      </c>
      <c r="Q35" s="639">
        <v>40</v>
      </c>
      <c r="R35" s="326" t="s">
        <v>2955</v>
      </c>
      <c r="S35" s="326"/>
      <c r="T35" s="638">
        <v>40</v>
      </c>
      <c r="U35" s="294">
        <v>10</v>
      </c>
      <c r="V35" s="295">
        <v>10</v>
      </c>
      <c r="W35" s="295">
        <v>10</v>
      </c>
      <c r="X35" s="295">
        <v>10</v>
      </c>
      <c r="Y35" s="343">
        <v>267</v>
      </c>
      <c r="Z35" s="296">
        <f t="shared" ref="Z35:AF39" si="54">AH35+AP35+AX35+BF35</f>
        <v>267</v>
      </c>
      <c r="AA35" s="296">
        <f t="shared" si="54"/>
        <v>267</v>
      </c>
      <c r="AB35" s="296">
        <f t="shared" si="54"/>
        <v>0</v>
      </c>
      <c r="AC35" s="296">
        <f t="shared" si="54"/>
        <v>0</v>
      </c>
      <c r="AD35" s="296">
        <f t="shared" si="54"/>
        <v>0</v>
      </c>
      <c r="AE35" s="296">
        <f t="shared" si="54"/>
        <v>0</v>
      </c>
      <c r="AF35" s="296">
        <f t="shared" si="54"/>
        <v>0</v>
      </c>
      <c r="AG35" s="297">
        <f t="shared" ref="AG35:AG39" si="55">U35</f>
        <v>10</v>
      </c>
      <c r="AH35" s="296">
        <f t="shared" ref="AH35:AH39" si="56">SUM(AI35:AN35)</f>
        <v>27</v>
      </c>
      <c r="AI35" s="298">
        <v>27</v>
      </c>
      <c r="AJ35" s="298"/>
      <c r="AK35" s="298"/>
      <c r="AL35" s="298"/>
      <c r="AM35" s="298"/>
      <c r="AN35" s="298"/>
      <c r="AO35" s="297">
        <f t="shared" ref="AO35:AO39" si="57">V35</f>
        <v>10</v>
      </c>
      <c r="AP35" s="296">
        <f t="shared" ref="AP35:AP39" si="58">SUM(AQ35:AV35)</f>
        <v>80</v>
      </c>
      <c r="AQ35" s="298">
        <v>80</v>
      </c>
      <c r="AR35" s="298"/>
      <c r="AS35" s="298">
        <v>0</v>
      </c>
      <c r="AT35" s="298">
        <v>0</v>
      </c>
      <c r="AU35" s="298"/>
      <c r="AV35" s="298"/>
      <c r="AW35" s="297">
        <f t="shared" ref="AW35:AW39" si="59">W35</f>
        <v>10</v>
      </c>
      <c r="AX35" s="296">
        <f t="shared" ref="AX35:AX39" si="60">SUM(AY35:BD35)</f>
        <v>80</v>
      </c>
      <c r="AY35" s="298">
        <v>80</v>
      </c>
      <c r="AZ35" s="298"/>
      <c r="BA35" s="298">
        <v>0</v>
      </c>
      <c r="BB35" s="298">
        <v>0</v>
      </c>
      <c r="BC35" s="298"/>
      <c r="BD35" s="298">
        <v>0</v>
      </c>
      <c r="BE35" s="297">
        <f t="shared" ref="BE35:BE39" si="61">X35</f>
        <v>10</v>
      </c>
      <c r="BF35" s="296">
        <f t="shared" ref="BF35:BF39" si="62">SUM(BG35:BL35)</f>
        <v>80</v>
      </c>
      <c r="BG35" s="298">
        <v>80</v>
      </c>
      <c r="BH35" s="298"/>
      <c r="BI35" s="298">
        <v>0</v>
      </c>
      <c r="BJ35" s="298">
        <v>0</v>
      </c>
      <c r="BK35" s="298"/>
      <c r="BL35" s="298">
        <v>0</v>
      </c>
    </row>
    <row r="36" spans="1:64" s="287" customFormat="1" ht="40.5" customHeight="1" x14ac:dyDescent="0.25">
      <c r="A36" s="293"/>
      <c r="B36" s="278"/>
      <c r="C36" s="328" t="s">
        <v>1187</v>
      </c>
      <c r="D36" s="333" t="s">
        <v>1179</v>
      </c>
      <c r="E36" s="649">
        <v>407</v>
      </c>
      <c r="F36" s="370" t="s">
        <v>3401</v>
      </c>
      <c r="G36" s="28" t="s">
        <v>1151</v>
      </c>
      <c r="H36" s="727">
        <v>4</v>
      </c>
      <c r="I36" s="727" t="s">
        <v>2979</v>
      </c>
      <c r="J36" s="370" t="s">
        <v>3389</v>
      </c>
      <c r="K36" s="370" t="s">
        <v>3288</v>
      </c>
      <c r="L36" s="370" t="s">
        <v>3402</v>
      </c>
      <c r="M36" s="676" t="s">
        <v>3403</v>
      </c>
      <c r="N36" s="356">
        <v>2024004540060</v>
      </c>
      <c r="O36" s="370" t="s">
        <v>3404</v>
      </c>
      <c r="P36" s="751" t="s">
        <v>1180</v>
      </c>
      <c r="Q36" s="639">
        <v>4</v>
      </c>
      <c r="R36" s="326" t="s">
        <v>2955</v>
      </c>
      <c r="S36" s="326"/>
      <c r="T36" s="638">
        <v>4</v>
      </c>
      <c r="U36" s="294">
        <v>1</v>
      </c>
      <c r="V36" s="295">
        <v>1</v>
      </c>
      <c r="W36" s="295">
        <v>1</v>
      </c>
      <c r="X36" s="295">
        <v>1</v>
      </c>
      <c r="Y36" s="343">
        <v>88</v>
      </c>
      <c r="Z36" s="296">
        <f t="shared" si="54"/>
        <v>88</v>
      </c>
      <c r="AA36" s="296">
        <f t="shared" si="54"/>
        <v>88</v>
      </c>
      <c r="AB36" s="296">
        <f t="shared" si="54"/>
        <v>0</v>
      </c>
      <c r="AC36" s="296">
        <f t="shared" si="54"/>
        <v>0</v>
      </c>
      <c r="AD36" s="296">
        <f t="shared" si="54"/>
        <v>0</v>
      </c>
      <c r="AE36" s="296">
        <f t="shared" si="54"/>
        <v>0</v>
      </c>
      <c r="AF36" s="296">
        <f t="shared" si="54"/>
        <v>0</v>
      </c>
      <c r="AG36" s="297">
        <f t="shared" si="55"/>
        <v>1</v>
      </c>
      <c r="AH36" s="296">
        <f t="shared" si="56"/>
        <v>20</v>
      </c>
      <c r="AI36" s="298">
        <v>20</v>
      </c>
      <c r="AJ36" s="298"/>
      <c r="AK36" s="298"/>
      <c r="AL36" s="298"/>
      <c r="AM36" s="298"/>
      <c r="AN36" s="298"/>
      <c r="AO36" s="297">
        <f t="shared" si="57"/>
        <v>1</v>
      </c>
      <c r="AP36" s="296">
        <f t="shared" si="58"/>
        <v>28</v>
      </c>
      <c r="AQ36" s="298">
        <v>28</v>
      </c>
      <c r="AR36" s="298"/>
      <c r="AS36" s="298">
        <v>0</v>
      </c>
      <c r="AT36" s="298">
        <v>0</v>
      </c>
      <c r="AU36" s="298"/>
      <c r="AV36" s="298"/>
      <c r="AW36" s="297">
        <f t="shared" si="59"/>
        <v>1</v>
      </c>
      <c r="AX36" s="296">
        <f t="shared" si="60"/>
        <v>20</v>
      </c>
      <c r="AY36" s="298">
        <v>20</v>
      </c>
      <c r="AZ36" s="298"/>
      <c r="BA36" s="298">
        <v>0</v>
      </c>
      <c r="BB36" s="298">
        <v>0</v>
      </c>
      <c r="BC36" s="298"/>
      <c r="BD36" s="298">
        <v>0</v>
      </c>
      <c r="BE36" s="297">
        <f t="shared" si="61"/>
        <v>1</v>
      </c>
      <c r="BF36" s="296">
        <f t="shared" si="62"/>
        <v>20</v>
      </c>
      <c r="BG36" s="298">
        <v>20</v>
      </c>
      <c r="BH36" s="298"/>
      <c r="BI36" s="298">
        <v>0</v>
      </c>
      <c r="BJ36" s="298">
        <v>0</v>
      </c>
      <c r="BK36" s="298"/>
      <c r="BL36" s="298">
        <v>0</v>
      </c>
    </row>
    <row r="37" spans="1:64" s="287" customFormat="1" ht="40.5" customHeight="1" x14ac:dyDescent="0.25">
      <c r="A37" s="293"/>
      <c r="B37" s="278"/>
      <c r="C37" s="1017" t="s">
        <v>1188</v>
      </c>
      <c r="D37" s="1119" t="s">
        <v>1181</v>
      </c>
      <c r="E37" s="649">
        <v>408</v>
      </c>
      <c r="F37" s="370">
        <v>410204500</v>
      </c>
      <c r="G37" s="28" t="s">
        <v>396</v>
      </c>
      <c r="H37" s="727">
        <v>1000</v>
      </c>
      <c r="I37" s="727" t="s">
        <v>2979</v>
      </c>
      <c r="J37" s="370" t="s">
        <v>3389</v>
      </c>
      <c r="K37" s="370" t="s">
        <v>3288</v>
      </c>
      <c r="L37" s="370" t="s">
        <v>3390</v>
      </c>
      <c r="M37" s="676" t="s">
        <v>3386</v>
      </c>
      <c r="N37" s="356">
        <v>2024004540083</v>
      </c>
      <c r="O37" s="370" t="s">
        <v>3088</v>
      </c>
      <c r="P37" s="751" t="s">
        <v>396</v>
      </c>
      <c r="Q37" s="639">
        <v>1</v>
      </c>
      <c r="R37" s="326" t="s">
        <v>2955</v>
      </c>
      <c r="S37" s="326"/>
      <c r="T37" s="638">
        <v>1000</v>
      </c>
      <c r="U37" s="294">
        <v>95</v>
      </c>
      <c r="V37" s="295">
        <v>313</v>
      </c>
      <c r="W37" s="295">
        <v>306</v>
      </c>
      <c r="X37" s="295">
        <v>286</v>
      </c>
      <c r="Y37" s="343">
        <v>21</v>
      </c>
      <c r="Z37" s="296">
        <f t="shared" si="54"/>
        <v>21</v>
      </c>
      <c r="AA37" s="296">
        <f t="shared" si="54"/>
        <v>21</v>
      </c>
      <c r="AB37" s="296">
        <f t="shared" si="54"/>
        <v>0</v>
      </c>
      <c r="AC37" s="296">
        <f t="shared" si="54"/>
        <v>0</v>
      </c>
      <c r="AD37" s="296">
        <f t="shared" si="54"/>
        <v>0</v>
      </c>
      <c r="AE37" s="296">
        <f t="shared" si="54"/>
        <v>0</v>
      </c>
      <c r="AF37" s="296">
        <f t="shared" si="54"/>
        <v>0</v>
      </c>
      <c r="AG37" s="297">
        <f t="shared" si="55"/>
        <v>95</v>
      </c>
      <c r="AH37" s="296">
        <f t="shared" si="56"/>
        <v>3</v>
      </c>
      <c r="AI37" s="298">
        <v>3</v>
      </c>
      <c r="AJ37" s="298"/>
      <c r="AK37" s="298"/>
      <c r="AL37" s="298"/>
      <c r="AM37" s="298"/>
      <c r="AN37" s="298"/>
      <c r="AO37" s="297">
        <f t="shared" si="57"/>
        <v>313</v>
      </c>
      <c r="AP37" s="296">
        <f t="shared" si="58"/>
        <v>6</v>
      </c>
      <c r="AQ37" s="298">
        <v>6</v>
      </c>
      <c r="AR37" s="298"/>
      <c r="AS37" s="298">
        <v>0</v>
      </c>
      <c r="AT37" s="298">
        <v>0</v>
      </c>
      <c r="AU37" s="298"/>
      <c r="AV37" s="298"/>
      <c r="AW37" s="297">
        <f t="shared" si="59"/>
        <v>306</v>
      </c>
      <c r="AX37" s="296">
        <f t="shared" si="60"/>
        <v>6</v>
      </c>
      <c r="AY37" s="298">
        <v>6</v>
      </c>
      <c r="AZ37" s="298"/>
      <c r="BA37" s="298">
        <v>0</v>
      </c>
      <c r="BB37" s="298">
        <v>0</v>
      </c>
      <c r="BC37" s="298"/>
      <c r="BD37" s="298">
        <v>0</v>
      </c>
      <c r="BE37" s="297">
        <f t="shared" si="61"/>
        <v>286</v>
      </c>
      <c r="BF37" s="296">
        <f t="shared" si="62"/>
        <v>6</v>
      </c>
      <c r="BG37" s="298">
        <v>6</v>
      </c>
      <c r="BH37" s="298"/>
      <c r="BI37" s="298">
        <v>0</v>
      </c>
      <c r="BJ37" s="298">
        <v>0</v>
      </c>
      <c r="BK37" s="298"/>
      <c r="BL37" s="298">
        <v>0</v>
      </c>
    </row>
    <row r="38" spans="1:64" s="287" customFormat="1" ht="40.5" customHeight="1" x14ac:dyDescent="0.25">
      <c r="A38" s="293"/>
      <c r="B38" s="278"/>
      <c r="C38" s="1019"/>
      <c r="D38" s="1119"/>
      <c r="E38" s="649">
        <v>409</v>
      </c>
      <c r="F38" s="370" t="s">
        <v>3409</v>
      </c>
      <c r="G38" s="28" t="s">
        <v>3410</v>
      </c>
      <c r="H38" s="727">
        <v>1000</v>
      </c>
      <c r="I38" s="727" t="s">
        <v>2979</v>
      </c>
      <c r="J38" s="370" t="s">
        <v>3389</v>
      </c>
      <c r="K38" s="370" t="s">
        <v>3288</v>
      </c>
      <c r="L38" s="370" t="s">
        <v>3390</v>
      </c>
      <c r="M38" s="676" t="s">
        <v>3386</v>
      </c>
      <c r="N38" s="356">
        <v>2024004540083</v>
      </c>
      <c r="O38" s="370" t="s">
        <v>3088</v>
      </c>
      <c r="P38" s="751" t="s">
        <v>1182</v>
      </c>
      <c r="Q38" s="639">
        <v>1</v>
      </c>
      <c r="R38" s="326" t="s">
        <v>2955</v>
      </c>
      <c r="S38" s="326"/>
      <c r="T38" s="638">
        <v>1000</v>
      </c>
      <c r="U38" s="294">
        <v>100</v>
      </c>
      <c r="V38" s="295">
        <v>300</v>
      </c>
      <c r="W38" s="295">
        <v>300</v>
      </c>
      <c r="X38" s="295">
        <v>300</v>
      </c>
      <c r="Y38" s="343">
        <v>24</v>
      </c>
      <c r="Z38" s="296">
        <f t="shared" si="54"/>
        <v>24</v>
      </c>
      <c r="AA38" s="296">
        <f t="shared" si="54"/>
        <v>24</v>
      </c>
      <c r="AB38" s="296">
        <f t="shared" si="54"/>
        <v>0</v>
      </c>
      <c r="AC38" s="296">
        <f t="shared" si="54"/>
        <v>0</v>
      </c>
      <c r="AD38" s="296">
        <f t="shared" si="54"/>
        <v>0</v>
      </c>
      <c r="AE38" s="296">
        <f t="shared" si="54"/>
        <v>0</v>
      </c>
      <c r="AF38" s="296">
        <f t="shared" si="54"/>
        <v>0</v>
      </c>
      <c r="AG38" s="297">
        <f t="shared" si="55"/>
        <v>100</v>
      </c>
      <c r="AH38" s="296">
        <f t="shared" si="56"/>
        <v>6</v>
      </c>
      <c r="AI38" s="298">
        <v>6</v>
      </c>
      <c r="AJ38" s="298"/>
      <c r="AK38" s="298"/>
      <c r="AL38" s="298"/>
      <c r="AM38" s="298"/>
      <c r="AN38" s="298"/>
      <c r="AO38" s="297">
        <f t="shared" si="57"/>
        <v>300</v>
      </c>
      <c r="AP38" s="296">
        <f t="shared" si="58"/>
        <v>6</v>
      </c>
      <c r="AQ38" s="298">
        <v>6</v>
      </c>
      <c r="AR38" s="298"/>
      <c r="AS38" s="298">
        <v>0</v>
      </c>
      <c r="AT38" s="298">
        <v>0</v>
      </c>
      <c r="AU38" s="298"/>
      <c r="AV38" s="298"/>
      <c r="AW38" s="297">
        <f t="shared" si="59"/>
        <v>300</v>
      </c>
      <c r="AX38" s="296">
        <f t="shared" si="60"/>
        <v>6</v>
      </c>
      <c r="AY38" s="298">
        <v>6</v>
      </c>
      <c r="AZ38" s="298"/>
      <c r="BA38" s="298">
        <v>0</v>
      </c>
      <c r="BB38" s="298">
        <v>0</v>
      </c>
      <c r="BC38" s="298"/>
      <c r="BD38" s="298">
        <v>0</v>
      </c>
      <c r="BE38" s="297">
        <f t="shared" si="61"/>
        <v>300</v>
      </c>
      <c r="BF38" s="296">
        <f t="shared" si="62"/>
        <v>6</v>
      </c>
      <c r="BG38" s="298">
        <v>6</v>
      </c>
      <c r="BH38" s="298"/>
      <c r="BI38" s="298">
        <v>0</v>
      </c>
      <c r="BJ38" s="298">
        <v>0</v>
      </c>
      <c r="BK38" s="298"/>
      <c r="BL38" s="298">
        <v>0</v>
      </c>
    </row>
    <row r="39" spans="1:64" s="287" customFormat="1" ht="40.5" customHeight="1" x14ac:dyDescent="0.25">
      <c r="A39" s="293"/>
      <c r="B39" s="278"/>
      <c r="C39" s="328" t="s">
        <v>1189</v>
      </c>
      <c r="D39" s="333" t="s">
        <v>1183</v>
      </c>
      <c r="E39" s="649">
        <v>410</v>
      </c>
      <c r="F39" s="370">
        <v>459901800</v>
      </c>
      <c r="G39" s="28" t="s">
        <v>259</v>
      </c>
      <c r="H39" s="727">
        <v>2</v>
      </c>
      <c r="I39" s="727" t="s">
        <v>2979</v>
      </c>
      <c r="J39" s="370" t="s">
        <v>3394</v>
      </c>
      <c r="K39" s="370" t="s">
        <v>2984</v>
      </c>
      <c r="L39" s="370" t="s">
        <v>3411</v>
      </c>
      <c r="M39" s="676" t="s">
        <v>2999</v>
      </c>
      <c r="N39" s="356">
        <v>2024004540059</v>
      </c>
      <c r="O39" s="370" t="s">
        <v>3412</v>
      </c>
      <c r="P39" s="751" t="s">
        <v>1184</v>
      </c>
      <c r="Q39" s="639">
        <v>2</v>
      </c>
      <c r="R39" s="326" t="s">
        <v>2955</v>
      </c>
      <c r="S39" s="326"/>
      <c r="T39" s="638">
        <v>2</v>
      </c>
      <c r="U39" s="294">
        <v>0</v>
      </c>
      <c r="V39" s="295">
        <v>2</v>
      </c>
      <c r="W39" s="295">
        <v>0</v>
      </c>
      <c r="X39" s="295">
        <v>0</v>
      </c>
      <c r="Y39" s="343">
        <v>470</v>
      </c>
      <c r="Z39" s="296">
        <f t="shared" si="54"/>
        <v>470</v>
      </c>
      <c r="AA39" s="296">
        <f t="shared" si="54"/>
        <v>470</v>
      </c>
      <c r="AB39" s="296">
        <f t="shared" si="54"/>
        <v>0</v>
      </c>
      <c r="AC39" s="296">
        <f t="shared" si="54"/>
        <v>0</v>
      </c>
      <c r="AD39" s="296">
        <f t="shared" si="54"/>
        <v>0</v>
      </c>
      <c r="AE39" s="296">
        <f t="shared" si="54"/>
        <v>0</v>
      </c>
      <c r="AF39" s="296">
        <f t="shared" si="54"/>
        <v>0</v>
      </c>
      <c r="AG39" s="297">
        <f t="shared" si="55"/>
        <v>0</v>
      </c>
      <c r="AH39" s="296">
        <f t="shared" si="56"/>
        <v>0</v>
      </c>
      <c r="AI39" s="298">
        <v>0</v>
      </c>
      <c r="AJ39" s="298"/>
      <c r="AK39" s="298"/>
      <c r="AL39" s="298"/>
      <c r="AM39" s="298"/>
      <c r="AN39" s="298"/>
      <c r="AO39" s="297">
        <f t="shared" si="57"/>
        <v>2</v>
      </c>
      <c r="AP39" s="296">
        <f t="shared" si="58"/>
        <v>430</v>
      </c>
      <c r="AQ39" s="298">
        <v>430</v>
      </c>
      <c r="AR39" s="298"/>
      <c r="AS39" s="298">
        <v>0</v>
      </c>
      <c r="AT39" s="298">
        <v>0</v>
      </c>
      <c r="AU39" s="298"/>
      <c r="AV39" s="298"/>
      <c r="AW39" s="297">
        <f t="shared" si="59"/>
        <v>0</v>
      </c>
      <c r="AX39" s="296">
        <f t="shared" si="60"/>
        <v>20</v>
      </c>
      <c r="AY39" s="298">
        <v>20</v>
      </c>
      <c r="AZ39" s="298"/>
      <c r="BA39" s="298">
        <v>0</v>
      </c>
      <c r="BB39" s="298">
        <v>0</v>
      </c>
      <c r="BC39" s="298"/>
      <c r="BD39" s="298">
        <v>0</v>
      </c>
      <c r="BE39" s="297">
        <f t="shared" si="61"/>
        <v>0</v>
      </c>
      <c r="BF39" s="296">
        <f t="shared" si="62"/>
        <v>20</v>
      </c>
      <c r="BG39" s="298">
        <v>20</v>
      </c>
      <c r="BH39" s="298"/>
      <c r="BI39" s="298">
        <v>0</v>
      </c>
      <c r="BJ39" s="298">
        <v>0</v>
      </c>
      <c r="BK39" s="298"/>
      <c r="BL39" s="298">
        <v>0</v>
      </c>
    </row>
    <row r="40" spans="1:64" s="559" customFormat="1" ht="40.5" customHeight="1" x14ac:dyDescent="0.25">
      <c r="A40" s="464"/>
      <c r="B40" s="201" t="s">
        <v>1191</v>
      </c>
      <c r="C40" s="567" t="s">
        <v>1190</v>
      </c>
      <c r="D40" s="548"/>
      <c r="E40" s="548"/>
      <c r="F40" s="402"/>
      <c r="G40" s="462"/>
      <c r="H40" s="462"/>
      <c r="I40" s="462"/>
      <c r="J40" s="402"/>
      <c r="K40" s="402"/>
      <c r="L40" s="402"/>
      <c r="M40" s="477"/>
      <c r="N40" s="402"/>
      <c r="O40" s="711"/>
      <c r="P40" s="716"/>
      <c r="Q40" s="716"/>
      <c r="R40" s="716"/>
      <c r="S40" s="685"/>
      <c r="T40" s="548"/>
      <c r="U40" s="549"/>
      <c r="V40" s="549"/>
      <c r="W40" s="549"/>
      <c r="X40" s="550"/>
      <c r="Y40" s="558">
        <v>3503</v>
      </c>
      <c r="Z40" s="551">
        <f t="shared" ref="Z40:AF40" si="63">SUM(Z41:Z48)</f>
        <v>3503</v>
      </c>
      <c r="AA40" s="551">
        <f t="shared" si="63"/>
        <v>3503</v>
      </c>
      <c r="AB40" s="551">
        <f t="shared" si="63"/>
        <v>0</v>
      </c>
      <c r="AC40" s="551">
        <f t="shared" si="63"/>
        <v>0</v>
      </c>
      <c r="AD40" s="551">
        <f t="shared" si="63"/>
        <v>0</v>
      </c>
      <c r="AE40" s="551">
        <f t="shared" si="63"/>
        <v>0</v>
      </c>
      <c r="AF40" s="551">
        <f t="shared" si="63"/>
        <v>0</v>
      </c>
      <c r="AG40" s="853"/>
      <c r="AH40" s="553">
        <f>SUM(AH41:AH48)</f>
        <v>46</v>
      </c>
      <c r="AI40" s="553">
        <f t="shared" ref="AI40:AN40" si="64">SUM(AI41:AI48)</f>
        <v>46</v>
      </c>
      <c r="AJ40" s="553">
        <f t="shared" si="64"/>
        <v>0</v>
      </c>
      <c r="AK40" s="553">
        <f t="shared" si="64"/>
        <v>0</v>
      </c>
      <c r="AL40" s="553">
        <f t="shared" si="64"/>
        <v>0</v>
      </c>
      <c r="AM40" s="553">
        <f t="shared" si="64"/>
        <v>0</v>
      </c>
      <c r="AN40" s="553">
        <f t="shared" si="64"/>
        <v>0</v>
      </c>
      <c r="AO40" s="853"/>
      <c r="AP40" s="553">
        <f t="shared" ref="AP40:AV40" si="65">SUM(AP41:AP48)</f>
        <v>1153</v>
      </c>
      <c r="AQ40" s="553">
        <f t="shared" si="65"/>
        <v>1153</v>
      </c>
      <c r="AR40" s="553">
        <f t="shared" si="65"/>
        <v>0</v>
      </c>
      <c r="AS40" s="553">
        <f t="shared" si="65"/>
        <v>0</v>
      </c>
      <c r="AT40" s="553">
        <f t="shared" si="65"/>
        <v>0</v>
      </c>
      <c r="AU40" s="553">
        <f t="shared" si="65"/>
        <v>0</v>
      </c>
      <c r="AV40" s="553">
        <f t="shared" si="65"/>
        <v>0</v>
      </c>
      <c r="AW40" s="853"/>
      <c r="AX40" s="553">
        <f t="shared" ref="AX40:BD40" si="66">SUM(AX41:AX48)</f>
        <v>1152</v>
      </c>
      <c r="AY40" s="553">
        <f t="shared" si="66"/>
        <v>1152</v>
      </c>
      <c r="AZ40" s="553">
        <f t="shared" si="66"/>
        <v>0</v>
      </c>
      <c r="BA40" s="553">
        <f t="shared" si="66"/>
        <v>0</v>
      </c>
      <c r="BB40" s="553">
        <f t="shared" si="66"/>
        <v>0</v>
      </c>
      <c r="BC40" s="553">
        <f t="shared" si="66"/>
        <v>0</v>
      </c>
      <c r="BD40" s="553">
        <f t="shared" si="66"/>
        <v>0</v>
      </c>
      <c r="BE40" s="853"/>
      <c r="BF40" s="553">
        <f t="shared" ref="BF40:BL40" si="67">SUM(BF41:BF48)</f>
        <v>1152</v>
      </c>
      <c r="BG40" s="553">
        <f t="shared" si="67"/>
        <v>1152</v>
      </c>
      <c r="BH40" s="553">
        <f t="shared" si="67"/>
        <v>0</v>
      </c>
      <c r="BI40" s="553">
        <f t="shared" si="67"/>
        <v>0</v>
      </c>
      <c r="BJ40" s="553">
        <f t="shared" si="67"/>
        <v>0</v>
      </c>
      <c r="BK40" s="553">
        <f t="shared" si="67"/>
        <v>0</v>
      </c>
      <c r="BL40" s="553">
        <f t="shared" si="67"/>
        <v>0</v>
      </c>
    </row>
    <row r="41" spans="1:64" s="287" customFormat="1" ht="40.5" customHeight="1" x14ac:dyDescent="0.25">
      <c r="A41" s="293"/>
      <c r="B41" s="278"/>
      <c r="C41" s="1017" t="s">
        <v>1192</v>
      </c>
      <c r="D41" s="1120" t="s">
        <v>1193</v>
      </c>
      <c r="E41" s="649">
        <v>411</v>
      </c>
      <c r="F41" s="370" t="s">
        <v>3400</v>
      </c>
      <c r="G41" s="28" t="s">
        <v>1146</v>
      </c>
      <c r="H41" s="727">
        <v>4</v>
      </c>
      <c r="I41" s="727" t="s">
        <v>2979</v>
      </c>
      <c r="J41" s="370" t="s">
        <v>3389</v>
      </c>
      <c r="K41" s="370" t="s">
        <v>3288</v>
      </c>
      <c r="L41" s="370" t="s">
        <v>3390</v>
      </c>
      <c r="M41" s="676" t="s">
        <v>3386</v>
      </c>
      <c r="N41" s="356">
        <v>2024004540083</v>
      </c>
      <c r="O41" s="370" t="s">
        <v>3088</v>
      </c>
      <c r="P41" s="751" t="s">
        <v>1140</v>
      </c>
      <c r="Q41" s="639">
        <v>4</v>
      </c>
      <c r="R41" s="326" t="s">
        <v>2955</v>
      </c>
      <c r="S41" s="326"/>
      <c r="T41" s="638">
        <v>4</v>
      </c>
      <c r="U41" s="294">
        <v>1</v>
      </c>
      <c r="V41" s="295">
        <v>1</v>
      </c>
      <c r="W41" s="295">
        <v>1</v>
      </c>
      <c r="X41" s="295">
        <v>1</v>
      </c>
      <c r="Y41" s="343">
        <v>924</v>
      </c>
      <c r="Z41" s="296">
        <f t="shared" ref="Z41:AF48" si="68">AH41+AP41+AX41+BF41</f>
        <v>924</v>
      </c>
      <c r="AA41" s="296">
        <f t="shared" si="68"/>
        <v>924</v>
      </c>
      <c r="AB41" s="296">
        <f t="shared" si="68"/>
        <v>0</v>
      </c>
      <c r="AC41" s="296">
        <f t="shared" si="68"/>
        <v>0</v>
      </c>
      <c r="AD41" s="296">
        <f t="shared" si="68"/>
        <v>0</v>
      </c>
      <c r="AE41" s="296">
        <f t="shared" si="68"/>
        <v>0</v>
      </c>
      <c r="AF41" s="296">
        <f t="shared" si="68"/>
        <v>0</v>
      </c>
      <c r="AG41" s="297">
        <f t="shared" ref="AG41:AG48" si="69">U41</f>
        <v>1</v>
      </c>
      <c r="AH41" s="296">
        <f t="shared" ref="AH41:AH48" si="70">SUM(AI41:AN41)</f>
        <v>6</v>
      </c>
      <c r="AI41" s="298">
        <v>6</v>
      </c>
      <c r="AJ41" s="298"/>
      <c r="AK41" s="298"/>
      <c r="AL41" s="298"/>
      <c r="AM41" s="298"/>
      <c r="AN41" s="298"/>
      <c r="AO41" s="297">
        <f t="shared" ref="AO41:AO48" si="71">V41</f>
        <v>1</v>
      </c>
      <c r="AP41" s="296">
        <f t="shared" ref="AP41:AP48" si="72">SUM(AQ41:AV41)</f>
        <v>306</v>
      </c>
      <c r="AQ41" s="298">
        <v>306</v>
      </c>
      <c r="AR41" s="298"/>
      <c r="AS41" s="298">
        <v>0</v>
      </c>
      <c r="AT41" s="298">
        <v>0</v>
      </c>
      <c r="AU41" s="298"/>
      <c r="AV41" s="298"/>
      <c r="AW41" s="297">
        <f t="shared" ref="AW41:AW48" si="73">W41</f>
        <v>1</v>
      </c>
      <c r="AX41" s="296">
        <f t="shared" ref="AX41:AX48" si="74">SUM(AY41:BD41)</f>
        <v>306</v>
      </c>
      <c r="AY41" s="298">
        <v>306</v>
      </c>
      <c r="AZ41" s="298"/>
      <c r="BA41" s="298">
        <v>0</v>
      </c>
      <c r="BB41" s="298">
        <v>0</v>
      </c>
      <c r="BC41" s="298"/>
      <c r="BD41" s="298">
        <v>0</v>
      </c>
      <c r="BE41" s="297">
        <f t="shared" ref="BE41:BE48" si="75">X41</f>
        <v>1</v>
      </c>
      <c r="BF41" s="296">
        <f t="shared" ref="BF41:BF48" si="76">SUM(BG41:BL41)</f>
        <v>306</v>
      </c>
      <c r="BG41" s="298">
        <v>306</v>
      </c>
      <c r="BH41" s="298"/>
      <c r="BI41" s="298">
        <v>0</v>
      </c>
      <c r="BJ41" s="298">
        <v>0</v>
      </c>
      <c r="BK41" s="298"/>
      <c r="BL41" s="298">
        <v>0</v>
      </c>
    </row>
    <row r="42" spans="1:64" s="287" customFormat="1" ht="40.5" customHeight="1" x14ac:dyDescent="0.25">
      <c r="A42" s="293"/>
      <c r="B42" s="278"/>
      <c r="C42" s="1019"/>
      <c r="D42" s="1120"/>
      <c r="E42" s="649">
        <v>412</v>
      </c>
      <c r="F42" s="370">
        <v>459901800</v>
      </c>
      <c r="G42" s="28" t="s">
        <v>259</v>
      </c>
      <c r="H42" s="727">
        <v>1</v>
      </c>
      <c r="I42" s="727" t="s">
        <v>2979</v>
      </c>
      <c r="J42" s="370" t="s">
        <v>3394</v>
      </c>
      <c r="K42" s="370" t="s">
        <v>2984</v>
      </c>
      <c r="L42" s="370" t="s">
        <v>3411</v>
      </c>
      <c r="M42" s="676" t="s">
        <v>2999</v>
      </c>
      <c r="N42" s="356">
        <v>2024004540083</v>
      </c>
      <c r="O42" s="370" t="s">
        <v>3088</v>
      </c>
      <c r="P42" s="751" t="s">
        <v>1194</v>
      </c>
      <c r="Q42" s="639">
        <v>1</v>
      </c>
      <c r="R42" s="326" t="s">
        <v>2955</v>
      </c>
      <c r="S42" s="326"/>
      <c r="T42" s="638">
        <v>1</v>
      </c>
      <c r="U42" s="294">
        <v>0</v>
      </c>
      <c r="V42" s="295">
        <v>0</v>
      </c>
      <c r="W42" s="295">
        <v>1</v>
      </c>
      <c r="X42" s="295">
        <v>0</v>
      </c>
      <c r="Y42" s="343">
        <v>0</v>
      </c>
      <c r="Z42" s="296">
        <f t="shared" si="68"/>
        <v>0</v>
      </c>
      <c r="AA42" s="296">
        <f t="shared" si="68"/>
        <v>0</v>
      </c>
      <c r="AB42" s="296">
        <f t="shared" si="68"/>
        <v>0</v>
      </c>
      <c r="AC42" s="296">
        <f t="shared" si="68"/>
        <v>0</v>
      </c>
      <c r="AD42" s="296">
        <f t="shared" si="68"/>
        <v>0</v>
      </c>
      <c r="AE42" s="296">
        <f t="shared" si="68"/>
        <v>0</v>
      </c>
      <c r="AF42" s="296">
        <f t="shared" si="68"/>
        <v>0</v>
      </c>
      <c r="AG42" s="297">
        <f t="shared" si="69"/>
        <v>0</v>
      </c>
      <c r="AH42" s="296">
        <f t="shared" si="70"/>
        <v>0</v>
      </c>
      <c r="AI42" s="298">
        <v>0</v>
      </c>
      <c r="AJ42" s="298"/>
      <c r="AK42" s="298"/>
      <c r="AL42" s="298"/>
      <c r="AM42" s="298"/>
      <c r="AN42" s="298"/>
      <c r="AO42" s="297">
        <f t="shared" si="71"/>
        <v>0</v>
      </c>
      <c r="AP42" s="296">
        <f t="shared" si="72"/>
        <v>0</v>
      </c>
      <c r="AQ42" s="298">
        <v>0</v>
      </c>
      <c r="AR42" s="298"/>
      <c r="AS42" s="298">
        <v>0</v>
      </c>
      <c r="AT42" s="298">
        <v>0</v>
      </c>
      <c r="AU42" s="298"/>
      <c r="AV42" s="298"/>
      <c r="AW42" s="297">
        <f t="shared" si="73"/>
        <v>1</v>
      </c>
      <c r="AX42" s="296">
        <f t="shared" si="74"/>
        <v>0</v>
      </c>
      <c r="AY42" s="298">
        <v>0</v>
      </c>
      <c r="AZ42" s="298"/>
      <c r="BA42" s="298">
        <v>0</v>
      </c>
      <c r="BB42" s="298">
        <v>0</v>
      </c>
      <c r="BC42" s="298"/>
      <c r="BD42" s="298">
        <v>0</v>
      </c>
      <c r="BE42" s="297">
        <f t="shared" si="75"/>
        <v>0</v>
      </c>
      <c r="BF42" s="296">
        <f t="shared" si="76"/>
        <v>0</v>
      </c>
      <c r="BG42" s="298">
        <v>0</v>
      </c>
      <c r="BH42" s="298"/>
      <c r="BI42" s="298">
        <v>0</v>
      </c>
      <c r="BJ42" s="298">
        <v>0</v>
      </c>
      <c r="BK42" s="298"/>
      <c r="BL42" s="298">
        <v>0</v>
      </c>
    </row>
    <row r="43" spans="1:64" s="287" customFormat="1" ht="40.5" customHeight="1" x14ac:dyDescent="0.25">
      <c r="A43" s="293"/>
      <c r="B43" s="278"/>
      <c r="C43" s="328" t="s">
        <v>1202</v>
      </c>
      <c r="D43" s="347" t="s">
        <v>1195</v>
      </c>
      <c r="E43" s="649">
        <v>413</v>
      </c>
      <c r="F43" s="370" t="s">
        <v>3400</v>
      </c>
      <c r="G43" s="32" t="s">
        <v>1146</v>
      </c>
      <c r="H43" s="727">
        <v>1000</v>
      </c>
      <c r="I43" s="727" t="s">
        <v>2979</v>
      </c>
      <c r="J43" s="370" t="s">
        <v>3389</v>
      </c>
      <c r="K43" s="370" t="s">
        <v>3288</v>
      </c>
      <c r="L43" s="370" t="s">
        <v>3390</v>
      </c>
      <c r="M43" s="676" t="s">
        <v>3386</v>
      </c>
      <c r="N43" s="356">
        <v>2024004540083</v>
      </c>
      <c r="O43" s="370" t="s">
        <v>3088</v>
      </c>
      <c r="P43" s="754" t="s">
        <v>1196</v>
      </c>
      <c r="Q43" s="639">
        <v>1000</v>
      </c>
      <c r="R43" s="326" t="s">
        <v>2955</v>
      </c>
      <c r="S43" s="326"/>
      <c r="T43" s="638">
        <v>1000</v>
      </c>
      <c r="U43" s="294">
        <v>100</v>
      </c>
      <c r="V43" s="295">
        <v>300</v>
      </c>
      <c r="W43" s="295">
        <v>300</v>
      </c>
      <c r="X43" s="295">
        <v>300</v>
      </c>
      <c r="Y43" s="343">
        <v>924</v>
      </c>
      <c r="Z43" s="296">
        <f t="shared" si="68"/>
        <v>924</v>
      </c>
      <c r="AA43" s="296">
        <f t="shared" si="68"/>
        <v>924</v>
      </c>
      <c r="AB43" s="296">
        <f t="shared" si="68"/>
        <v>0</v>
      </c>
      <c r="AC43" s="296">
        <f t="shared" si="68"/>
        <v>0</v>
      </c>
      <c r="AD43" s="296">
        <f t="shared" si="68"/>
        <v>0</v>
      </c>
      <c r="AE43" s="296">
        <f t="shared" si="68"/>
        <v>0</v>
      </c>
      <c r="AF43" s="296">
        <f t="shared" si="68"/>
        <v>0</v>
      </c>
      <c r="AG43" s="297">
        <f t="shared" si="69"/>
        <v>100</v>
      </c>
      <c r="AH43" s="296">
        <f t="shared" si="70"/>
        <v>6</v>
      </c>
      <c r="AI43" s="298">
        <v>6</v>
      </c>
      <c r="AJ43" s="298"/>
      <c r="AK43" s="298"/>
      <c r="AL43" s="298"/>
      <c r="AM43" s="298"/>
      <c r="AN43" s="298"/>
      <c r="AO43" s="297">
        <f t="shared" si="71"/>
        <v>300</v>
      </c>
      <c r="AP43" s="296">
        <f t="shared" si="72"/>
        <v>306</v>
      </c>
      <c r="AQ43" s="298">
        <v>306</v>
      </c>
      <c r="AR43" s="298"/>
      <c r="AS43" s="298">
        <v>0</v>
      </c>
      <c r="AT43" s="298">
        <v>0</v>
      </c>
      <c r="AU43" s="298"/>
      <c r="AV43" s="298"/>
      <c r="AW43" s="297">
        <f t="shared" si="73"/>
        <v>300</v>
      </c>
      <c r="AX43" s="296">
        <f t="shared" si="74"/>
        <v>306</v>
      </c>
      <c r="AY43" s="298">
        <v>306</v>
      </c>
      <c r="AZ43" s="298"/>
      <c r="BA43" s="298">
        <v>0</v>
      </c>
      <c r="BB43" s="298">
        <v>0</v>
      </c>
      <c r="BC43" s="298"/>
      <c r="BD43" s="298">
        <v>0</v>
      </c>
      <c r="BE43" s="297">
        <f t="shared" si="75"/>
        <v>300</v>
      </c>
      <c r="BF43" s="296">
        <f t="shared" si="76"/>
        <v>306</v>
      </c>
      <c r="BG43" s="298">
        <v>306</v>
      </c>
      <c r="BH43" s="298"/>
      <c r="BI43" s="298">
        <v>0</v>
      </c>
      <c r="BJ43" s="298">
        <v>0</v>
      </c>
      <c r="BK43" s="298"/>
      <c r="BL43" s="298">
        <v>0</v>
      </c>
    </row>
    <row r="44" spans="1:64" s="287" customFormat="1" ht="40.5" customHeight="1" x14ac:dyDescent="0.25">
      <c r="A44" s="293"/>
      <c r="B44" s="278"/>
      <c r="C44" s="328" t="s">
        <v>1203</v>
      </c>
      <c r="D44" s="347" t="s">
        <v>1197</v>
      </c>
      <c r="E44" s="649">
        <v>414</v>
      </c>
      <c r="F44" s="370" t="s">
        <v>3400</v>
      </c>
      <c r="G44" s="28" t="s">
        <v>1146</v>
      </c>
      <c r="H44" s="727">
        <v>4</v>
      </c>
      <c r="I44" s="727" t="s">
        <v>2979</v>
      </c>
      <c r="J44" s="370" t="s">
        <v>3389</v>
      </c>
      <c r="K44" s="370" t="s">
        <v>3288</v>
      </c>
      <c r="L44" s="370" t="s">
        <v>3390</v>
      </c>
      <c r="M44" s="676" t="s">
        <v>3386</v>
      </c>
      <c r="N44" s="356">
        <v>2024004540083</v>
      </c>
      <c r="O44" s="370" t="s">
        <v>3088</v>
      </c>
      <c r="P44" s="751" t="s">
        <v>1140</v>
      </c>
      <c r="Q44" s="639">
        <v>4</v>
      </c>
      <c r="R44" s="326" t="s">
        <v>2955</v>
      </c>
      <c r="S44" s="326"/>
      <c r="T44" s="638">
        <v>4</v>
      </c>
      <c r="U44" s="294">
        <v>1</v>
      </c>
      <c r="V44" s="295">
        <v>1</v>
      </c>
      <c r="W44" s="295">
        <v>1</v>
      </c>
      <c r="X44" s="295">
        <v>1</v>
      </c>
      <c r="Y44" s="343">
        <v>324</v>
      </c>
      <c r="Z44" s="296">
        <f t="shared" si="68"/>
        <v>324</v>
      </c>
      <c r="AA44" s="296">
        <f t="shared" si="68"/>
        <v>324</v>
      </c>
      <c r="AB44" s="296">
        <f t="shared" si="68"/>
        <v>0</v>
      </c>
      <c r="AC44" s="296">
        <f t="shared" si="68"/>
        <v>0</v>
      </c>
      <c r="AD44" s="296">
        <f t="shared" si="68"/>
        <v>0</v>
      </c>
      <c r="AE44" s="296">
        <f t="shared" si="68"/>
        <v>0</v>
      </c>
      <c r="AF44" s="296">
        <f t="shared" si="68"/>
        <v>0</v>
      </c>
      <c r="AG44" s="297">
        <f t="shared" si="69"/>
        <v>1</v>
      </c>
      <c r="AH44" s="296">
        <f t="shared" si="70"/>
        <v>6</v>
      </c>
      <c r="AI44" s="298">
        <v>6</v>
      </c>
      <c r="AJ44" s="298"/>
      <c r="AK44" s="298"/>
      <c r="AL44" s="298"/>
      <c r="AM44" s="298"/>
      <c r="AN44" s="298"/>
      <c r="AO44" s="297">
        <f t="shared" si="71"/>
        <v>1</v>
      </c>
      <c r="AP44" s="296">
        <f t="shared" si="72"/>
        <v>106</v>
      </c>
      <c r="AQ44" s="298">
        <v>106</v>
      </c>
      <c r="AR44" s="298"/>
      <c r="AS44" s="298">
        <v>0</v>
      </c>
      <c r="AT44" s="298">
        <v>0</v>
      </c>
      <c r="AU44" s="298"/>
      <c r="AV44" s="298"/>
      <c r="AW44" s="297">
        <f t="shared" si="73"/>
        <v>1</v>
      </c>
      <c r="AX44" s="296">
        <f t="shared" si="74"/>
        <v>106</v>
      </c>
      <c r="AY44" s="298">
        <v>106</v>
      </c>
      <c r="AZ44" s="298"/>
      <c r="BA44" s="298">
        <v>0</v>
      </c>
      <c r="BB44" s="298">
        <v>0</v>
      </c>
      <c r="BC44" s="298"/>
      <c r="BD44" s="298">
        <v>0</v>
      </c>
      <c r="BE44" s="297">
        <f t="shared" si="75"/>
        <v>1</v>
      </c>
      <c r="BF44" s="296">
        <f t="shared" si="76"/>
        <v>106</v>
      </c>
      <c r="BG44" s="298">
        <v>106</v>
      </c>
      <c r="BH44" s="298"/>
      <c r="BI44" s="298">
        <v>0</v>
      </c>
      <c r="BJ44" s="298">
        <v>0</v>
      </c>
      <c r="BK44" s="298"/>
      <c r="BL44" s="298">
        <v>0</v>
      </c>
    </row>
    <row r="45" spans="1:64" s="287" customFormat="1" ht="40.5" customHeight="1" x14ac:dyDescent="0.25">
      <c r="A45" s="293"/>
      <c r="B45" s="278"/>
      <c r="C45" s="1017" t="s">
        <v>1204</v>
      </c>
      <c r="D45" s="1118" t="s">
        <v>1198</v>
      </c>
      <c r="E45" s="649">
        <v>415</v>
      </c>
      <c r="F45" s="370" t="s">
        <v>3400</v>
      </c>
      <c r="G45" s="28" t="s">
        <v>1146</v>
      </c>
      <c r="H45" s="727">
        <v>2</v>
      </c>
      <c r="I45" s="727" t="s">
        <v>2979</v>
      </c>
      <c r="J45" s="370" t="s">
        <v>3389</v>
      </c>
      <c r="K45" s="370" t="s">
        <v>3288</v>
      </c>
      <c r="L45" s="370" t="s">
        <v>3390</v>
      </c>
      <c r="M45" s="676" t="s">
        <v>3386</v>
      </c>
      <c r="N45" s="356">
        <v>2024004540083</v>
      </c>
      <c r="O45" s="370" t="s">
        <v>3088</v>
      </c>
      <c r="P45" s="751" t="s">
        <v>1140</v>
      </c>
      <c r="Q45" s="639">
        <v>2</v>
      </c>
      <c r="R45" s="326" t="s">
        <v>2955</v>
      </c>
      <c r="S45" s="326"/>
      <c r="T45" s="638">
        <v>2</v>
      </c>
      <c r="U45" s="294">
        <v>0</v>
      </c>
      <c r="V45" s="295">
        <v>1</v>
      </c>
      <c r="W45" s="295">
        <v>1</v>
      </c>
      <c r="X45" s="295">
        <v>0</v>
      </c>
      <c r="Y45" s="343">
        <v>324</v>
      </c>
      <c r="Z45" s="296">
        <f t="shared" si="68"/>
        <v>324</v>
      </c>
      <c r="AA45" s="296">
        <f t="shared" si="68"/>
        <v>324</v>
      </c>
      <c r="AB45" s="296">
        <f t="shared" si="68"/>
        <v>0</v>
      </c>
      <c r="AC45" s="296">
        <f t="shared" si="68"/>
        <v>0</v>
      </c>
      <c r="AD45" s="296">
        <f t="shared" si="68"/>
        <v>0</v>
      </c>
      <c r="AE45" s="296">
        <f t="shared" si="68"/>
        <v>0</v>
      </c>
      <c r="AF45" s="296">
        <f t="shared" si="68"/>
        <v>0</v>
      </c>
      <c r="AG45" s="297">
        <f t="shared" si="69"/>
        <v>0</v>
      </c>
      <c r="AH45" s="296">
        <f t="shared" si="70"/>
        <v>6</v>
      </c>
      <c r="AI45" s="298">
        <v>6</v>
      </c>
      <c r="AJ45" s="298"/>
      <c r="AK45" s="298"/>
      <c r="AL45" s="298"/>
      <c r="AM45" s="298"/>
      <c r="AN45" s="298"/>
      <c r="AO45" s="297">
        <f t="shared" si="71"/>
        <v>1</v>
      </c>
      <c r="AP45" s="296">
        <f t="shared" si="72"/>
        <v>106</v>
      </c>
      <c r="AQ45" s="298">
        <v>106</v>
      </c>
      <c r="AR45" s="298"/>
      <c r="AS45" s="298">
        <v>0</v>
      </c>
      <c r="AT45" s="298">
        <v>0</v>
      </c>
      <c r="AU45" s="298"/>
      <c r="AV45" s="298"/>
      <c r="AW45" s="297">
        <f t="shared" si="73"/>
        <v>1</v>
      </c>
      <c r="AX45" s="296">
        <f t="shared" si="74"/>
        <v>106</v>
      </c>
      <c r="AY45" s="298">
        <v>106</v>
      </c>
      <c r="AZ45" s="298"/>
      <c r="BA45" s="298">
        <v>0</v>
      </c>
      <c r="BB45" s="298">
        <v>0</v>
      </c>
      <c r="BC45" s="298"/>
      <c r="BD45" s="298">
        <v>0</v>
      </c>
      <c r="BE45" s="297">
        <f t="shared" si="75"/>
        <v>0</v>
      </c>
      <c r="BF45" s="296">
        <f t="shared" si="76"/>
        <v>106</v>
      </c>
      <c r="BG45" s="298">
        <v>106</v>
      </c>
      <c r="BH45" s="298"/>
      <c r="BI45" s="298">
        <v>0</v>
      </c>
      <c r="BJ45" s="298">
        <v>0</v>
      </c>
      <c r="BK45" s="298"/>
      <c r="BL45" s="298">
        <v>0</v>
      </c>
    </row>
    <row r="46" spans="1:64" s="287" customFormat="1" ht="40.5" customHeight="1" x14ac:dyDescent="0.25">
      <c r="A46" s="293"/>
      <c r="B46" s="278"/>
      <c r="C46" s="1018"/>
      <c r="D46" s="1118"/>
      <c r="E46" s="649">
        <v>416</v>
      </c>
      <c r="F46" s="370">
        <v>410200100</v>
      </c>
      <c r="G46" s="28" t="s">
        <v>3385</v>
      </c>
      <c r="H46" s="727">
        <v>400</v>
      </c>
      <c r="I46" s="727" t="s">
        <v>2979</v>
      </c>
      <c r="J46" s="370">
        <v>41</v>
      </c>
      <c r="K46" s="370" t="s">
        <v>3288</v>
      </c>
      <c r="L46" s="370">
        <v>4102</v>
      </c>
      <c r="M46" s="676" t="s">
        <v>3386</v>
      </c>
      <c r="N46" s="356">
        <v>2024004540083</v>
      </c>
      <c r="O46" s="370" t="s">
        <v>3088</v>
      </c>
      <c r="P46" s="751" t="s">
        <v>1199</v>
      </c>
      <c r="Q46" s="639">
        <v>400</v>
      </c>
      <c r="R46" s="326" t="s">
        <v>2955</v>
      </c>
      <c r="S46" s="326"/>
      <c r="T46" s="638">
        <v>400</v>
      </c>
      <c r="U46" s="294">
        <v>0</v>
      </c>
      <c r="V46" s="295">
        <v>150</v>
      </c>
      <c r="W46" s="295">
        <v>150</v>
      </c>
      <c r="X46" s="295">
        <v>100</v>
      </c>
      <c r="Y46" s="343">
        <v>360</v>
      </c>
      <c r="Z46" s="296">
        <f t="shared" si="68"/>
        <v>360</v>
      </c>
      <c r="AA46" s="296">
        <f t="shared" si="68"/>
        <v>360</v>
      </c>
      <c r="AB46" s="296">
        <f t="shared" si="68"/>
        <v>0</v>
      </c>
      <c r="AC46" s="296">
        <f t="shared" si="68"/>
        <v>0</v>
      </c>
      <c r="AD46" s="296">
        <f t="shared" si="68"/>
        <v>0</v>
      </c>
      <c r="AE46" s="296">
        <f t="shared" si="68"/>
        <v>0</v>
      </c>
      <c r="AF46" s="296">
        <f t="shared" si="68"/>
        <v>0</v>
      </c>
      <c r="AG46" s="297">
        <f t="shared" si="69"/>
        <v>0</v>
      </c>
      <c r="AH46" s="296">
        <f t="shared" si="70"/>
        <v>3</v>
      </c>
      <c r="AI46" s="298">
        <v>3</v>
      </c>
      <c r="AJ46" s="298"/>
      <c r="AK46" s="298"/>
      <c r="AL46" s="298"/>
      <c r="AM46" s="298"/>
      <c r="AN46" s="298"/>
      <c r="AO46" s="297">
        <f t="shared" si="71"/>
        <v>150</v>
      </c>
      <c r="AP46" s="296">
        <f t="shared" si="72"/>
        <v>119</v>
      </c>
      <c r="AQ46" s="298">
        <v>119</v>
      </c>
      <c r="AR46" s="298"/>
      <c r="AS46" s="298">
        <v>0</v>
      </c>
      <c r="AT46" s="298">
        <v>0</v>
      </c>
      <c r="AU46" s="298"/>
      <c r="AV46" s="298"/>
      <c r="AW46" s="297">
        <f t="shared" si="73"/>
        <v>150</v>
      </c>
      <c r="AX46" s="296">
        <f t="shared" si="74"/>
        <v>119</v>
      </c>
      <c r="AY46" s="298">
        <v>119</v>
      </c>
      <c r="AZ46" s="298"/>
      <c r="BA46" s="298">
        <v>0</v>
      </c>
      <c r="BB46" s="298">
        <v>0</v>
      </c>
      <c r="BC46" s="298"/>
      <c r="BD46" s="298">
        <v>0</v>
      </c>
      <c r="BE46" s="297">
        <f t="shared" si="75"/>
        <v>100</v>
      </c>
      <c r="BF46" s="296">
        <f t="shared" si="76"/>
        <v>119</v>
      </c>
      <c r="BG46" s="298">
        <v>119</v>
      </c>
      <c r="BH46" s="298"/>
      <c r="BI46" s="298">
        <v>0</v>
      </c>
      <c r="BJ46" s="298">
        <v>0</v>
      </c>
      <c r="BK46" s="298"/>
      <c r="BL46" s="298">
        <v>0</v>
      </c>
    </row>
    <row r="47" spans="1:64" s="287" customFormat="1" ht="40.5" customHeight="1" x14ac:dyDescent="0.25">
      <c r="A47" s="293"/>
      <c r="B47" s="278"/>
      <c r="C47" s="1019"/>
      <c r="D47" s="1118"/>
      <c r="E47" s="351">
        <v>417</v>
      </c>
      <c r="F47" s="370" t="s">
        <v>3408</v>
      </c>
      <c r="G47" s="28" t="s">
        <v>1174</v>
      </c>
      <c r="H47" s="727">
        <v>20</v>
      </c>
      <c r="I47" s="727" t="s">
        <v>2979</v>
      </c>
      <c r="J47" s="370" t="s">
        <v>3389</v>
      </c>
      <c r="K47" s="370" t="s">
        <v>3288</v>
      </c>
      <c r="L47" s="370" t="s">
        <v>3390</v>
      </c>
      <c r="M47" s="676" t="s">
        <v>3386</v>
      </c>
      <c r="N47" s="356">
        <v>2024004540083</v>
      </c>
      <c r="O47" s="370" t="s">
        <v>3088</v>
      </c>
      <c r="P47" s="751" t="s">
        <v>1174</v>
      </c>
      <c r="Q47" s="639">
        <v>20</v>
      </c>
      <c r="R47" s="326" t="s">
        <v>2955</v>
      </c>
      <c r="S47" s="326"/>
      <c r="T47" s="638">
        <v>20</v>
      </c>
      <c r="U47" s="294">
        <v>2</v>
      </c>
      <c r="V47" s="295">
        <v>6</v>
      </c>
      <c r="W47" s="295">
        <v>6</v>
      </c>
      <c r="X47" s="295">
        <v>6</v>
      </c>
      <c r="Y47" s="343">
        <v>366</v>
      </c>
      <c r="Z47" s="296">
        <f t="shared" si="68"/>
        <v>366</v>
      </c>
      <c r="AA47" s="296">
        <f t="shared" si="68"/>
        <v>366</v>
      </c>
      <c r="AB47" s="296">
        <f t="shared" si="68"/>
        <v>0</v>
      </c>
      <c r="AC47" s="296">
        <f t="shared" si="68"/>
        <v>0</v>
      </c>
      <c r="AD47" s="296">
        <f t="shared" si="68"/>
        <v>0</v>
      </c>
      <c r="AE47" s="296">
        <f t="shared" si="68"/>
        <v>0</v>
      </c>
      <c r="AF47" s="296">
        <f t="shared" si="68"/>
        <v>0</v>
      </c>
      <c r="AG47" s="297">
        <f t="shared" si="69"/>
        <v>2</v>
      </c>
      <c r="AH47" s="296">
        <f t="shared" si="70"/>
        <v>9</v>
      </c>
      <c r="AI47" s="298">
        <v>9</v>
      </c>
      <c r="AJ47" s="298"/>
      <c r="AK47" s="298"/>
      <c r="AL47" s="298"/>
      <c r="AM47" s="298"/>
      <c r="AN47" s="298"/>
      <c r="AO47" s="297">
        <f t="shared" si="71"/>
        <v>6</v>
      </c>
      <c r="AP47" s="296">
        <f t="shared" si="72"/>
        <v>119</v>
      </c>
      <c r="AQ47" s="298">
        <v>119</v>
      </c>
      <c r="AR47" s="298"/>
      <c r="AS47" s="298">
        <v>0</v>
      </c>
      <c r="AT47" s="298">
        <v>0</v>
      </c>
      <c r="AU47" s="298"/>
      <c r="AV47" s="298"/>
      <c r="AW47" s="297">
        <f t="shared" si="73"/>
        <v>6</v>
      </c>
      <c r="AX47" s="296">
        <f t="shared" si="74"/>
        <v>119</v>
      </c>
      <c r="AY47" s="298">
        <v>119</v>
      </c>
      <c r="AZ47" s="298"/>
      <c r="BA47" s="298">
        <v>0</v>
      </c>
      <c r="BB47" s="298">
        <v>0</v>
      </c>
      <c r="BC47" s="298"/>
      <c r="BD47" s="298">
        <v>0</v>
      </c>
      <c r="BE47" s="297">
        <f t="shared" si="75"/>
        <v>6</v>
      </c>
      <c r="BF47" s="296">
        <f t="shared" si="76"/>
        <v>119</v>
      </c>
      <c r="BG47" s="298">
        <v>119</v>
      </c>
      <c r="BH47" s="298"/>
      <c r="BI47" s="298">
        <v>0</v>
      </c>
      <c r="BJ47" s="298">
        <v>0</v>
      </c>
      <c r="BK47" s="298"/>
      <c r="BL47" s="298">
        <v>0</v>
      </c>
    </row>
    <row r="48" spans="1:64" s="287" customFormat="1" ht="40.5" customHeight="1" x14ac:dyDescent="0.25">
      <c r="A48" s="293"/>
      <c r="B48" s="278"/>
      <c r="C48" s="328" t="s">
        <v>1205</v>
      </c>
      <c r="D48" s="333" t="s">
        <v>1200</v>
      </c>
      <c r="E48" s="351">
        <v>418</v>
      </c>
      <c r="F48" s="370" t="s">
        <v>3413</v>
      </c>
      <c r="G48" s="28" t="s">
        <v>1306</v>
      </c>
      <c r="H48" s="352">
        <v>4</v>
      </c>
      <c r="I48" s="352" t="s">
        <v>2979</v>
      </c>
      <c r="J48" s="370" t="s">
        <v>3389</v>
      </c>
      <c r="K48" s="370" t="s">
        <v>3288</v>
      </c>
      <c r="L48" s="370" t="s">
        <v>3402</v>
      </c>
      <c r="M48" s="676" t="s">
        <v>3403</v>
      </c>
      <c r="N48" s="356">
        <v>2024004540060</v>
      </c>
      <c r="O48" s="370" t="s">
        <v>3404</v>
      </c>
      <c r="P48" s="751" t="s">
        <v>1201</v>
      </c>
      <c r="Q48" s="272">
        <v>4</v>
      </c>
      <c r="R48" s="326" t="s">
        <v>2955</v>
      </c>
      <c r="S48" s="326"/>
      <c r="T48" s="178">
        <v>4</v>
      </c>
      <c r="U48" s="294">
        <v>1</v>
      </c>
      <c r="V48" s="295">
        <v>1</v>
      </c>
      <c r="W48" s="295">
        <v>1</v>
      </c>
      <c r="X48" s="295">
        <v>1</v>
      </c>
      <c r="Y48" s="343">
        <v>281</v>
      </c>
      <c r="Z48" s="296">
        <f t="shared" si="68"/>
        <v>281</v>
      </c>
      <c r="AA48" s="296">
        <f t="shared" si="68"/>
        <v>281</v>
      </c>
      <c r="AB48" s="296">
        <f t="shared" si="68"/>
        <v>0</v>
      </c>
      <c r="AC48" s="296">
        <f t="shared" si="68"/>
        <v>0</v>
      </c>
      <c r="AD48" s="296">
        <f t="shared" si="68"/>
        <v>0</v>
      </c>
      <c r="AE48" s="296">
        <f t="shared" si="68"/>
        <v>0</v>
      </c>
      <c r="AF48" s="296">
        <f t="shared" si="68"/>
        <v>0</v>
      </c>
      <c r="AG48" s="297">
        <f t="shared" si="69"/>
        <v>1</v>
      </c>
      <c r="AH48" s="296">
        <f t="shared" si="70"/>
        <v>10</v>
      </c>
      <c r="AI48" s="298">
        <v>10</v>
      </c>
      <c r="AJ48" s="298"/>
      <c r="AK48" s="298"/>
      <c r="AL48" s="298"/>
      <c r="AM48" s="298"/>
      <c r="AN48" s="298"/>
      <c r="AO48" s="297">
        <f t="shared" si="71"/>
        <v>1</v>
      </c>
      <c r="AP48" s="296">
        <f t="shared" si="72"/>
        <v>91</v>
      </c>
      <c r="AQ48" s="298">
        <v>91</v>
      </c>
      <c r="AR48" s="298"/>
      <c r="AS48" s="298">
        <v>0</v>
      </c>
      <c r="AT48" s="298">
        <v>0</v>
      </c>
      <c r="AU48" s="298"/>
      <c r="AV48" s="298"/>
      <c r="AW48" s="297">
        <f t="shared" si="73"/>
        <v>1</v>
      </c>
      <c r="AX48" s="296">
        <f t="shared" si="74"/>
        <v>90</v>
      </c>
      <c r="AY48" s="298">
        <v>90</v>
      </c>
      <c r="AZ48" s="298"/>
      <c r="BA48" s="298">
        <v>0</v>
      </c>
      <c r="BB48" s="298">
        <v>0</v>
      </c>
      <c r="BC48" s="298"/>
      <c r="BD48" s="298">
        <v>0</v>
      </c>
      <c r="BE48" s="297">
        <f t="shared" si="75"/>
        <v>1</v>
      </c>
      <c r="BF48" s="296">
        <f t="shared" si="76"/>
        <v>90</v>
      </c>
      <c r="BG48" s="298">
        <v>90</v>
      </c>
      <c r="BH48" s="298"/>
      <c r="BI48" s="298">
        <v>0</v>
      </c>
      <c r="BJ48" s="298">
        <v>0</v>
      </c>
      <c r="BK48" s="298"/>
      <c r="BL48" s="298">
        <v>0</v>
      </c>
    </row>
    <row r="49" spans="1:64" s="287" customFormat="1" ht="40.5" customHeight="1" x14ac:dyDescent="0.25">
      <c r="A49" s="293"/>
      <c r="B49" s="278"/>
      <c r="C49" s="25"/>
      <c r="D49" s="25"/>
      <c r="E49" s="177"/>
      <c r="F49" s="489"/>
      <c r="G49" s="489"/>
      <c r="H49" s="786"/>
      <c r="I49" s="786"/>
      <c r="J49" s="489"/>
      <c r="K49" s="489"/>
      <c r="L49" s="489"/>
      <c r="M49" s="790"/>
      <c r="N49" s="356"/>
      <c r="O49" s="489"/>
      <c r="P49" s="759"/>
      <c r="Q49" s="517"/>
      <c r="R49" s="760"/>
      <c r="S49" s="760"/>
      <c r="T49" s="309"/>
      <c r="U49" s="311"/>
      <c r="V49" s="311"/>
      <c r="W49" s="311"/>
      <c r="X49" s="311"/>
      <c r="Y49" s="855"/>
      <c r="Z49" s="312"/>
      <c r="AA49" s="312"/>
      <c r="AB49" s="312"/>
      <c r="AC49" s="312"/>
      <c r="AD49" s="312"/>
      <c r="AE49" s="312"/>
      <c r="AF49" s="312"/>
      <c r="AG49" s="856"/>
      <c r="AH49" s="857"/>
      <c r="AI49" s="857"/>
      <c r="AJ49" s="857"/>
      <c r="AK49" s="857"/>
      <c r="AL49" s="858"/>
      <c r="AM49" s="858"/>
      <c r="AN49" s="858"/>
      <c r="AO49" s="856"/>
      <c r="AP49" s="857"/>
      <c r="AQ49" s="857"/>
      <c r="AR49" s="857"/>
      <c r="AS49" s="858"/>
      <c r="AT49" s="858"/>
      <c r="AU49" s="858"/>
      <c r="AV49" s="858"/>
      <c r="AW49" s="856"/>
      <c r="AX49" s="857"/>
      <c r="AY49" s="857"/>
      <c r="AZ49" s="857"/>
      <c r="BA49" s="857"/>
      <c r="BB49" s="858"/>
      <c r="BC49" s="858"/>
      <c r="BD49" s="858"/>
      <c r="BE49" s="856"/>
      <c r="BF49" s="857"/>
      <c r="BG49" s="857"/>
      <c r="BH49" s="857"/>
      <c r="BI49" s="857"/>
      <c r="BJ49" s="858"/>
      <c r="BK49" s="858"/>
      <c r="BL49" s="858"/>
    </row>
    <row r="50" spans="1:64" s="559" customFormat="1" ht="40.5" customHeight="1" x14ac:dyDescent="0.25">
      <c r="A50" s="194" t="s">
        <v>2892</v>
      </c>
      <c r="B50" s="534" t="s">
        <v>1206</v>
      </c>
      <c r="C50" s="535"/>
      <c r="D50" s="535"/>
      <c r="E50" s="535"/>
      <c r="F50" s="560"/>
      <c r="G50" s="560"/>
      <c r="H50" s="536"/>
      <c r="I50" s="536"/>
      <c r="J50" s="560"/>
      <c r="K50" s="560"/>
      <c r="L50" s="560"/>
      <c r="M50" s="705"/>
      <c r="N50" s="560"/>
      <c r="O50" s="693"/>
      <c r="P50" s="562"/>
      <c r="Q50" s="562"/>
      <c r="R50" s="562"/>
      <c r="S50" s="555"/>
      <c r="T50" s="538"/>
      <c r="U50" s="194"/>
      <c r="V50" s="194"/>
      <c r="W50" s="194"/>
      <c r="X50" s="194"/>
      <c r="Y50" s="556">
        <v>5454.12</v>
      </c>
      <c r="Z50" s="539">
        <f>Z51+Z65+Z69</f>
        <v>5454.12</v>
      </c>
      <c r="AA50" s="539">
        <f t="shared" ref="AA50:AN50" si="77">AA51+AA65+AA69</f>
        <v>2454.12</v>
      </c>
      <c r="AB50" s="539">
        <f t="shared" si="77"/>
        <v>0</v>
      </c>
      <c r="AC50" s="539">
        <f t="shared" si="77"/>
        <v>1000</v>
      </c>
      <c r="AD50" s="539">
        <f t="shared" si="77"/>
        <v>2000</v>
      </c>
      <c r="AE50" s="539">
        <f t="shared" si="77"/>
        <v>0</v>
      </c>
      <c r="AF50" s="539">
        <f t="shared" si="77"/>
        <v>0</v>
      </c>
      <c r="AG50" s="852"/>
      <c r="AH50" s="539">
        <f t="shared" si="77"/>
        <v>211.12</v>
      </c>
      <c r="AI50" s="539">
        <f t="shared" si="77"/>
        <v>211.12</v>
      </c>
      <c r="AJ50" s="539">
        <f t="shared" si="77"/>
        <v>0</v>
      </c>
      <c r="AK50" s="539">
        <f t="shared" si="77"/>
        <v>0</v>
      </c>
      <c r="AL50" s="539">
        <f t="shared" si="77"/>
        <v>0</v>
      </c>
      <c r="AM50" s="539">
        <f t="shared" si="77"/>
        <v>0</v>
      </c>
      <c r="AN50" s="539">
        <f t="shared" si="77"/>
        <v>0</v>
      </c>
      <c r="AO50" s="852"/>
      <c r="AP50" s="539">
        <f t="shared" ref="AP50:AV50" si="78">AP51+AP65+AP69</f>
        <v>1790</v>
      </c>
      <c r="AQ50" s="539">
        <f t="shared" si="78"/>
        <v>789</v>
      </c>
      <c r="AR50" s="539">
        <f t="shared" si="78"/>
        <v>0</v>
      </c>
      <c r="AS50" s="539">
        <f t="shared" si="78"/>
        <v>334</v>
      </c>
      <c r="AT50" s="539">
        <f t="shared" si="78"/>
        <v>667</v>
      </c>
      <c r="AU50" s="539">
        <f t="shared" si="78"/>
        <v>0</v>
      </c>
      <c r="AV50" s="539">
        <f t="shared" si="78"/>
        <v>0</v>
      </c>
      <c r="AW50" s="852"/>
      <c r="AX50" s="539">
        <f t="shared" ref="AX50:BD50" si="79">AX51+AX65+AX69</f>
        <v>1727</v>
      </c>
      <c r="AY50" s="539">
        <f t="shared" si="79"/>
        <v>727</v>
      </c>
      <c r="AZ50" s="539">
        <f t="shared" si="79"/>
        <v>0</v>
      </c>
      <c r="BA50" s="539">
        <f t="shared" si="79"/>
        <v>333</v>
      </c>
      <c r="BB50" s="539">
        <f t="shared" si="79"/>
        <v>667</v>
      </c>
      <c r="BC50" s="539">
        <f t="shared" si="79"/>
        <v>0</v>
      </c>
      <c r="BD50" s="539">
        <f t="shared" si="79"/>
        <v>0</v>
      </c>
      <c r="BE50" s="852"/>
      <c r="BF50" s="539">
        <f t="shared" ref="BF50:BK50" si="80">BF51+BF65+BF69</f>
        <v>1726</v>
      </c>
      <c r="BG50" s="539">
        <f t="shared" si="80"/>
        <v>727</v>
      </c>
      <c r="BH50" s="539">
        <f t="shared" si="80"/>
        <v>0</v>
      </c>
      <c r="BI50" s="539">
        <f t="shared" si="80"/>
        <v>333</v>
      </c>
      <c r="BJ50" s="539">
        <f t="shared" si="80"/>
        <v>666</v>
      </c>
      <c r="BK50" s="539">
        <f t="shared" si="80"/>
        <v>0</v>
      </c>
      <c r="BL50" s="539">
        <f>BL51+BL65+BL69</f>
        <v>0</v>
      </c>
    </row>
    <row r="51" spans="1:64" s="559" customFormat="1" ht="40.5" customHeight="1" x14ac:dyDescent="0.25">
      <c r="A51" s="464"/>
      <c r="B51" s="201" t="s">
        <v>1224</v>
      </c>
      <c r="C51" s="567" t="s">
        <v>1223</v>
      </c>
      <c r="D51" s="548"/>
      <c r="E51" s="548"/>
      <c r="F51" s="402"/>
      <c r="G51" s="462"/>
      <c r="H51" s="462"/>
      <c r="I51" s="462"/>
      <c r="J51" s="402"/>
      <c r="K51" s="402"/>
      <c r="L51" s="402"/>
      <c r="M51" s="477"/>
      <c r="N51" s="402"/>
      <c r="O51" s="711"/>
      <c r="P51" s="716"/>
      <c r="Q51" s="716"/>
      <c r="R51" s="716"/>
      <c r="S51" s="685"/>
      <c r="T51" s="548"/>
      <c r="U51" s="549"/>
      <c r="V51" s="549"/>
      <c r="W51" s="549"/>
      <c r="X51" s="550"/>
      <c r="Y51" s="558">
        <v>986.12</v>
      </c>
      <c r="Z51" s="551">
        <f t="shared" ref="Z51:AF51" si="81">SUM(Z52:Z64)</f>
        <v>986.12</v>
      </c>
      <c r="AA51" s="551">
        <f t="shared" si="81"/>
        <v>986.12</v>
      </c>
      <c r="AB51" s="551">
        <f t="shared" si="81"/>
        <v>0</v>
      </c>
      <c r="AC51" s="551">
        <f t="shared" si="81"/>
        <v>0</v>
      </c>
      <c r="AD51" s="551">
        <f t="shared" si="81"/>
        <v>0</v>
      </c>
      <c r="AE51" s="551">
        <f t="shared" si="81"/>
        <v>0</v>
      </c>
      <c r="AF51" s="551">
        <f t="shared" si="81"/>
        <v>0</v>
      </c>
      <c r="AG51" s="853">
        <f t="shared" ref="AG51:AG64" si="82">U51</f>
        <v>0</v>
      </c>
      <c r="AH51" s="553">
        <f t="shared" ref="AH51:AN51" si="83">SUM(AH52:AH64)</f>
        <v>100.12</v>
      </c>
      <c r="AI51" s="553">
        <f t="shared" si="83"/>
        <v>100.12</v>
      </c>
      <c r="AJ51" s="553">
        <f t="shared" si="83"/>
        <v>0</v>
      </c>
      <c r="AK51" s="553">
        <f t="shared" si="83"/>
        <v>0</v>
      </c>
      <c r="AL51" s="553">
        <f t="shared" si="83"/>
        <v>0</v>
      </c>
      <c r="AM51" s="553">
        <f t="shared" si="83"/>
        <v>0</v>
      </c>
      <c r="AN51" s="553">
        <f t="shared" si="83"/>
        <v>0</v>
      </c>
      <c r="AO51" s="853">
        <f t="shared" ref="AO51:AO64" si="84">V51</f>
        <v>0</v>
      </c>
      <c r="AP51" s="553">
        <f t="shared" ref="AP51:AV51" si="85">SUM(AP52:AP64)</f>
        <v>296</v>
      </c>
      <c r="AQ51" s="553">
        <f t="shared" si="85"/>
        <v>296</v>
      </c>
      <c r="AR51" s="553">
        <f t="shared" si="85"/>
        <v>0</v>
      </c>
      <c r="AS51" s="553">
        <f t="shared" si="85"/>
        <v>0</v>
      </c>
      <c r="AT51" s="553">
        <f t="shared" si="85"/>
        <v>0</v>
      </c>
      <c r="AU51" s="553">
        <f t="shared" si="85"/>
        <v>0</v>
      </c>
      <c r="AV51" s="553">
        <f t="shared" si="85"/>
        <v>0</v>
      </c>
      <c r="AW51" s="853">
        <f t="shared" ref="AW51:AW64" si="86">W51</f>
        <v>0</v>
      </c>
      <c r="AX51" s="553">
        <f t="shared" ref="AX51:BD51" si="87">SUM(AX52:AX64)</f>
        <v>295</v>
      </c>
      <c r="AY51" s="553">
        <f t="shared" si="87"/>
        <v>295</v>
      </c>
      <c r="AZ51" s="553">
        <f t="shared" si="87"/>
        <v>0</v>
      </c>
      <c r="BA51" s="553">
        <f t="shared" si="87"/>
        <v>0</v>
      </c>
      <c r="BB51" s="553">
        <f t="shared" si="87"/>
        <v>0</v>
      </c>
      <c r="BC51" s="553">
        <f t="shared" si="87"/>
        <v>0</v>
      </c>
      <c r="BD51" s="553">
        <f t="shared" si="87"/>
        <v>0</v>
      </c>
      <c r="BE51" s="853">
        <f>X51</f>
        <v>0</v>
      </c>
      <c r="BF51" s="553">
        <f t="shared" ref="BF51:BL51" si="88">SUM(BF52:BF64)</f>
        <v>295</v>
      </c>
      <c r="BG51" s="553">
        <f t="shared" si="88"/>
        <v>295</v>
      </c>
      <c r="BH51" s="553">
        <f t="shared" si="88"/>
        <v>0</v>
      </c>
      <c r="BI51" s="553">
        <f t="shared" si="88"/>
        <v>0</v>
      </c>
      <c r="BJ51" s="553">
        <f t="shared" si="88"/>
        <v>0</v>
      </c>
      <c r="BK51" s="553">
        <f t="shared" si="88"/>
        <v>0</v>
      </c>
      <c r="BL51" s="553">
        <f t="shared" si="88"/>
        <v>0</v>
      </c>
    </row>
    <row r="52" spans="1:64" s="287" customFormat="1" ht="40.5" customHeight="1" x14ac:dyDescent="0.25">
      <c r="A52" s="293"/>
      <c r="B52" s="278"/>
      <c r="C52" s="328" t="s">
        <v>1225</v>
      </c>
      <c r="D52" s="334" t="s">
        <v>1207</v>
      </c>
      <c r="E52" s="351">
        <v>419</v>
      </c>
      <c r="F52" s="370" t="s">
        <v>3414</v>
      </c>
      <c r="G52" s="28" t="s">
        <v>1208</v>
      </c>
      <c r="H52" s="352">
        <v>1000</v>
      </c>
      <c r="I52" s="352" t="s">
        <v>2979</v>
      </c>
      <c r="J52" s="370" t="s">
        <v>3389</v>
      </c>
      <c r="K52" s="370" t="s">
        <v>3288</v>
      </c>
      <c r="L52" s="370" t="s">
        <v>3390</v>
      </c>
      <c r="M52" s="676" t="s">
        <v>3386</v>
      </c>
      <c r="N52" s="356">
        <v>2024004540083</v>
      </c>
      <c r="O52" s="370" t="s">
        <v>3088</v>
      </c>
      <c r="P52" s="751" t="s">
        <v>1208</v>
      </c>
      <c r="Q52" s="272">
        <v>1000</v>
      </c>
      <c r="R52" s="326" t="s">
        <v>2955</v>
      </c>
      <c r="S52" s="326"/>
      <c r="T52" s="178">
        <v>1000</v>
      </c>
      <c r="U52" s="294">
        <v>95</v>
      </c>
      <c r="V52" s="295">
        <v>313</v>
      </c>
      <c r="W52" s="295">
        <v>306</v>
      </c>
      <c r="X52" s="295">
        <v>286</v>
      </c>
      <c r="Y52" s="343">
        <v>178.12</v>
      </c>
      <c r="Z52" s="296">
        <f t="shared" ref="Z52:AF64" si="89">AH52+AP52+AX52+BF52</f>
        <v>178.12</v>
      </c>
      <c r="AA52" s="296">
        <f t="shared" si="89"/>
        <v>178.12</v>
      </c>
      <c r="AB52" s="296">
        <f t="shared" si="89"/>
        <v>0</v>
      </c>
      <c r="AC52" s="296">
        <f t="shared" si="89"/>
        <v>0</v>
      </c>
      <c r="AD52" s="296">
        <f t="shared" si="89"/>
        <v>0</v>
      </c>
      <c r="AE52" s="296">
        <f t="shared" si="89"/>
        <v>0</v>
      </c>
      <c r="AF52" s="296">
        <f t="shared" si="89"/>
        <v>0</v>
      </c>
      <c r="AG52" s="297">
        <f t="shared" si="82"/>
        <v>95</v>
      </c>
      <c r="AH52" s="296">
        <f t="shared" ref="AH52:AH64" si="90">SUM(AI52:AN52)</f>
        <v>10.119999999999999</v>
      </c>
      <c r="AI52" s="298">
        <v>10.119999999999999</v>
      </c>
      <c r="AJ52" s="298"/>
      <c r="AK52" s="298"/>
      <c r="AL52" s="298"/>
      <c r="AM52" s="298"/>
      <c r="AN52" s="298"/>
      <c r="AO52" s="297">
        <f t="shared" si="84"/>
        <v>313</v>
      </c>
      <c r="AP52" s="296">
        <f t="shared" ref="AP52:AP64" si="91">SUM(AQ52:AV52)</f>
        <v>56</v>
      </c>
      <c r="AQ52" s="298">
        <v>56</v>
      </c>
      <c r="AR52" s="298"/>
      <c r="AS52" s="298">
        <v>0</v>
      </c>
      <c r="AT52" s="298">
        <v>0</v>
      </c>
      <c r="AU52" s="298"/>
      <c r="AV52" s="298"/>
      <c r="AW52" s="297">
        <f t="shared" si="86"/>
        <v>306</v>
      </c>
      <c r="AX52" s="296">
        <f t="shared" ref="AX52:AX64" si="92">SUM(AY52:BD52)</f>
        <v>56</v>
      </c>
      <c r="AY52" s="298">
        <v>56</v>
      </c>
      <c r="AZ52" s="298"/>
      <c r="BA52" s="298">
        <v>0</v>
      </c>
      <c r="BB52" s="298">
        <v>0</v>
      </c>
      <c r="BC52" s="298"/>
      <c r="BD52" s="298">
        <v>0</v>
      </c>
      <c r="BE52" s="297">
        <f t="shared" ref="BE52:BE64" si="93">X52</f>
        <v>286</v>
      </c>
      <c r="BF52" s="296">
        <f t="shared" ref="BF52:BF64" si="94">SUM(BG52:BL52)</f>
        <v>56</v>
      </c>
      <c r="BG52" s="298">
        <v>56</v>
      </c>
      <c r="BH52" s="298"/>
      <c r="BI52" s="298">
        <v>0</v>
      </c>
      <c r="BJ52" s="298">
        <v>0</v>
      </c>
      <c r="BK52" s="298"/>
      <c r="BL52" s="298">
        <v>0</v>
      </c>
    </row>
    <row r="53" spans="1:64" s="287" customFormat="1" ht="40.5" customHeight="1" x14ac:dyDescent="0.25">
      <c r="A53" s="293"/>
      <c r="B53" s="278"/>
      <c r="C53" s="328" t="s">
        <v>1226</v>
      </c>
      <c r="D53" s="333" t="s">
        <v>1209</v>
      </c>
      <c r="E53" s="649">
        <v>420</v>
      </c>
      <c r="F53" s="370" t="s">
        <v>3415</v>
      </c>
      <c r="G53" s="28" t="s">
        <v>1210</v>
      </c>
      <c r="H53" s="727">
        <v>1000</v>
      </c>
      <c r="I53" s="727" t="s">
        <v>2979</v>
      </c>
      <c r="J53" s="370" t="s">
        <v>3389</v>
      </c>
      <c r="K53" s="370" t="s">
        <v>3288</v>
      </c>
      <c r="L53" s="370" t="s">
        <v>3390</v>
      </c>
      <c r="M53" s="676" t="s">
        <v>3386</v>
      </c>
      <c r="N53" s="356">
        <v>2024004540083</v>
      </c>
      <c r="O53" s="370" t="s">
        <v>3088</v>
      </c>
      <c r="P53" s="751" t="s">
        <v>1210</v>
      </c>
      <c r="Q53" s="639">
        <v>1000</v>
      </c>
      <c r="R53" s="326" t="s">
        <v>2955</v>
      </c>
      <c r="S53" s="326"/>
      <c r="T53" s="638">
        <v>1000</v>
      </c>
      <c r="U53" s="294">
        <v>95</v>
      </c>
      <c r="V53" s="295">
        <v>313</v>
      </c>
      <c r="W53" s="295">
        <v>306</v>
      </c>
      <c r="X53" s="295">
        <v>286</v>
      </c>
      <c r="Y53" s="343">
        <v>171</v>
      </c>
      <c r="Z53" s="296">
        <f t="shared" si="89"/>
        <v>171</v>
      </c>
      <c r="AA53" s="296">
        <f t="shared" si="89"/>
        <v>171</v>
      </c>
      <c r="AB53" s="296">
        <f t="shared" si="89"/>
        <v>0</v>
      </c>
      <c r="AC53" s="296">
        <f t="shared" si="89"/>
        <v>0</v>
      </c>
      <c r="AD53" s="296">
        <f t="shared" si="89"/>
        <v>0</v>
      </c>
      <c r="AE53" s="296">
        <f t="shared" si="89"/>
        <v>0</v>
      </c>
      <c r="AF53" s="296">
        <f t="shared" si="89"/>
        <v>0</v>
      </c>
      <c r="AG53" s="297">
        <f t="shared" si="82"/>
        <v>95</v>
      </c>
      <c r="AH53" s="296">
        <f t="shared" si="90"/>
        <v>3</v>
      </c>
      <c r="AI53" s="298">
        <v>3</v>
      </c>
      <c r="AJ53" s="298"/>
      <c r="AK53" s="298"/>
      <c r="AL53" s="298"/>
      <c r="AM53" s="298"/>
      <c r="AN53" s="298"/>
      <c r="AO53" s="297">
        <f t="shared" si="84"/>
        <v>313</v>
      </c>
      <c r="AP53" s="296">
        <f t="shared" si="91"/>
        <v>56</v>
      </c>
      <c r="AQ53" s="298">
        <v>56</v>
      </c>
      <c r="AR53" s="298"/>
      <c r="AS53" s="298">
        <v>0</v>
      </c>
      <c r="AT53" s="298">
        <v>0</v>
      </c>
      <c r="AU53" s="298"/>
      <c r="AV53" s="298"/>
      <c r="AW53" s="297">
        <f t="shared" si="86"/>
        <v>306</v>
      </c>
      <c r="AX53" s="296">
        <f t="shared" si="92"/>
        <v>56</v>
      </c>
      <c r="AY53" s="298">
        <v>56</v>
      </c>
      <c r="AZ53" s="298"/>
      <c r="BA53" s="298">
        <v>0</v>
      </c>
      <c r="BB53" s="298">
        <v>0</v>
      </c>
      <c r="BC53" s="298"/>
      <c r="BD53" s="298">
        <v>0</v>
      </c>
      <c r="BE53" s="297">
        <f t="shared" si="93"/>
        <v>286</v>
      </c>
      <c r="BF53" s="296">
        <f t="shared" si="94"/>
        <v>56</v>
      </c>
      <c r="BG53" s="298">
        <v>56</v>
      </c>
      <c r="BH53" s="298"/>
      <c r="BI53" s="298">
        <v>0</v>
      </c>
      <c r="BJ53" s="298">
        <v>0</v>
      </c>
      <c r="BK53" s="298"/>
      <c r="BL53" s="298">
        <v>0</v>
      </c>
    </row>
    <row r="54" spans="1:64" s="287" customFormat="1" ht="40.5" customHeight="1" x14ac:dyDescent="0.25">
      <c r="A54" s="293"/>
      <c r="B54" s="278"/>
      <c r="C54" s="328" t="s">
        <v>1227</v>
      </c>
      <c r="D54" s="333" t="s">
        <v>1211</v>
      </c>
      <c r="E54" s="649">
        <v>421</v>
      </c>
      <c r="F54" s="370" t="s">
        <v>3405</v>
      </c>
      <c r="G54" s="28" t="s">
        <v>1157</v>
      </c>
      <c r="H54" s="727">
        <v>16</v>
      </c>
      <c r="I54" s="727" t="s">
        <v>2979</v>
      </c>
      <c r="J54" s="370" t="s">
        <v>3389</v>
      </c>
      <c r="K54" s="370" t="s">
        <v>3288</v>
      </c>
      <c r="L54" s="370" t="s">
        <v>3390</v>
      </c>
      <c r="M54" s="676" t="s">
        <v>3386</v>
      </c>
      <c r="N54" s="356">
        <v>2024004540083</v>
      </c>
      <c r="O54" s="370" t="s">
        <v>3088</v>
      </c>
      <c r="P54" s="751" t="s">
        <v>1155</v>
      </c>
      <c r="Q54" s="639">
        <v>16</v>
      </c>
      <c r="R54" s="326" t="s">
        <v>2955</v>
      </c>
      <c r="S54" s="326"/>
      <c r="T54" s="638">
        <v>16</v>
      </c>
      <c r="U54" s="294">
        <v>1</v>
      </c>
      <c r="V54" s="295">
        <v>5</v>
      </c>
      <c r="W54" s="295">
        <v>5</v>
      </c>
      <c r="X54" s="295">
        <v>5</v>
      </c>
      <c r="Y54" s="343">
        <v>96</v>
      </c>
      <c r="Z54" s="296">
        <f t="shared" si="89"/>
        <v>96</v>
      </c>
      <c r="AA54" s="296">
        <f t="shared" si="89"/>
        <v>96</v>
      </c>
      <c r="AB54" s="296">
        <f t="shared" si="89"/>
        <v>0</v>
      </c>
      <c r="AC54" s="296">
        <f t="shared" si="89"/>
        <v>0</v>
      </c>
      <c r="AD54" s="296">
        <f t="shared" si="89"/>
        <v>0</v>
      </c>
      <c r="AE54" s="296">
        <f t="shared" si="89"/>
        <v>0</v>
      </c>
      <c r="AF54" s="296">
        <f t="shared" si="89"/>
        <v>0</v>
      </c>
      <c r="AG54" s="297">
        <f t="shared" si="82"/>
        <v>1</v>
      </c>
      <c r="AH54" s="296">
        <f t="shared" si="90"/>
        <v>3</v>
      </c>
      <c r="AI54" s="298">
        <v>3</v>
      </c>
      <c r="AJ54" s="298"/>
      <c r="AK54" s="298"/>
      <c r="AL54" s="298"/>
      <c r="AM54" s="298"/>
      <c r="AN54" s="298"/>
      <c r="AO54" s="297">
        <f t="shared" si="84"/>
        <v>5</v>
      </c>
      <c r="AP54" s="296">
        <f t="shared" si="91"/>
        <v>31</v>
      </c>
      <c r="AQ54" s="298">
        <v>31</v>
      </c>
      <c r="AR54" s="298"/>
      <c r="AS54" s="298">
        <v>0</v>
      </c>
      <c r="AT54" s="298">
        <v>0</v>
      </c>
      <c r="AU54" s="298"/>
      <c r="AV54" s="298"/>
      <c r="AW54" s="297">
        <f t="shared" si="86"/>
        <v>5</v>
      </c>
      <c r="AX54" s="296">
        <f t="shared" si="92"/>
        <v>31</v>
      </c>
      <c r="AY54" s="298">
        <v>31</v>
      </c>
      <c r="AZ54" s="298"/>
      <c r="BA54" s="298">
        <v>0</v>
      </c>
      <c r="BB54" s="298">
        <v>0</v>
      </c>
      <c r="BC54" s="298"/>
      <c r="BD54" s="298">
        <v>0</v>
      </c>
      <c r="BE54" s="297">
        <f t="shared" si="93"/>
        <v>5</v>
      </c>
      <c r="BF54" s="296">
        <f t="shared" si="94"/>
        <v>31</v>
      </c>
      <c r="BG54" s="298">
        <v>31</v>
      </c>
      <c r="BH54" s="298"/>
      <c r="BI54" s="298">
        <v>0</v>
      </c>
      <c r="BJ54" s="298">
        <v>0</v>
      </c>
      <c r="BK54" s="298"/>
      <c r="BL54" s="298">
        <v>0</v>
      </c>
    </row>
    <row r="55" spans="1:64" s="287" customFormat="1" ht="40.5" customHeight="1" x14ac:dyDescent="0.25">
      <c r="A55" s="293"/>
      <c r="B55" s="278"/>
      <c r="C55" s="328" t="s">
        <v>1228</v>
      </c>
      <c r="D55" s="333" t="s">
        <v>1212</v>
      </c>
      <c r="E55" s="649">
        <v>422</v>
      </c>
      <c r="F55" s="370" t="s">
        <v>3400</v>
      </c>
      <c r="G55" s="28" t="s">
        <v>1146</v>
      </c>
      <c r="H55" s="352">
        <v>4</v>
      </c>
      <c r="I55" s="352" t="s">
        <v>2979</v>
      </c>
      <c r="J55" s="370" t="s">
        <v>3389</v>
      </c>
      <c r="K55" s="370" t="s">
        <v>3288</v>
      </c>
      <c r="L55" s="370" t="s">
        <v>3390</v>
      </c>
      <c r="M55" s="676" t="s">
        <v>3386</v>
      </c>
      <c r="N55" s="356">
        <v>2024004540083</v>
      </c>
      <c r="O55" s="370" t="s">
        <v>3088</v>
      </c>
      <c r="P55" s="751" t="s">
        <v>1146</v>
      </c>
      <c r="Q55" s="272">
        <v>4</v>
      </c>
      <c r="R55" s="326" t="s">
        <v>2955</v>
      </c>
      <c r="S55" s="326"/>
      <c r="T55" s="178">
        <v>4</v>
      </c>
      <c r="U55" s="294">
        <v>1</v>
      </c>
      <c r="V55" s="295">
        <v>1</v>
      </c>
      <c r="W55" s="295">
        <v>1</v>
      </c>
      <c r="X55" s="295">
        <v>1</v>
      </c>
      <c r="Y55" s="343">
        <v>96</v>
      </c>
      <c r="Z55" s="296">
        <f t="shared" si="89"/>
        <v>96</v>
      </c>
      <c r="AA55" s="296">
        <f t="shared" si="89"/>
        <v>96</v>
      </c>
      <c r="AB55" s="296">
        <f t="shared" si="89"/>
        <v>0</v>
      </c>
      <c r="AC55" s="296">
        <f t="shared" si="89"/>
        <v>0</v>
      </c>
      <c r="AD55" s="296">
        <f t="shared" si="89"/>
        <v>0</v>
      </c>
      <c r="AE55" s="296">
        <f t="shared" si="89"/>
        <v>0</v>
      </c>
      <c r="AF55" s="296">
        <f t="shared" si="89"/>
        <v>0</v>
      </c>
      <c r="AG55" s="297">
        <f t="shared" si="82"/>
        <v>1</v>
      </c>
      <c r="AH55" s="296">
        <f t="shared" si="90"/>
        <v>3</v>
      </c>
      <c r="AI55" s="298">
        <v>3</v>
      </c>
      <c r="AJ55" s="298"/>
      <c r="AK55" s="298"/>
      <c r="AL55" s="298"/>
      <c r="AM55" s="298"/>
      <c r="AN55" s="298"/>
      <c r="AO55" s="297">
        <f t="shared" si="84"/>
        <v>1</v>
      </c>
      <c r="AP55" s="296">
        <f t="shared" si="91"/>
        <v>31</v>
      </c>
      <c r="AQ55" s="298">
        <v>31</v>
      </c>
      <c r="AR55" s="298"/>
      <c r="AS55" s="298">
        <v>0</v>
      </c>
      <c r="AT55" s="298">
        <v>0</v>
      </c>
      <c r="AU55" s="298"/>
      <c r="AV55" s="298"/>
      <c r="AW55" s="297">
        <f t="shared" si="86"/>
        <v>1</v>
      </c>
      <c r="AX55" s="296">
        <f t="shared" si="92"/>
        <v>31</v>
      </c>
      <c r="AY55" s="298">
        <v>31</v>
      </c>
      <c r="AZ55" s="298"/>
      <c r="BA55" s="298">
        <v>0</v>
      </c>
      <c r="BB55" s="298">
        <v>0</v>
      </c>
      <c r="BC55" s="298"/>
      <c r="BD55" s="298">
        <v>0</v>
      </c>
      <c r="BE55" s="297">
        <f t="shared" si="93"/>
        <v>1</v>
      </c>
      <c r="BF55" s="296">
        <f t="shared" si="94"/>
        <v>31</v>
      </c>
      <c r="BG55" s="298">
        <v>31</v>
      </c>
      <c r="BH55" s="298"/>
      <c r="BI55" s="298">
        <v>0</v>
      </c>
      <c r="BJ55" s="298">
        <v>0</v>
      </c>
      <c r="BK55" s="298"/>
      <c r="BL55" s="298">
        <v>0</v>
      </c>
    </row>
    <row r="56" spans="1:64" s="287" customFormat="1" ht="40.5" customHeight="1" x14ac:dyDescent="0.25">
      <c r="A56" s="293"/>
      <c r="B56" s="278"/>
      <c r="C56" s="328" t="s">
        <v>1229</v>
      </c>
      <c r="D56" s="333" t="s">
        <v>1213</v>
      </c>
      <c r="E56" s="649">
        <v>423</v>
      </c>
      <c r="F56" s="370" t="s">
        <v>3400</v>
      </c>
      <c r="G56" s="28" t="s">
        <v>1146</v>
      </c>
      <c r="H56" s="352">
        <v>2</v>
      </c>
      <c r="I56" s="352" t="s">
        <v>2979</v>
      </c>
      <c r="J56" s="370" t="s">
        <v>3389</v>
      </c>
      <c r="K56" s="370" t="s">
        <v>3288</v>
      </c>
      <c r="L56" s="370" t="s">
        <v>3390</v>
      </c>
      <c r="M56" s="676" t="s">
        <v>3386</v>
      </c>
      <c r="N56" s="356">
        <v>2024004540083</v>
      </c>
      <c r="O56" s="370" t="s">
        <v>3088</v>
      </c>
      <c r="P56" s="751" t="s">
        <v>1214</v>
      </c>
      <c r="Q56" s="272">
        <v>2</v>
      </c>
      <c r="R56" s="326" t="s">
        <v>2955</v>
      </c>
      <c r="S56" s="326"/>
      <c r="T56" s="178">
        <v>2</v>
      </c>
      <c r="U56" s="294">
        <v>0</v>
      </c>
      <c r="V56" s="295">
        <v>1</v>
      </c>
      <c r="W56" s="295">
        <v>1</v>
      </c>
      <c r="X56" s="295">
        <v>0</v>
      </c>
      <c r="Y56" s="343">
        <v>27</v>
      </c>
      <c r="Z56" s="296">
        <f t="shared" si="89"/>
        <v>27</v>
      </c>
      <c r="AA56" s="296">
        <f t="shared" si="89"/>
        <v>27</v>
      </c>
      <c r="AB56" s="296">
        <f t="shared" si="89"/>
        <v>0</v>
      </c>
      <c r="AC56" s="296">
        <f t="shared" si="89"/>
        <v>0</v>
      </c>
      <c r="AD56" s="296">
        <f t="shared" si="89"/>
        <v>0</v>
      </c>
      <c r="AE56" s="296">
        <f t="shared" si="89"/>
        <v>0</v>
      </c>
      <c r="AF56" s="296">
        <f t="shared" si="89"/>
        <v>0</v>
      </c>
      <c r="AG56" s="297">
        <f t="shared" si="82"/>
        <v>0</v>
      </c>
      <c r="AH56" s="296">
        <f t="shared" si="90"/>
        <v>3</v>
      </c>
      <c r="AI56" s="298">
        <v>3</v>
      </c>
      <c r="AJ56" s="298"/>
      <c r="AK56" s="298"/>
      <c r="AL56" s="298"/>
      <c r="AM56" s="298"/>
      <c r="AN56" s="298"/>
      <c r="AO56" s="297">
        <f t="shared" si="84"/>
        <v>1</v>
      </c>
      <c r="AP56" s="296">
        <f t="shared" si="91"/>
        <v>8</v>
      </c>
      <c r="AQ56" s="298">
        <v>8</v>
      </c>
      <c r="AR56" s="298"/>
      <c r="AS56" s="298">
        <v>0</v>
      </c>
      <c r="AT56" s="298">
        <v>0</v>
      </c>
      <c r="AU56" s="298"/>
      <c r="AV56" s="298"/>
      <c r="AW56" s="297">
        <f t="shared" si="86"/>
        <v>1</v>
      </c>
      <c r="AX56" s="296">
        <f t="shared" si="92"/>
        <v>8</v>
      </c>
      <c r="AY56" s="298">
        <v>8</v>
      </c>
      <c r="AZ56" s="298"/>
      <c r="BA56" s="298">
        <v>0</v>
      </c>
      <c r="BB56" s="298">
        <v>0</v>
      </c>
      <c r="BC56" s="298"/>
      <c r="BD56" s="298">
        <v>0</v>
      </c>
      <c r="BE56" s="297">
        <f t="shared" si="93"/>
        <v>0</v>
      </c>
      <c r="BF56" s="296">
        <f t="shared" si="94"/>
        <v>8</v>
      </c>
      <c r="BG56" s="298">
        <v>8</v>
      </c>
      <c r="BH56" s="298"/>
      <c r="BI56" s="298">
        <v>0</v>
      </c>
      <c r="BJ56" s="298">
        <v>0</v>
      </c>
      <c r="BK56" s="298"/>
      <c r="BL56" s="298">
        <v>0</v>
      </c>
    </row>
    <row r="57" spans="1:64" s="287" customFormat="1" ht="40.5" customHeight="1" x14ac:dyDescent="0.25">
      <c r="A57" s="293"/>
      <c r="B57" s="278"/>
      <c r="C57" s="328" t="s">
        <v>1230</v>
      </c>
      <c r="D57" s="333" t="s">
        <v>1215</v>
      </c>
      <c r="E57" s="649">
        <v>424</v>
      </c>
      <c r="F57" s="370" t="s">
        <v>3400</v>
      </c>
      <c r="G57" s="28" t="s">
        <v>1146</v>
      </c>
      <c r="H57" s="727">
        <v>1</v>
      </c>
      <c r="I57" s="727" t="s">
        <v>2979</v>
      </c>
      <c r="J57" s="370" t="s">
        <v>3389</v>
      </c>
      <c r="K57" s="370" t="s">
        <v>3288</v>
      </c>
      <c r="L57" s="370" t="s">
        <v>3390</v>
      </c>
      <c r="M57" s="676" t="s">
        <v>3386</v>
      </c>
      <c r="N57" s="356">
        <v>2024004540083</v>
      </c>
      <c r="O57" s="370" t="s">
        <v>3088</v>
      </c>
      <c r="P57" s="751" t="s">
        <v>1146</v>
      </c>
      <c r="Q57" s="639">
        <v>1</v>
      </c>
      <c r="R57" s="326" t="s">
        <v>2956</v>
      </c>
      <c r="S57" s="326"/>
      <c r="T57" s="638">
        <v>1</v>
      </c>
      <c r="U57" s="294">
        <v>0</v>
      </c>
      <c r="V57" s="295">
        <v>1</v>
      </c>
      <c r="W57" s="295">
        <v>0</v>
      </c>
      <c r="X57" s="295">
        <v>0</v>
      </c>
      <c r="Y57" s="343">
        <v>27</v>
      </c>
      <c r="Z57" s="296">
        <f t="shared" si="89"/>
        <v>27</v>
      </c>
      <c r="AA57" s="296">
        <f t="shared" si="89"/>
        <v>27</v>
      </c>
      <c r="AB57" s="296">
        <f t="shared" si="89"/>
        <v>0</v>
      </c>
      <c r="AC57" s="296">
        <f t="shared" si="89"/>
        <v>0</v>
      </c>
      <c r="AD57" s="296">
        <f t="shared" si="89"/>
        <v>0</v>
      </c>
      <c r="AE57" s="296">
        <f t="shared" si="89"/>
        <v>0</v>
      </c>
      <c r="AF57" s="296">
        <f t="shared" si="89"/>
        <v>0</v>
      </c>
      <c r="AG57" s="297">
        <f t="shared" si="82"/>
        <v>0</v>
      </c>
      <c r="AH57" s="296">
        <f t="shared" si="90"/>
        <v>3</v>
      </c>
      <c r="AI57" s="298">
        <v>3</v>
      </c>
      <c r="AJ57" s="298"/>
      <c r="AK57" s="298"/>
      <c r="AL57" s="298"/>
      <c r="AM57" s="298"/>
      <c r="AN57" s="298"/>
      <c r="AO57" s="297">
        <f t="shared" si="84"/>
        <v>1</v>
      </c>
      <c r="AP57" s="296">
        <f t="shared" si="91"/>
        <v>8</v>
      </c>
      <c r="AQ57" s="298">
        <v>8</v>
      </c>
      <c r="AR57" s="298"/>
      <c r="AS57" s="298">
        <v>0</v>
      </c>
      <c r="AT57" s="298">
        <v>0</v>
      </c>
      <c r="AU57" s="298"/>
      <c r="AV57" s="298"/>
      <c r="AW57" s="297">
        <f t="shared" si="86"/>
        <v>0</v>
      </c>
      <c r="AX57" s="296">
        <f t="shared" si="92"/>
        <v>8</v>
      </c>
      <c r="AY57" s="298">
        <v>8</v>
      </c>
      <c r="AZ57" s="298"/>
      <c r="BA57" s="298">
        <v>0</v>
      </c>
      <c r="BB57" s="298">
        <v>0</v>
      </c>
      <c r="BC57" s="298"/>
      <c r="BD57" s="298">
        <v>0</v>
      </c>
      <c r="BE57" s="297">
        <f t="shared" si="93"/>
        <v>0</v>
      </c>
      <c r="BF57" s="296">
        <f t="shared" si="94"/>
        <v>8</v>
      </c>
      <c r="BG57" s="298">
        <v>8</v>
      </c>
      <c r="BH57" s="298"/>
      <c r="BI57" s="298">
        <v>0</v>
      </c>
      <c r="BJ57" s="298">
        <v>0</v>
      </c>
      <c r="BK57" s="298"/>
      <c r="BL57" s="298">
        <v>0</v>
      </c>
    </row>
    <row r="58" spans="1:64" s="287" customFormat="1" ht="40.5" customHeight="1" x14ac:dyDescent="0.25">
      <c r="A58" s="293"/>
      <c r="B58" s="278"/>
      <c r="C58" s="328" t="s">
        <v>1231</v>
      </c>
      <c r="D58" s="347" t="s">
        <v>1216</v>
      </c>
      <c r="E58" s="649">
        <v>425</v>
      </c>
      <c r="F58" s="370" t="s">
        <v>3400</v>
      </c>
      <c r="G58" s="28" t="s">
        <v>1146</v>
      </c>
      <c r="H58" s="352">
        <v>1</v>
      </c>
      <c r="I58" s="352" t="s">
        <v>2979</v>
      </c>
      <c r="J58" s="370" t="s">
        <v>3389</v>
      </c>
      <c r="K58" s="370" t="s">
        <v>3288</v>
      </c>
      <c r="L58" s="370" t="s">
        <v>3390</v>
      </c>
      <c r="M58" s="676" t="s">
        <v>3386</v>
      </c>
      <c r="N58" s="356">
        <v>2024004540083</v>
      </c>
      <c r="O58" s="370" t="s">
        <v>3088</v>
      </c>
      <c r="P58" s="751" t="s">
        <v>1140</v>
      </c>
      <c r="Q58" s="272">
        <v>1</v>
      </c>
      <c r="R58" s="326" t="s">
        <v>2956</v>
      </c>
      <c r="S58" s="326"/>
      <c r="T58" s="178">
        <v>1</v>
      </c>
      <c r="U58" s="294">
        <v>0</v>
      </c>
      <c r="V58" s="295">
        <v>1</v>
      </c>
      <c r="W58" s="295">
        <v>0</v>
      </c>
      <c r="X58" s="295">
        <v>0</v>
      </c>
      <c r="Y58" s="343">
        <v>27</v>
      </c>
      <c r="Z58" s="296">
        <f t="shared" si="89"/>
        <v>27</v>
      </c>
      <c r="AA58" s="296">
        <f t="shared" si="89"/>
        <v>27</v>
      </c>
      <c r="AB58" s="296">
        <f t="shared" si="89"/>
        <v>0</v>
      </c>
      <c r="AC58" s="296">
        <f t="shared" si="89"/>
        <v>0</v>
      </c>
      <c r="AD58" s="296">
        <f t="shared" si="89"/>
        <v>0</v>
      </c>
      <c r="AE58" s="296">
        <f t="shared" si="89"/>
        <v>0</v>
      </c>
      <c r="AF58" s="296">
        <f t="shared" si="89"/>
        <v>0</v>
      </c>
      <c r="AG58" s="297">
        <f t="shared" si="82"/>
        <v>0</v>
      </c>
      <c r="AH58" s="296">
        <f t="shared" si="90"/>
        <v>3</v>
      </c>
      <c r="AI58" s="298">
        <v>3</v>
      </c>
      <c r="AJ58" s="298"/>
      <c r="AK58" s="298"/>
      <c r="AL58" s="298"/>
      <c r="AM58" s="298"/>
      <c r="AN58" s="298"/>
      <c r="AO58" s="297">
        <f t="shared" si="84"/>
        <v>1</v>
      </c>
      <c r="AP58" s="296">
        <f t="shared" si="91"/>
        <v>8</v>
      </c>
      <c r="AQ58" s="298">
        <v>8</v>
      </c>
      <c r="AR58" s="298"/>
      <c r="AS58" s="298">
        <v>0</v>
      </c>
      <c r="AT58" s="298">
        <v>0</v>
      </c>
      <c r="AU58" s="298"/>
      <c r="AV58" s="298"/>
      <c r="AW58" s="297">
        <f t="shared" si="86"/>
        <v>0</v>
      </c>
      <c r="AX58" s="296">
        <f t="shared" si="92"/>
        <v>8</v>
      </c>
      <c r="AY58" s="298">
        <v>8</v>
      </c>
      <c r="AZ58" s="298"/>
      <c r="BA58" s="298">
        <v>0</v>
      </c>
      <c r="BB58" s="298">
        <v>0</v>
      </c>
      <c r="BC58" s="298"/>
      <c r="BD58" s="298">
        <v>0</v>
      </c>
      <c r="BE58" s="297">
        <f t="shared" si="93"/>
        <v>0</v>
      </c>
      <c r="BF58" s="296">
        <f t="shared" si="94"/>
        <v>8</v>
      </c>
      <c r="BG58" s="298">
        <v>8</v>
      </c>
      <c r="BH58" s="298"/>
      <c r="BI58" s="298">
        <v>0</v>
      </c>
      <c r="BJ58" s="298">
        <v>0</v>
      </c>
      <c r="BK58" s="298"/>
      <c r="BL58" s="298">
        <v>0</v>
      </c>
    </row>
    <row r="59" spans="1:64" s="287" customFormat="1" ht="40.5" customHeight="1" x14ac:dyDescent="0.25">
      <c r="A59" s="293"/>
      <c r="B59" s="278"/>
      <c r="C59" s="328" t="s">
        <v>1232</v>
      </c>
      <c r="D59" s="333" t="s">
        <v>1217</v>
      </c>
      <c r="E59" s="649">
        <v>426</v>
      </c>
      <c r="F59" s="370" t="s">
        <v>3405</v>
      </c>
      <c r="G59" s="28" t="s">
        <v>1157</v>
      </c>
      <c r="H59" s="352">
        <v>40</v>
      </c>
      <c r="I59" s="352" t="s">
        <v>2979</v>
      </c>
      <c r="J59" s="370" t="s">
        <v>3389</v>
      </c>
      <c r="K59" s="370" t="s">
        <v>3288</v>
      </c>
      <c r="L59" s="370" t="s">
        <v>3390</v>
      </c>
      <c r="M59" s="676" t="s">
        <v>3386</v>
      </c>
      <c r="N59" s="356">
        <v>2024004540083</v>
      </c>
      <c r="O59" s="370" t="s">
        <v>3088</v>
      </c>
      <c r="P59" s="751" t="s">
        <v>1155</v>
      </c>
      <c r="Q59" s="272">
        <v>40</v>
      </c>
      <c r="R59" s="326" t="s">
        <v>2955</v>
      </c>
      <c r="S59" s="326"/>
      <c r="T59" s="178">
        <v>40</v>
      </c>
      <c r="U59" s="294">
        <v>4</v>
      </c>
      <c r="V59" s="295">
        <v>13</v>
      </c>
      <c r="W59" s="295">
        <v>12</v>
      </c>
      <c r="X59" s="295">
        <v>11</v>
      </c>
      <c r="Y59" s="343">
        <v>25</v>
      </c>
      <c r="Z59" s="296">
        <f t="shared" si="89"/>
        <v>25</v>
      </c>
      <c r="AA59" s="296">
        <f t="shared" si="89"/>
        <v>25</v>
      </c>
      <c r="AB59" s="296">
        <f t="shared" si="89"/>
        <v>0</v>
      </c>
      <c r="AC59" s="296">
        <f t="shared" si="89"/>
        <v>0</v>
      </c>
      <c r="AD59" s="296">
        <f t="shared" si="89"/>
        <v>0</v>
      </c>
      <c r="AE59" s="296">
        <f t="shared" si="89"/>
        <v>0</v>
      </c>
      <c r="AF59" s="296">
        <f t="shared" si="89"/>
        <v>0</v>
      </c>
      <c r="AG59" s="297">
        <f t="shared" si="82"/>
        <v>4</v>
      </c>
      <c r="AH59" s="296">
        <f t="shared" si="90"/>
        <v>3</v>
      </c>
      <c r="AI59" s="298">
        <v>3</v>
      </c>
      <c r="AJ59" s="298"/>
      <c r="AK59" s="298"/>
      <c r="AL59" s="298"/>
      <c r="AM59" s="298"/>
      <c r="AN59" s="298"/>
      <c r="AO59" s="297">
        <f t="shared" si="84"/>
        <v>13</v>
      </c>
      <c r="AP59" s="296">
        <f t="shared" si="91"/>
        <v>8</v>
      </c>
      <c r="AQ59" s="298">
        <v>8</v>
      </c>
      <c r="AR59" s="298"/>
      <c r="AS59" s="298">
        <v>0</v>
      </c>
      <c r="AT59" s="298">
        <v>0</v>
      </c>
      <c r="AU59" s="298"/>
      <c r="AV59" s="298"/>
      <c r="AW59" s="297">
        <f t="shared" si="86"/>
        <v>12</v>
      </c>
      <c r="AX59" s="296">
        <f t="shared" si="92"/>
        <v>7</v>
      </c>
      <c r="AY59" s="298">
        <v>7</v>
      </c>
      <c r="AZ59" s="298"/>
      <c r="BA59" s="298">
        <v>0</v>
      </c>
      <c r="BB59" s="298">
        <v>0</v>
      </c>
      <c r="BC59" s="298"/>
      <c r="BD59" s="298">
        <v>0</v>
      </c>
      <c r="BE59" s="297">
        <f t="shared" si="93"/>
        <v>11</v>
      </c>
      <c r="BF59" s="296">
        <f t="shared" si="94"/>
        <v>7</v>
      </c>
      <c r="BG59" s="298">
        <v>7</v>
      </c>
      <c r="BH59" s="298"/>
      <c r="BI59" s="298">
        <v>0</v>
      </c>
      <c r="BJ59" s="298">
        <v>0</v>
      </c>
      <c r="BK59" s="298"/>
      <c r="BL59" s="298">
        <v>0</v>
      </c>
    </row>
    <row r="60" spans="1:64" s="287" customFormat="1" ht="40.5" customHeight="1" x14ac:dyDescent="0.25">
      <c r="A60" s="293"/>
      <c r="B60" s="278"/>
      <c r="C60" s="328" t="s">
        <v>1233</v>
      </c>
      <c r="D60" s="333" t="s">
        <v>1218</v>
      </c>
      <c r="E60" s="351">
        <v>427</v>
      </c>
      <c r="F60" s="370" t="s">
        <v>3229</v>
      </c>
      <c r="G60" s="28" t="s">
        <v>1253</v>
      </c>
      <c r="H60" s="352">
        <v>6</v>
      </c>
      <c r="I60" s="352" t="s">
        <v>2979</v>
      </c>
      <c r="J60" s="370" t="s">
        <v>3394</v>
      </c>
      <c r="K60" s="370" t="s">
        <v>2984</v>
      </c>
      <c r="L60" s="370" t="s">
        <v>3395</v>
      </c>
      <c r="M60" s="676" t="s">
        <v>3396</v>
      </c>
      <c r="N60" s="356">
        <v>2024004540057</v>
      </c>
      <c r="O60" s="370" t="s">
        <v>3397</v>
      </c>
      <c r="P60" s="751" t="s">
        <v>1131</v>
      </c>
      <c r="Q60" s="272">
        <v>6</v>
      </c>
      <c r="R60" s="326" t="s">
        <v>2955</v>
      </c>
      <c r="S60" s="326"/>
      <c r="T60" s="178">
        <v>6</v>
      </c>
      <c r="U60" s="294">
        <v>2</v>
      </c>
      <c r="V60" s="295">
        <v>2</v>
      </c>
      <c r="W60" s="295">
        <v>1</v>
      </c>
      <c r="X60" s="295">
        <v>1</v>
      </c>
      <c r="Y60" s="343">
        <v>129</v>
      </c>
      <c r="Z60" s="296">
        <f t="shared" si="89"/>
        <v>129</v>
      </c>
      <c r="AA60" s="296">
        <f t="shared" si="89"/>
        <v>129</v>
      </c>
      <c r="AB60" s="296">
        <f t="shared" si="89"/>
        <v>0</v>
      </c>
      <c r="AC60" s="296">
        <f t="shared" si="89"/>
        <v>0</v>
      </c>
      <c r="AD60" s="296">
        <f t="shared" si="89"/>
        <v>0</v>
      </c>
      <c r="AE60" s="296">
        <f t="shared" si="89"/>
        <v>0</v>
      </c>
      <c r="AF60" s="296">
        <f t="shared" si="89"/>
        <v>0</v>
      </c>
      <c r="AG60" s="297">
        <f t="shared" si="82"/>
        <v>2</v>
      </c>
      <c r="AH60" s="296">
        <f t="shared" si="90"/>
        <v>39</v>
      </c>
      <c r="AI60" s="298">
        <v>39</v>
      </c>
      <c r="AJ60" s="298"/>
      <c r="AK60" s="298"/>
      <c r="AL60" s="298"/>
      <c r="AM60" s="298"/>
      <c r="AN60" s="298"/>
      <c r="AO60" s="297">
        <f t="shared" si="84"/>
        <v>2</v>
      </c>
      <c r="AP60" s="296">
        <f t="shared" si="91"/>
        <v>30</v>
      </c>
      <c r="AQ60" s="298">
        <v>30</v>
      </c>
      <c r="AR60" s="298"/>
      <c r="AS60" s="298">
        <v>0</v>
      </c>
      <c r="AT60" s="298">
        <v>0</v>
      </c>
      <c r="AU60" s="298"/>
      <c r="AV60" s="298"/>
      <c r="AW60" s="297">
        <f t="shared" si="86"/>
        <v>1</v>
      </c>
      <c r="AX60" s="296">
        <f t="shared" si="92"/>
        <v>30</v>
      </c>
      <c r="AY60" s="298">
        <v>30</v>
      </c>
      <c r="AZ60" s="298"/>
      <c r="BA60" s="298">
        <v>0</v>
      </c>
      <c r="BB60" s="298">
        <v>0</v>
      </c>
      <c r="BC60" s="298"/>
      <c r="BD60" s="298">
        <v>0</v>
      </c>
      <c r="BE60" s="297">
        <f t="shared" si="93"/>
        <v>1</v>
      </c>
      <c r="BF60" s="296">
        <f t="shared" si="94"/>
        <v>30</v>
      </c>
      <c r="BG60" s="298">
        <v>30</v>
      </c>
      <c r="BH60" s="298"/>
      <c r="BI60" s="298">
        <v>0</v>
      </c>
      <c r="BJ60" s="298">
        <v>0</v>
      </c>
      <c r="BK60" s="298"/>
      <c r="BL60" s="298">
        <v>0</v>
      </c>
    </row>
    <row r="61" spans="1:64" s="287" customFormat="1" ht="40.5" customHeight="1" x14ac:dyDescent="0.25">
      <c r="A61" s="293"/>
      <c r="B61" s="278"/>
      <c r="C61" s="328" t="s">
        <v>1234</v>
      </c>
      <c r="D61" s="333" t="s">
        <v>1219</v>
      </c>
      <c r="E61" s="649">
        <v>428</v>
      </c>
      <c r="F61" s="370" t="s">
        <v>3401</v>
      </c>
      <c r="G61" s="28" t="s">
        <v>1151</v>
      </c>
      <c r="H61" s="352">
        <v>4</v>
      </c>
      <c r="I61" s="352" t="s">
        <v>2979</v>
      </c>
      <c r="J61" s="370" t="s">
        <v>3389</v>
      </c>
      <c r="K61" s="370" t="s">
        <v>3288</v>
      </c>
      <c r="L61" s="370" t="s">
        <v>3402</v>
      </c>
      <c r="M61" s="676" t="s">
        <v>3403</v>
      </c>
      <c r="N61" s="356">
        <v>2024004540060</v>
      </c>
      <c r="O61" s="370" t="s">
        <v>3404</v>
      </c>
      <c r="P61" s="751" t="s">
        <v>1180</v>
      </c>
      <c r="Q61" s="272">
        <v>4</v>
      </c>
      <c r="R61" s="326" t="s">
        <v>2955</v>
      </c>
      <c r="S61" s="326"/>
      <c r="T61" s="178">
        <v>4</v>
      </c>
      <c r="U61" s="294">
        <v>1</v>
      </c>
      <c r="V61" s="295">
        <v>1</v>
      </c>
      <c r="W61" s="295">
        <v>1</v>
      </c>
      <c r="X61" s="295">
        <v>1</v>
      </c>
      <c r="Y61" s="343">
        <v>111</v>
      </c>
      <c r="Z61" s="296">
        <f t="shared" si="89"/>
        <v>111</v>
      </c>
      <c r="AA61" s="296">
        <f t="shared" si="89"/>
        <v>111</v>
      </c>
      <c r="AB61" s="296">
        <f t="shared" si="89"/>
        <v>0</v>
      </c>
      <c r="AC61" s="296">
        <f t="shared" si="89"/>
        <v>0</v>
      </c>
      <c r="AD61" s="296">
        <f t="shared" si="89"/>
        <v>0</v>
      </c>
      <c r="AE61" s="296">
        <f t="shared" si="89"/>
        <v>0</v>
      </c>
      <c r="AF61" s="296">
        <f t="shared" si="89"/>
        <v>0</v>
      </c>
      <c r="AG61" s="297">
        <f t="shared" si="82"/>
        <v>1</v>
      </c>
      <c r="AH61" s="296">
        <f t="shared" si="90"/>
        <v>21</v>
      </c>
      <c r="AI61" s="298">
        <v>21</v>
      </c>
      <c r="AJ61" s="298"/>
      <c r="AK61" s="298"/>
      <c r="AL61" s="298"/>
      <c r="AM61" s="298"/>
      <c r="AN61" s="298"/>
      <c r="AO61" s="297">
        <f t="shared" si="84"/>
        <v>1</v>
      </c>
      <c r="AP61" s="296">
        <f t="shared" si="91"/>
        <v>30</v>
      </c>
      <c r="AQ61" s="298">
        <v>30</v>
      </c>
      <c r="AR61" s="298"/>
      <c r="AS61" s="298">
        <v>0</v>
      </c>
      <c r="AT61" s="298">
        <v>0</v>
      </c>
      <c r="AU61" s="298"/>
      <c r="AV61" s="298"/>
      <c r="AW61" s="297">
        <f t="shared" si="86"/>
        <v>1</v>
      </c>
      <c r="AX61" s="296">
        <f t="shared" si="92"/>
        <v>30</v>
      </c>
      <c r="AY61" s="298">
        <v>30</v>
      </c>
      <c r="AZ61" s="298"/>
      <c r="BA61" s="298">
        <v>0</v>
      </c>
      <c r="BB61" s="298">
        <v>0</v>
      </c>
      <c r="BC61" s="298"/>
      <c r="BD61" s="298">
        <v>0</v>
      </c>
      <c r="BE61" s="297">
        <f t="shared" si="93"/>
        <v>1</v>
      </c>
      <c r="BF61" s="296">
        <f t="shared" si="94"/>
        <v>30</v>
      </c>
      <c r="BG61" s="298">
        <v>30</v>
      </c>
      <c r="BH61" s="298"/>
      <c r="BI61" s="298">
        <v>0</v>
      </c>
      <c r="BJ61" s="298">
        <v>0</v>
      </c>
      <c r="BK61" s="298"/>
      <c r="BL61" s="298">
        <v>0</v>
      </c>
    </row>
    <row r="62" spans="1:64" s="287" customFormat="1" ht="40.5" customHeight="1" x14ac:dyDescent="0.25">
      <c r="A62" s="293"/>
      <c r="B62" s="278"/>
      <c r="C62" s="328" t="s">
        <v>1235</v>
      </c>
      <c r="D62" s="333" t="s">
        <v>1220</v>
      </c>
      <c r="E62" s="649">
        <v>429</v>
      </c>
      <c r="F62" s="370" t="s">
        <v>3401</v>
      </c>
      <c r="G62" s="28" t="s">
        <v>1151</v>
      </c>
      <c r="H62" s="352">
        <v>4</v>
      </c>
      <c r="I62" s="352" t="s">
        <v>2979</v>
      </c>
      <c r="J62" s="370" t="s">
        <v>3389</v>
      </c>
      <c r="K62" s="370" t="s">
        <v>3288</v>
      </c>
      <c r="L62" s="370" t="s">
        <v>3402</v>
      </c>
      <c r="M62" s="676" t="s">
        <v>3403</v>
      </c>
      <c r="N62" s="356">
        <v>2024004540060</v>
      </c>
      <c r="O62" s="370" t="s">
        <v>3404</v>
      </c>
      <c r="P62" s="751" t="s">
        <v>1180</v>
      </c>
      <c r="Q62" s="272">
        <v>4</v>
      </c>
      <c r="R62" s="326" t="s">
        <v>2955</v>
      </c>
      <c r="S62" s="326"/>
      <c r="T62" s="178">
        <v>4</v>
      </c>
      <c r="U62" s="294">
        <v>1</v>
      </c>
      <c r="V62" s="295">
        <v>1</v>
      </c>
      <c r="W62" s="295">
        <v>1</v>
      </c>
      <c r="X62" s="295">
        <v>1</v>
      </c>
      <c r="Y62" s="343">
        <v>33</v>
      </c>
      <c r="Z62" s="296">
        <f t="shared" si="89"/>
        <v>33</v>
      </c>
      <c r="AA62" s="296">
        <f t="shared" si="89"/>
        <v>33</v>
      </c>
      <c r="AB62" s="296">
        <f t="shared" si="89"/>
        <v>0</v>
      </c>
      <c r="AC62" s="296">
        <f t="shared" si="89"/>
        <v>0</v>
      </c>
      <c r="AD62" s="296">
        <f t="shared" si="89"/>
        <v>0</v>
      </c>
      <c r="AE62" s="296">
        <f t="shared" si="89"/>
        <v>0</v>
      </c>
      <c r="AF62" s="296">
        <f t="shared" si="89"/>
        <v>0</v>
      </c>
      <c r="AG62" s="297">
        <f t="shared" si="82"/>
        <v>1</v>
      </c>
      <c r="AH62" s="296">
        <f t="shared" si="90"/>
        <v>3</v>
      </c>
      <c r="AI62" s="298">
        <v>3</v>
      </c>
      <c r="AJ62" s="298"/>
      <c r="AK62" s="298"/>
      <c r="AL62" s="298"/>
      <c r="AM62" s="298"/>
      <c r="AN62" s="298"/>
      <c r="AO62" s="297">
        <f t="shared" si="84"/>
        <v>1</v>
      </c>
      <c r="AP62" s="296">
        <f t="shared" si="91"/>
        <v>10</v>
      </c>
      <c r="AQ62" s="298">
        <v>10</v>
      </c>
      <c r="AR62" s="298"/>
      <c r="AS62" s="298">
        <v>0</v>
      </c>
      <c r="AT62" s="298">
        <v>0</v>
      </c>
      <c r="AU62" s="298"/>
      <c r="AV62" s="298"/>
      <c r="AW62" s="297">
        <f t="shared" si="86"/>
        <v>1</v>
      </c>
      <c r="AX62" s="296">
        <f t="shared" si="92"/>
        <v>10</v>
      </c>
      <c r="AY62" s="298">
        <v>10</v>
      </c>
      <c r="AZ62" s="298"/>
      <c r="BA62" s="298">
        <v>0</v>
      </c>
      <c r="BB62" s="298">
        <v>0</v>
      </c>
      <c r="BC62" s="298"/>
      <c r="BD62" s="298">
        <v>0</v>
      </c>
      <c r="BE62" s="297">
        <f t="shared" si="93"/>
        <v>1</v>
      </c>
      <c r="BF62" s="296">
        <f t="shared" si="94"/>
        <v>10</v>
      </c>
      <c r="BG62" s="298">
        <v>10</v>
      </c>
      <c r="BH62" s="298"/>
      <c r="BI62" s="298">
        <v>0</v>
      </c>
      <c r="BJ62" s="298">
        <v>0</v>
      </c>
      <c r="BK62" s="298"/>
      <c r="BL62" s="298">
        <v>0</v>
      </c>
    </row>
    <row r="63" spans="1:64" s="287" customFormat="1" ht="40.5" customHeight="1" x14ac:dyDescent="0.25">
      <c r="A63" s="293"/>
      <c r="B63" s="278"/>
      <c r="C63" s="328" t="s">
        <v>1236</v>
      </c>
      <c r="D63" s="347" t="s">
        <v>1221</v>
      </c>
      <c r="E63" s="649">
        <v>430</v>
      </c>
      <c r="F63" s="370" t="s">
        <v>3401</v>
      </c>
      <c r="G63" s="28" t="s">
        <v>1151</v>
      </c>
      <c r="H63" s="352">
        <v>2</v>
      </c>
      <c r="I63" s="352" t="s">
        <v>2979</v>
      </c>
      <c r="J63" s="370" t="s">
        <v>3389</v>
      </c>
      <c r="K63" s="370" t="s">
        <v>3288</v>
      </c>
      <c r="L63" s="370" t="s">
        <v>3402</v>
      </c>
      <c r="M63" s="676" t="s">
        <v>3403</v>
      </c>
      <c r="N63" s="356">
        <v>2024004540060</v>
      </c>
      <c r="O63" s="370" t="s">
        <v>3404</v>
      </c>
      <c r="P63" s="751" t="s">
        <v>1151</v>
      </c>
      <c r="Q63" s="272">
        <v>2</v>
      </c>
      <c r="R63" s="326" t="s">
        <v>2955</v>
      </c>
      <c r="S63" s="326"/>
      <c r="T63" s="178">
        <v>2</v>
      </c>
      <c r="U63" s="294">
        <v>0</v>
      </c>
      <c r="V63" s="295">
        <v>1</v>
      </c>
      <c r="W63" s="295">
        <v>1</v>
      </c>
      <c r="X63" s="295">
        <v>0</v>
      </c>
      <c r="Y63" s="343">
        <v>33</v>
      </c>
      <c r="Z63" s="296">
        <f t="shared" si="89"/>
        <v>33</v>
      </c>
      <c r="AA63" s="296">
        <f t="shared" si="89"/>
        <v>33</v>
      </c>
      <c r="AB63" s="296">
        <f t="shared" si="89"/>
        <v>0</v>
      </c>
      <c r="AC63" s="296">
        <f t="shared" si="89"/>
        <v>0</v>
      </c>
      <c r="AD63" s="296">
        <f t="shared" si="89"/>
        <v>0</v>
      </c>
      <c r="AE63" s="296">
        <f t="shared" si="89"/>
        <v>0</v>
      </c>
      <c r="AF63" s="296">
        <f t="shared" si="89"/>
        <v>0</v>
      </c>
      <c r="AG63" s="297">
        <f t="shared" si="82"/>
        <v>0</v>
      </c>
      <c r="AH63" s="296">
        <f t="shared" si="90"/>
        <v>3</v>
      </c>
      <c r="AI63" s="298">
        <v>3</v>
      </c>
      <c r="AJ63" s="298"/>
      <c r="AK63" s="298"/>
      <c r="AL63" s="298"/>
      <c r="AM63" s="298"/>
      <c r="AN63" s="298"/>
      <c r="AO63" s="297">
        <f t="shared" si="84"/>
        <v>1</v>
      </c>
      <c r="AP63" s="296">
        <f t="shared" si="91"/>
        <v>10</v>
      </c>
      <c r="AQ63" s="298">
        <v>10</v>
      </c>
      <c r="AR63" s="298"/>
      <c r="AS63" s="298">
        <v>0</v>
      </c>
      <c r="AT63" s="298">
        <v>0</v>
      </c>
      <c r="AU63" s="298"/>
      <c r="AV63" s="298"/>
      <c r="AW63" s="297">
        <f t="shared" si="86"/>
        <v>1</v>
      </c>
      <c r="AX63" s="296">
        <f t="shared" si="92"/>
        <v>10</v>
      </c>
      <c r="AY63" s="298">
        <v>10</v>
      </c>
      <c r="AZ63" s="298"/>
      <c r="BA63" s="298">
        <v>0</v>
      </c>
      <c r="BB63" s="298">
        <v>0</v>
      </c>
      <c r="BC63" s="298"/>
      <c r="BD63" s="298">
        <v>0</v>
      </c>
      <c r="BE63" s="297">
        <f t="shared" si="93"/>
        <v>0</v>
      </c>
      <c r="BF63" s="296">
        <f t="shared" si="94"/>
        <v>10</v>
      </c>
      <c r="BG63" s="298">
        <v>10</v>
      </c>
      <c r="BH63" s="298"/>
      <c r="BI63" s="298">
        <v>0</v>
      </c>
      <c r="BJ63" s="298">
        <v>0</v>
      </c>
      <c r="BK63" s="298"/>
      <c r="BL63" s="298">
        <v>0</v>
      </c>
    </row>
    <row r="64" spans="1:64" s="287" customFormat="1" ht="40.5" customHeight="1" x14ac:dyDescent="0.25">
      <c r="A64" s="293"/>
      <c r="B64" s="278"/>
      <c r="C64" s="328" t="s">
        <v>1237</v>
      </c>
      <c r="D64" s="347" t="s">
        <v>1222</v>
      </c>
      <c r="E64" s="351">
        <v>431</v>
      </c>
      <c r="F64" s="370" t="s">
        <v>3401</v>
      </c>
      <c r="G64" s="28" t="s">
        <v>1151</v>
      </c>
      <c r="H64" s="352">
        <v>2</v>
      </c>
      <c r="I64" s="352" t="s">
        <v>2979</v>
      </c>
      <c r="J64" s="370" t="s">
        <v>3389</v>
      </c>
      <c r="K64" s="370" t="s">
        <v>3288</v>
      </c>
      <c r="L64" s="370" t="s">
        <v>3402</v>
      </c>
      <c r="M64" s="676" t="s">
        <v>3403</v>
      </c>
      <c r="N64" s="356">
        <v>2024004540060</v>
      </c>
      <c r="O64" s="370" t="s">
        <v>3404</v>
      </c>
      <c r="P64" s="751" t="s">
        <v>1151</v>
      </c>
      <c r="Q64" s="272">
        <v>2</v>
      </c>
      <c r="R64" s="326" t="s">
        <v>2955</v>
      </c>
      <c r="S64" s="326"/>
      <c r="T64" s="178">
        <v>2</v>
      </c>
      <c r="U64" s="294">
        <v>0</v>
      </c>
      <c r="V64" s="295">
        <v>1</v>
      </c>
      <c r="W64" s="295">
        <v>1</v>
      </c>
      <c r="X64" s="295">
        <v>0</v>
      </c>
      <c r="Y64" s="343">
        <v>33</v>
      </c>
      <c r="Z64" s="296">
        <f t="shared" si="89"/>
        <v>33</v>
      </c>
      <c r="AA64" s="296">
        <f t="shared" si="89"/>
        <v>33</v>
      </c>
      <c r="AB64" s="296">
        <f t="shared" si="89"/>
        <v>0</v>
      </c>
      <c r="AC64" s="296">
        <f t="shared" si="89"/>
        <v>0</v>
      </c>
      <c r="AD64" s="296">
        <f t="shared" si="89"/>
        <v>0</v>
      </c>
      <c r="AE64" s="296">
        <f t="shared" si="89"/>
        <v>0</v>
      </c>
      <c r="AF64" s="296">
        <f t="shared" si="89"/>
        <v>0</v>
      </c>
      <c r="AG64" s="297">
        <f t="shared" si="82"/>
        <v>0</v>
      </c>
      <c r="AH64" s="296">
        <f t="shared" si="90"/>
        <v>3</v>
      </c>
      <c r="AI64" s="298">
        <v>3</v>
      </c>
      <c r="AJ64" s="298"/>
      <c r="AK64" s="298"/>
      <c r="AL64" s="298"/>
      <c r="AM64" s="298"/>
      <c r="AN64" s="298"/>
      <c r="AO64" s="297">
        <f t="shared" si="84"/>
        <v>1</v>
      </c>
      <c r="AP64" s="296">
        <f t="shared" si="91"/>
        <v>10</v>
      </c>
      <c r="AQ64" s="298">
        <v>10</v>
      </c>
      <c r="AR64" s="298"/>
      <c r="AS64" s="298">
        <v>0</v>
      </c>
      <c r="AT64" s="298">
        <v>0</v>
      </c>
      <c r="AU64" s="298"/>
      <c r="AV64" s="298"/>
      <c r="AW64" s="297">
        <f t="shared" si="86"/>
        <v>1</v>
      </c>
      <c r="AX64" s="296">
        <f t="shared" si="92"/>
        <v>10</v>
      </c>
      <c r="AY64" s="298">
        <v>10</v>
      </c>
      <c r="AZ64" s="298"/>
      <c r="BA64" s="298">
        <v>0</v>
      </c>
      <c r="BB64" s="298">
        <v>0</v>
      </c>
      <c r="BC64" s="298"/>
      <c r="BD64" s="298">
        <v>0</v>
      </c>
      <c r="BE64" s="297">
        <f t="shared" si="93"/>
        <v>0</v>
      </c>
      <c r="BF64" s="296">
        <f t="shared" si="94"/>
        <v>10</v>
      </c>
      <c r="BG64" s="298">
        <v>10</v>
      </c>
      <c r="BH64" s="298"/>
      <c r="BI64" s="298">
        <v>0</v>
      </c>
      <c r="BJ64" s="298">
        <v>0</v>
      </c>
      <c r="BK64" s="298"/>
      <c r="BL64" s="298">
        <v>0</v>
      </c>
    </row>
    <row r="65" spans="1:64" s="559" customFormat="1" ht="40.5" customHeight="1" x14ac:dyDescent="0.25">
      <c r="A65" s="464"/>
      <c r="B65" s="201" t="s">
        <v>1239</v>
      </c>
      <c r="C65" s="567" t="s">
        <v>1238</v>
      </c>
      <c r="D65" s="548"/>
      <c r="E65" s="548"/>
      <c r="F65" s="402"/>
      <c r="G65" s="462"/>
      <c r="H65" s="462"/>
      <c r="I65" s="462"/>
      <c r="J65" s="402"/>
      <c r="K65" s="402"/>
      <c r="L65" s="402"/>
      <c r="M65" s="477"/>
      <c r="N65" s="402"/>
      <c r="O65" s="711"/>
      <c r="P65" s="716"/>
      <c r="Q65" s="716"/>
      <c r="R65" s="716"/>
      <c r="S65" s="685"/>
      <c r="T65" s="548"/>
      <c r="U65" s="549"/>
      <c r="V65" s="549"/>
      <c r="W65" s="549"/>
      <c r="X65" s="550"/>
      <c r="Y65" s="558">
        <v>3600</v>
      </c>
      <c r="Z65" s="551">
        <f>SUM(Z66:Z68)</f>
        <v>3600</v>
      </c>
      <c r="AA65" s="551">
        <f t="shared" ref="AA65:AF65" si="95">SUM(AA66:AA68)</f>
        <v>600</v>
      </c>
      <c r="AB65" s="551">
        <f t="shared" si="95"/>
        <v>0</v>
      </c>
      <c r="AC65" s="551">
        <f t="shared" si="95"/>
        <v>1000</v>
      </c>
      <c r="AD65" s="551">
        <f t="shared" si="95"/>
        <v>2000</v>
      </c>
      <c r="AE65" s="551">
        <f t="shared" si="95"/>
        <v>0</v>
      </c>
      <c r="AF65" s="551">
        <f t="shared" si="95"/>
        <v>0</v>
      </c>
      <c r="AG65" s="853"/>
      <c r="AH65" s="553">
        <f>SUM(AH66:AH68)</f>
        <v>18</v>
      </c>
      <c r="AI65" s="553">
        <f t="shared" ref="AI65:AN65" si="96">SUM(AI66:AI68)</f>
        <v>18</v>
      </c>
      <c r="AJ65" s="553">
        <f t="shared" si="96"/>
        <v>0</v>
      </c>
      <c r="AK65" s="553">
        <f t="shared" si="96"/>
        <v>0</v>
      </c>
      <c r="AL65" s="553">
        <f t="shared" si="96"/>
        <v>0</v>
      </c>
      <c r="AM65" s="553">
        <f t="shared" si="96"/>
        <v>0</v>
      </c>
      <c r="AN65" s="553">
        <f t="shared" si="96"/>
        <v>0</v>
      </c>
      <c r="AO65" s="853"/>
      <c r="AP65" s="553">
        <f>SUM(AP66:AP68)</f>
        <v>1195</v>
      </c>
      <c r="AQ65" s="553">
        <f t="shared" ref="AQ65:AV65" si="97">SUM(AQ66:AQ68)</f>
        <v>194</v>
      </c>
      <c r="AR65" s="553">
        <f t="shared" si="97"/>
        <v>0</v>
      </c>
      <c r="AS65" s="553">
        <f t="shared" si="97"/>
        <v>334</v>
      </c>
      <c r="AT65" s="553">
        <f t="shared" si="97"/>
        <v>667</v>
      </c>
      <c r="AU65" s="553">
        <f t="shared" si="97"/>
        <v>0</v>
      </c>
      <c r="AV65" s="553">
        <f t="shared" si="97"/>
        <v>0</v>
      </c>
      <c r="AW65" s="853"/>
      <c r="AX65" s="553">
        <f>SUM(AX66:AX68)</f>
        <v>1194</v>
      </c>
      <c r="AY65" s="553">
        <f t="shared" ref="AY65:BD65" si="98">SUM(AY66:AY68)</f>
        <v>194</v>
      </c>
      <c r="AZ65" s="553">
        <f t="shared" si="98"/>
        <v>0</v>
      </c>
      <c r="BA65" s="553">
        <f t="shared" si="98"/>
        <v>333</v>
      </c>
      <c r="BB65" s="553">
        <f t="shared" si="98"/>
        <v>667</v>
      </c>
      <c r="BC65" s="553">
        <f t="shared" si="98"/>
        <v>0</v>
      </c>
      <c r="BD65" s="553">
        <f t="shared" si="98"/>
        <v>0</v>
      </c>
      <c r="BE65" s="853"/>
      <c r="BF65" s="553">
        <f>SUM(BF66:BF68)</f>
        <v>1193</v>
      </c>
      <c r="BG65" s="553">
        <f t="shared" ref="BG65:BL65" si="99">SUM(BG66:BG68)</f>
        <v>194</v>
      </c>
      <c r="BH65" s="553">
        <f t="shared" si="99"/>
        <v>0</v>
      </c>
      <c r="BI65" s="553">
        <f t="shared" si="99"/>
        <v>333</v>
      </c>
      <c r="BJ65" s="553">
        <f t="shared" si="99"/>
        <v>666</v>
      </c>
      <c r="BK65" s="553">
        <f t="shared" si="99"/>
        <v>0</v>
      </c>
      <c r="BL65" s="553">
        <f t="shared" si="99"/>
        <v>0</v>
      </c>
    </row>
    <row r="66" spans="1:64" s="287" customFormat="1" ht="40.5" customHeight="1" x14ac:dyDescent="0.25">
      <c r="A66" s="293"/>
      <c r="B66" s="278"/>
      <c r="C66" s="328" t="s">
        <v>1245</v>
      </c>
      <c r="D66" s="348" t="s">
        <v>1240</v>
      </c>
      <c r="E66" s="351">
        <v>432</v>
      </c>
      <c r="F66" s="370" t="s">
        <v>3398</v>
      </c>
      <c r="G66" s="32" t="s">
        <v>3399</v>
      </c>
      <c r="H66" s="727">
        <v>5000</v>
      </c>
      <c r="I66" s="727" t="s">
        <v>2979</v>
      </c>
      <c r="J66" s="370" t="s">
        <v>3389</v>
      </c>
      <c r="K66" s="370" t="s">
        <v>3288</v>
      </c>
      <c r="L66" s="370" t="s">
        <v>3390</v>
      </c>
      <c r="M66" s="676" t="s">
        <v>3386</v>
      </c>
      <c r="N66" s="356">
        <v>2024004540083</v>
      </c>
      <c r="O66" s="370" t="s">
        <v>3088</v>
      </c>
      <c r="P66" s="754" t="s">
        <v>1241</v>
      </c>
      <c r="Q66" s="639">
        <v>5000</v>
      </c>
      <c r="R66" s="326" t="s">
        <v>2955</v>
      </c>
      <c r="S66" s="326"/>
      <c r="T66" s="638">
        <v>5000</v>
      </c>
      <c r="U66" s="294">
        <v>500</v>
      </c>
      <c r="V66" s="295">
        <v>1500</v>
      </c>
      <c r="W66" s="295">
        <v>1500</v>
      </c>
      <c r="X66" s="295">
        <v>1500</v>
      </c>
      <c r="Y66" s="343">
        <v>1384</v>
      </c>
      <c r="Z66" s="296">
        <f t="shared" ref="Z66:AF68" si="100">AH66+AP66+AX66+BF66</f>
        <v>1384</v>
      </c>
      <c r="AA66" s="296">
        <f t="shared" si="100"/>
        <v>234</v>
      </c>
      <c r="AB66" s="296">
        <f t="shared" si="100"/>
        <v>0</v>
      </c>
      <c r="AC66" s="296">
        <f t="shared" si="100"/>
        <v>400</v>
      </c>
      <c r="AD66" s="296">
        <f t="shared" si="100"/>
        <v>750</v>
      </c>
      <c r="AE66" s="296">
        <f t="shared" si="100"/>
        <v>0</v>
      </c>
      <c r="AF66" s="296">
        <f t="shared" si="100"/>
        <v>0</v>
      </c>
      <c r="AG66" s="297">
        <f t="shared" ref="AG66:AG68" si="101">U66</f>
        <v>500</v>
      </c>
      <c r="AH66" s="296">
        <f t="shared" ref="AH66:AH68" si="102">SUM(AI66:AN66)</f>
        <v>6</v>
      </c>
      <c r="AI66" s="298">
        <v>6</v>
      </c>
      <c r="AJ66" s="298"/>
      <c r="AK66" s="298"/>
      <c r="AL66" s="298"/>
      <c r="AM66" s="298"/>
      <c r="AN66" s="298"/>
      <c r="AO66" s="297">
        <f t="shared" ref="AO66:AO68" si="103">V66</f>
        <v>1500</v>
      </c>
      <c r="AP66" s="296">
        <f t="shared" ref="AP66:AP68" si="104">SUM(AQ66:AV66)</f>
        <v>460</v>
      </c>
      <c r="AQ66" s="298">
        <v>76</v>
      </c>
      <c r="AR66" s="298"/>
      <c r="AS66" s="298">
        <v>134</v>
      </c>
      <c r="AT66" s="298">
        <v>250</v>
      </c>
      <c r="AU66" s="298"/>
      <c r="AV66" s="298"/>
      <c r="AW66" s="297">
        <f t="shared" ref="AW66:AW68" si="105">W66</f>
        <v>1500</v>
      </c>
      <c r="AX66" s="296">
        <f t="shared" ref="AX66:AX68" si="106">SUM(AY66:BD66)</f>
        <v>459</v>
      </c>
      <c r="AY66" s="298">
        <v>76</v>
      </c>
      <c r="AZ66" s="298"/>
      <c r="BA66" s="298">
        <v>133</v>
      </c>
      <c r="BB66" s="298">
        <v>250</v>
      </c>
      <c r="BC66" s="298"/>
      <c r="BD66" s="298">
        <v>0</v>
      </c>
      <c r="BE66" s="297">
        <f t="shared" ref="BE66:BE68" si="107">X66</f>
        <v>1500</v>
      </c>
      <c r="BF66" s="296">
        <f t="shared" ref="BF66:BF68" si="108">SUM(BG66:BL66)</f>
        <v>459</v>
      </c>
      <c r="BG66" s="298">
        <v>76</v>
      </c>
      <c r="BH66" s="298"/>
      <c r="BI66" s="298">
        <v>133</v>
      </c>
      <c r="BJ66" s="298">
        <v>250</v>
      </c>
      <c r="BK66" s="298"/>
      <c r="BL66" s="298">
        <v>0</v>
      </c>
    </row>
    <row r="67" spans="1:64" s="287" customFormat="1" ht="40.5" customHeight="1" x14ac:dyDescent="0.25">
      <c r="A67" s="293"/>
      <c r="B67" s="278"/>
      <c r="C67" s="328" t="s">
        <v>1246</v>
      </c>
      <c r="D67" s="334" t="s">
        <v>1242</v>
      </c>
      <c r="E67" s="351">
        <v>433</v>
      </c>
      <c r="F67" s="370" t="s">
        <v>3398</v>
      </c>
      <c r="G67" s="32" t="s">
        <v>3399</v>
      </c>
      <c r="H67" s="727">
        <v>500</v>
      </c>
      <c r="I67" s="727" t="s">
        <v>2979</v>
      </c>
      <c r="J67" s="370" t="s">
        <v>3389</v>
      </c>
      <c r="K67" s="370" t="s">
        <v>3288</v>
      </c>
      <c r="L67" s="370" t="s">
        <v>3390</v>
      </c>
      <c r="M67" s="676" t="s">
        <v>3386</v>
      </c>
      <c r="N67" s="356">
        <v>2024004540083</v>
      </c>
      <c r="O67" s="370" t="s">
        <v>3088</v>
      </c>
      <c r="P67" s="754" t="s">
        <v>1243</v>
      </c>
      <c r="Q67" s="639">
        <v>500</v>
      </c>
      <c r="R67" s="326" t="s">
        <v>2955</v>
      </c>
      <c r="S67" s="326"/>
      <c r="T67" s="638">
        <v>500</v>
      </c>
      <c r="U67" s="294">
        <v>50</v>
      </c>
      <c r="V67" s="295">
        <v>150</v>
      </c>
      <c r="W67" s="295">
        <v>150</v>
      </c>
      <c r="X67" s="295">
        <v>150</v>
      </c>
      <c r="Y67" s="343">
        <v>1344</v>
      </c>
      <c r="Z67" s="296">
        <f t="shared" si="100"/>
        <v>1344</v>
      </c>
      <c r="AA67" s="296">
        <f t="shared" si="100"/>
        <v>234</v>
      </c>
      <c r="AB67" s="296">
        <f t="shared" si="100"/>
        <v>0</v>
      </c>
      <c r="AC67" s="296">
        <f t="shared" si="100"/>
        <v>360</v>
      </c>
      <c r="AD67" s="296">
        <f t="shared" si="100"/>
        <v>750</v>
      </c>
      <c r="AE67" s="296">
        <f t="shared" si="100"/>
        <v>0</v>
      </c>
      <c r="AF67" s="296">
        <f t="shared" si="100"/>
        <v>0</v>
      </c>
      <c r="AG67" s="297">
        <f t="shared" si="101"/>
        <v>50</v>
      </c>
      <c r="AH67" s="296">
        <f t="shared" si="102"/>
        <v>6</v>
      </c>
      <c r="AI67" s="298">
        <v>6</v>
      </c>
      <c r="AJ67" s="298"/>
      <c r="AK67" s="298"/>
      <c r="AL67" s="298"/>
      <c r="AM67" s="298"/>
      <c r="AN67" s="298"/>
      <c r="AO67" s="297">
        <f t="shared" si="103"/>
        <v>150</v>
      </c>
      <c r="AP67" s="296">
        <f t="shared" si="104"/>
        <v>446</v>
      </c>
      <c r="AQ67" s="298">
        <v>76</v>
      </c>
      <c r="AR67" s="298"/>
      <c r="AS67" s="298">
        <v>120</v>
      </c>
      <c r="AT67" s="298">
        <v>250</v>
      </c>
      <c r="AU67" s="298"/>
      <c r="AV67" s="298"/>
      <c r="AW67" s="297">
        <f t="shared" si="105"/>
        <v>150</v>
      </c>
      <c r="AX67" s="296">
        <f t="shared" si="106"/>
        <v>446</v>
      </c>
      <c r="AY67" s="298">
        <v>76</v>
      </c>
      <c r="AZ67" s="298"/>
      <c r="BA67" s="298">
        <v>120</v>
      </c>
      <c r="BB67" s="298">
        <v>250</v>
      </c>
      <c r="BC67" s="298"/>
      <c r="BD67" s="298">
        <v>0</v>
      </c>
      <c r="BE67" s="297">
        <f t="shared" si="107"/>
        <v>150</v>
      </c>
      <c r="BF67" s="296">
        <f t="shared" si="108"/>
        <v>446</v>
      </c>
      <c r="BG67" s="298">
        <v>76</v>
      </c>
      <c r="BH67" s="298"/>
      <c r="BI67" s="298">
        <v>120</v>
      </c>
      <c r="BJ67" s="298">
        <v>250</v>
      </c>
      <c r="BK67" s="298"/>
      <c r="BL67" s="298">
        <v>0</v>
      </c>
    </row>
    <row r="68" spans="1:64" s="287" customFormat="1" ht="40.5" customHeight="1" x14ac:dyDescent="0.25">
      <c r="A68" s="293"/>
      <c r="B68" s="278"/>
      <c r="C68" s="328" t="s">
        <v>1247</v>
      </c>
      <c r="D68" s="334" t="s">
        <v>1244</v>
      </c>
      <c r="E68" s="351">
        <v>434</v>
      </c>
      <c r="F68" s="370" t="s">
        <v>3398</v>
      </c>
      <c r="G68" s="32" t="s">
        <v>3399</v>
      </c>
      <c r="H68" s="727">
        <v>200</v>
      </c>
      <c r="I68" s="727" t="s">
        <v>2979</v>
      </c>
      <c r="J68" s="370" t="s">
        <v>3389</v>
      </c>
      <c r="K68" s="370" t="s">
        <v>3288</v>
      </c>
      <c r="L68" s="370" t="s">
        <v>3390</v>
      </c>
      <c r="M68" s="676" t="s">
        <v>3386</v>
      </c>
      <c r="N68" s="356">
        <v>2024004540083</v>
      </c>
      <c r="O68" s="370" t="s">
        <v>3088</v>
      </c>
      <c r="P68" s="754" t="s">
        <v>1241</v>
      </c>
      <c r="Q68" s="639">
        <v>200</v>
      </c>
      <c r="R68" s="326" t="s">
        <v>2955</v>
      </c>
      <c r="S68" s="326"/>
      <c r="T68" s="638">
        <v>200</v>
      </c>
      <c r="U68" s="294">
        <v>20</v>
      </c>
      <c r="V68" s="295">
        <v>60</v>
      </c>
      <c r="W68" s="295">
        <v>60</v>
      </c>
      <c r="X68" s="295">
        <v>60</v>
      </c>
      <c r="Y68" s="343">
        <v>872</v>
      </c>
      <c r="Z68" s="296">
        <f t="shared" si="100"/>
        <v>872</v>
      </c>
      <c r="AA68" s="296">
        <f t="shared" si="100"/>
        <v>132</v>
      </c>
      <c r="AB68" s="296">
        <f t="shared" si="100"/>
        <v>0</v>
      </c>
      <c r="AC68" s="296">
        <f t="shared" si="100"/>
        <v>240</v>
      </c>
      <c r="AD68" s="296">
        <f t="shared" si="100"/>
        <v>500</v>
      </c>
      <c r="AE68" s="296">
        <f t="shared" si="100"/>
        <v>0</v>
      </c>
      <c r="AF68" s="296">
        <f t="shared" si="100"/>
        <v>0</v>
      </c>
      <c r="AG68" s="297">
        <f t="shared" si="101"/>
        <v>20</v>
      </c>
      <c r="AH68" s="296">
        <f t="shared" si="102"/>
        <v>6</v>
      </c>
      <c r="AI68" s="298">
        <v>6</v>
      </c>
      <c r="AJ68" s="298"/>
      <c r="AK68" s="298"/>
      <c r="AL68" s="298"/>
      <c r="AM68" s="298"/>
      <c r="AN68" s="298"/>
      <c r="AO68" s="297">
        <f t="shared" si="103"/>
        <v>60</v>
      </c>
      <c r="AP68" s="296">
        <f t="shared" si="104"/>
        <v>289</v>
      </c>
      <c r="AQ68" s="298">
        <v>42</v>
      </c>
      <c r="AR68" s="298"/>
      <c r="AS68" s="298">
        <v>80</v>
      </c>
      <c r="AT68" s="298">
        <v>167</v>
      </c>
      <c r="AU68" s="298"/>
      <c r="AV68" s="298"/>
      <c r="AW68" s="297">
        <f t="shared" si="105"/>
        <v>60</v>
      </c>
      <c r="AX68" s="296">
        <f t="shared" si="106"/>
        <v>289</v>
      </c>
      <c r="AY68" s="298">
        <v>42</v>
      </c>
      <c r="AZ68" s="298"/>
      <c r="BA68" s="298">
        <v>80</v>
      </c>
      <c r="BB68" s="298">
        <v>167</v>
      </c>
      <c r="BC68" s="298"/>
      <c r="BD68" s="298">
        <v>0</v>
      </c>
      <c r="BE68" s="297">
        <f t="shared" si="107"/>
        <v>60</v>
      </c>
      <c r="BF68" s="296">
        <f t="shared" si="108"/>
        <v>288</v>
      </c>
      <c r="BG68" s="298">
        <v>42</v>
      </c>
      <c r="BH68" s="298"/>
      <c r="BI68" s="298">
        <v>80</v>
      </c>
      <c r="BJ68" s="298">
        <v>166</v>
      </c>
      <c r="BK68" s="298"/>
      <c r="BL68" s="298">
        <v>0</v>
      </c>
    </row>
    <row r="69" spans="1:64" s="559" customFormat="1" ht="40.5" customHeight="1" x14ac:dyDescent="0.25">
      <c r="A69" s="464"/>
      <c r="B69" s="201" t="s">
        <v>1249</v>
      </c>
      <c r="C69" s="567" t="s">
        <v>1248</v>
      </c>
      <c r="D69" s="548"/>
      <c r="E69" s="548"/>
      <c r="F69" s="402"/>
      <c r="G69" s="462"/>
      <c r="H69" s="462"/>
      <c r="I69" s="462"/>
      <c r="J69" s="402"/>
      <c r="K69" s="402"/>
      <c r="L69" s="402"/>
      <c r="M69" s="477"/>
      <c r="N69" s="402"/>
      <c r="O69" s="711"/>
      <c r="P69" s="716"/>
      <c r="Q69" s="716"/>
      <c r="R69" s="716"/>
      <c r="S69" s="685"/>
      <c r="T69" s="548"/>
      <c r="U69" s="549"/>
      <c r="V69" s="549"/>
      <c r="W69" s="549"/>
      <c r="X69" s="550"/>
      <c r="Y69" s="558">
        <v>868</v>
      </c>
      <c r="Z69" s="551">
        <f>SUM(Z70:Z74)</f>
        <v>868</v>
      </c>
      <c r="AA69" s="551">
        <f t="shared" ref="AA69:AF69" si="109">SUM(AA70:AA74)</f>
        <v>868</v>
      </c>
      <c r="AB69" s="551">
        <f t="shared" si="109"/>
        <v>0</v>
      </c>
      <c r="AC69" s="551">
        <f t="shared" si="109"/>
        <v>0</v>
      </c>
      <c r="AD69" s="551">
        <f t="shared" si="109"/>
        <v>0</v>
      </c>
      <c r="AE69" s="551">
        <f t="shared" si="109"/>
        <v>0</v>
      </c>
      <c r="AF69" s="551">
        <f t="shared" si="109"/>
        <v>0</v>
      </c>
      <c r="AG69" s="853"/>
      <c r="AH69" s="553">
        <f>SUM(AH70:AH74)</f>
        <v>93</v>
      </c>
      <c r="AI69" s="553">
        <f t="shared" ref="AI69:AN69" si="110">SUM(AI70:AI74)</f>
        <v>93</v>
      </c>
      <c r="AJ69" s="553">
        <f t="shared" si="110"/>
        <v>0</v>
      </c>
      <c r="AK69" s="553">
        <f t="shared" si="110"/>
        <v>0</v>
      </c>
      <c r="AL69" s="553">
        <f t="shared" si="110"/>
        <v>0</v>
      </c>
      <c r="AM69" s="553">
        <f t="shared" si="110"/>
        <v>0</v>
      </c>
      <c r="AN69" s="553">
        <f t="shared" si="110"/>
        <v>0</v>
      </c>
      <c r="AO69" s="853"/>
      <c r="AP69" s="553">
        <f>SUM(AP70:AP74)</f>
        <v>299</v>
      </c>
      <c r="AQ69" s="553">
        <f t="shared" ref="AQ69:AV69" si="111">SUM(AQ70:AQ74)</f>
        <v>299</v>
      </c>
      <c r="AR69" s="553">
        <f t="shared" si="111"/>
        <v>0</v>
      </c>
      <c r="AS69" s="553">
        <f t="shared" si="111"/>
        <v>0</v>
      </c>
      <c r="AT69" s="553">
        <f t="shared" si="111"/>
        <v>0</v>
      </c>
      <c r="AU69" s="553">
        <f t="shared" si="111"/>
        <v>0</v>
      </c>
      <c r="AV69" s="553">
        <f t="shared" si="111"/>
        <v>0</v>
      </c>
      <c r="AW69" s="853"/>
      <c r="AX69" s="553">
        <f>SUM(AX70:AX74)</f>
        <v>238</v>
      </c>
      <c r="AY69" s="553">
        <f t="shared" ref="AY69:BD69" si="112">SUM(AY70:AY74)</f>
        <v>238</v>
      </c>
      <c r="AZ69" s="553">
        <f t="shared" si="112"/>
        <v>0</v>
      </c>
      <c r="BA69" s="553">
        <f t="shared" si="112"/>
        <v>0</v>
      </c>
      <c r="BB69" s="553">
        <f t="shared" si="112"/>
        <v>0</v>
      </c>
      <c r="BC69" s="553">
        <f t="shared" si="112"/>
        <v>0</v>
      </c>
      <c r="BD69" s="553">
        <f t="shared" si="112"/>
        <v>0</v>
      </c>
      <c r="BE69" s="853"/>
      <c r="BF69" s="553">
        <f>SUM(BF70:BF74)</f>
        <v>238</v>
      </c>
      <c r="BG69" s="553">
        <f t="shared" ref="BG69:BL69" si="113">SUM(BG70:BG74)</f>
        <v>238</v>
      </c>
      <c r="BH69" s="553">
        <f t="shared" si="113"/>
        <v>0</v>
      </c>
      <c r="BI69" s="553">
        <f t="shared" si="113"/>
        <v>0</v>
      </c>
      <c r="BJ69" s="553">
        <f t="shared" si="113"/>
        <v>0</v>
      </c>
      <c r="BK69" s="553">
        <f t="shared" si="113"/>
        <v>0</v>
      </c>
      <c r="BL69" s="553">
        <f t="shared" si="113"/>
        <v>0</v>
      </c>
    </row>
    <row r="70" spans="1:64" s="287" customFormat="1" ht="40.5" customHeight="1" x14ac:dyDescent="0.25">
      <c r="A70" s="293"/>
      <c r="B70" s="278"/>
      <c r="C70" s="328" t="s">
        <v>1257</v>
      </c>
      <c r="D70" s="334" t="s">
        <v>1250</v>
      </c>
      <c r="E70" s="351">
        <v>435</v>
      </c>
      <c r="F70" s="370" t="s">
        <v>3405</v>
      </c>
      <c r="G70" s="28" t="s">
        <v>1157</v>
      </c>
      <c r="H70" s="352">
        <v>40</v>
      </c>
      <c r="I70" s="352" t="s">
        <v>2979</v>
      </c>
      <c r="J70" s="370" t="s">
        <v>3389</v>
      </c>
      <c r="K70" s="370" t="s">
        <v>3288</v>
      </c>
      <c r="L70" s="370" t="s">
        <v>3390</v>
      </c>
      <c r="M70" s="676" t="s">
        <v>3386</v>
      </c>
      <c r="N70" s="356">
        <v>2024004540083</v>
      </c>
      <c r="O70" s="370" t="s">
        <v>3088</v>
      </c>
      <c r="P70" s="327" t="s">
        <v>1251</v>
      </c>
      <c r="Q70" s="272">
        <v>40</v>
      </c>
      <c r="R70" s="326" t="s">
        <v>2955</v>
      </c>
      <c r="S70" s="326"/>
      <c r="T70" s="178">
        <v>40</v>
      </c>
      <c r="U70" s="294">
        <v>4</v>
      </c>
      <c r="V70" s="295">
        <v>13</v>
      </c>
      <c r="W70" s="295">
        <v>12</v>
      </c>
      <c r="X70" s="295">
        <v>11</v>
      </c>
      <c r="Y70" s="343">
        <v>76</v>
      </c>
      <c r="Z70" s="296">
        <f t="shared" ref="Z70:AF74" si="114">AH70+AP70+AX70+BF70</f>
        <v>76</v>
      </c>
      <c r="AA70" s="296">
        <f t="shared" si="114"/>
        <v>76</v>
      </c>
      <c r="AB70" s="296">
        <f t="shared" si="114"/>
        <v>0</v>
      </c>
      <c r="AC70" s="296">
        <f t="shared" si="114"/>
        <v>0</v>
      </c>
      <c r="AD70" s="296">
        <f t="shared" si="114"/>
        <v>0</v>
      </c>
      <c r="AE70" s="296">
        <f t="shared" si="114"/>
        <v>0</v>
      </c>
      <c r="AF70" s="296">
        <f t="shared" si="114"/>
        <v>0</v>
      </c>
      <c r="AG70" s="297">
        <f t="shared" ref="AG70:AG74" si="115">U70</f>
        <v>4</v>
      </c>
      <c r="AH70" s="296">
        <f t="shared" ref="AH70:AH74" si="116">SUM(AI70:AN70)</f>
        <v>6</v>
      </c>
      <c r="AI70" s="298">
        <v>6</v>
      </c>
      <c r="AJ70" s="298"/>
      <c r="AK70" s="298"/>
      <c r="AL70" s="298"/>
      <c r="AM70" s="298"/>
      <c r="AN70" s="298"/>
      <c r="AO70" s="297">
        <f t="shared" ref="AO70:AO74" si="117">V70</f>
        <v>13</v>
      </c>
      <c r="AP70" s="296">
        <f t="shared" ref="AP70:AP74" si="118">SUM(AQ70:AV70)</f>
        <v>24</v>
      </c>
      <c r="AQ70" s="298">
        <v>24</v>
      </c>
      <c r="AR70" s="298"/>
      <c r="AS70" s="298">
        <v>0</v>
      </c>
      <c r="AT70" s="298">
        <v>0</v>
      </c>
      <c r="AU70" s="298"/>
      <c r="AV70" s="298"/>
      <c r="AW70" s="297">
        <f t="shared" ref="AW70:AW74" si="119">W70</f>
        <v>12</v>
      </c>
      <c r="AX70" s="296">
        <f t="shared" ref="AX70:AX74" si="120">SUM(AY70:BD70)</f>
        <v>23</v>
      </c>
      <c r="AY70" s="298">
        <v>23</v>
      </c>
      <c r="AZ70" s="298"/>
      <c r="BA70" s="298">
        <v>0</v>
      </c>
      <c r="BB70" s="298">
        <v>0</v>
      </c>
      <c r="BC70" s="298"/>
      <c r="BD70" s="298">
        <v>0</v>
      </c>
      <c r="BE70" s="297">
        <f t="shared" ref="BE70:BE74" si="121">X70</f>
        <v>11</v>
      </c>
      <c r="BF70" s="296">
        <f t="shared" ref="BF70:BF74" si="122">SUM(BG70:BL70)</f>
        <v>23</v>
      </c>
      <c r="BG70" s="298">
        <v>23</v>
      </c>
      <c r="BH70" s="298"/>
      <c r="BI70" s="298">
        <v>0</v>
      </c>
      <c r="BJ70" s="298">
        <v>0</v>
      </c>
      <c r="BK70" s="298"/>
      <c r="BL70" s="298">
        <v>0</v>
      </c>
    </row>
    <row r="71" spans="1:64" s="287" customFormat="1" ht="40.5" customHeight="1" x14ac:dyDescent="0.25">
      <c r="A71" s="293"/>
      <c r="B71" s="278"/>
      <c r="C71" s="328" t="s">
        <v>1258</v>
      </c>
      <c r="D71" s="334" t="s">
        <v>1252</v>
      </c>
      <c r="E71" s="351">
        <v>436</v>
      </c>
      <c r="F71" s="370" t="s">
        <v>3229</v>
      </c>
      <c r="G71" s="28" t="s">
        <v>1253</v>
      </c>
      <c r="H71" s="727">
        <v>40</v>
      </c>
      <c r="I71" s="727" t="s">
        <v>2979</v>
      </c>
      <c r="J71" s="370" t="s">
        <v>3394</v>
      </c>
      <c r="K71" s="370" t="s">
        <v>2984</v>
      </c>
      <c r="L71" s="370" t="s">
        <v>3395</v>
      </c>
      <c r="M71" s="676" t="s">
        <v>3396</v>
      </c>
      <c r="N71" s="356">
        <v>2024004540057</v>
      </c>
      <c r="O71" s="370" t="s">
        <v>3397</v>
      </c>
      <c r="P71" s="327" t="s">
        <v>1253</v>
      </c>
      <c r="Q71" s="639">
        <v>40</v>
      </c>
      <c r="R71" s="326" t="s">
        <v>2955</v>
      </c>
      <c r="S71" s="326"/>
      <c r="T71" s="638">
        <v>40</v>
      </c>
      <c r="U71" s="294">
        <v>10</v>
      </c>
      <c r="V71" s="295">
        <v>10</v>
      </c>
      <c r="W71" s="295">
        <v>10</v>
      </c>
      <c r="X71" s="295">
        <v>10</v>
      </c>
      <c r="Y71" s="343">
        <v>433</v>
      </c>
      <c r="Z71" s="296">
        <f t="shared" si="114"/>
        <v>433</v>
      </c>
      <c r="AA71" s="296">
        <f t="shared" si="114"/>
        <v>433</v>
      </c>
      <c r="AB71" s="296">
        <f t="shared" si="114"/>
        <v>0</v>
      </c>
      <c r="AC71" s="296">
        <f t="shared" si="114"/>
        <v>0</v>
      </c>
      <c r="AD71" s="296">
        <f t="shared" si="114"/>
        <v>0</v>
      </c>
      <c r="AE71" s="296">
        <f t="shared" si="114"/>
        <v>0</v>
      </c>
      <c r="AF71" s="296">
        <f t="shared" si="114"/>
        <v>0</v>
      </c>
      <c r="AG71" s="297">
        <f t="shared" si="115"/>
        <v>10</v>
      </c>
      <c r="AH71" s="296">
        <f t="shared" si="116"/>
        <v>58</v>
      </c>
      <c r="AI71" s="298">
        <v>58</v>
      </c>
      <c r="AJ71" s="298"/>
      <c r="AK71" s="298"/>
      <c r="AL71" s="298"/>
      <c r="AM71" s="298"/>
      <c r="AN71" s="298"/>
      <c r="AO71" s="297">
        <f t="shared" si="117"/>
        <v>10</v>
      </c>
      <c r="AP71" s="296">
        <f t="shared" si="118"/>
        <v>125</v>
      </c>
      <c r="AQ71" s="298">
        <v>125</v>
      </c>
      <c r="AR71" s="298"/>
      <c r="AS71" s="298">
        <v>0</v>
      </c>
      <c r="AT71" s="298">
        <v>0</v>
      </c>
      <c r="AU71" s="298"/>
      <c r="AV71" s="298"/>
      <c r="AW71" s="297">
        <f t="shared" si="119"/>
        <v>10</v>
      </c>
      <c r="AX71" s="296">
        <f t="shared" si="120"/>
        <v>125</v>
      </c>
      <c r="AY71" s="298">
        <v>125</v>
      </c>
      <c r="AZ71" s="298"/>
      <c r="BA71" s="298">
        <v>0</v>
      </c>
      <c r="BB71" s="298">
        <v>0</v>
      </c>
      <c r="BC71" s="298"/>
      <c r="BD71" s="298">
        <v>0</v>
      </c>
      <c r="BE71" s="297">
        <f t="shared" si="121"/>
        <v>10</v>
      </c>
      <c r="BF71" s="296">
        <f t="shared" si="122"/>
        <v>125</v>
      </c>
      <c r="BG71" s="298">
        <v>125</v>
      </c>
      <c r="BH71" s="298"/>
      <c r="BI71" s="298">
        <v>0</v>
      </c>
      <c r="BJ71" s="298">
        <v>0</v>
      </c>
      <c r="BK71" s="298"/>
      <c r="BL71" s="298">
        <v>0</v>
      </c>
    </row>
    <row r="72" spans="1:64" s="287" customFormat="1" ht="40.5" customHeight="1" x14ac:dyDescent="0.25">
      <c r="A72" s="293"/>
      <c r="B72" s="278"/>
      <c r="C72" s="328" t="s">
        <v>1259</v>
      </c>
      <c r="D72" s="348" t="s">
        <v>1254</v>
      </c>
      <c r="E72" s="351">
        <v>437</v>
      </c>
      <c r="F72" s="370" t="s">
        <v>3229</v>
      </c>
      <c r="G72" s="28" t="s">
        <v>1253</v>
      </c>
      <c r="H72" s="727">
        <v>4</v>
      </c>
      <c r="I72" s="727" t="s">
        <v>2979</v>
      </c>
      <c r="J72" s="370" t="s">
        <v>3394</v>
      </c>
      <c r="K72" s="370" t="s">
        <v>2984</v>
      </c>
      <c r="L72" s="370" t="s">
        <v>3395</v>
      </c>
      <c r="M72" s="676" t="s">
        <v>3396</v>
      </c>
      <c r="N72" s="356">
        <v>2024004540057</v>
      </c>
      <c r="O72" s="370" t="s">
        <v>3397</v>
      </c>
      <c r="P72" s="327" t="s">
        <v>1253</v>
      </c>
      <c r="Q72" s="639">
        <v>4</v>
      </c>
      <c r="R72" s="326" t="s">
        <v>2955</v>
      </c>
      <c r="S72" s="326"/>
      <c r="T72" s="638">
        <v>4</v>
      </c>
      <c r="U72" s="294">
        <v>1</v>
      </c>
      <c r="V72" s="295">
        <v>1</v>
      </c>
      <c r="W72" s="295">
        <v>1</v>
      </c>
      <c r="X72" s="295">
        <v>1</v>
      </c>
      <c r="Y72" s="343">
        <v>203</v>
      </c>
      <c r="Z72" s="296">
        <f t="shared" si="114"/>
        <v>203</v>
      </c>
      <c r="AA72" s="296">
        <f t="shared" si="114"/>
        <v>203</v>
      </c>
      <c r="AB72" s="296">
        <f t="shared" si="114"/>
        <v>0</v>
      </c>
      <c r="AC72" s="296">
        <f t="shared" si="114"/>
        <v>0</v>
      </c>
      <c r="AD72" s="296">
        <f t="shared" si="114"/>
        <v>0</v>
      </c>
      <c r="AE72" s="296">
        <f t="shared" si="114"/>
        <v>0</v>
      </c>
      <c r="AF72" s="296">
        <f t="shared" si="114"/>
        <v>0</v>
      </c>
      <c r="AG72" s="297">
        <f t="shared" si="115"/>
        <v>1</v>
      </c>
      <c r="AH72" s="296">
        <f t="shared" si="116"/>
        <v>23</v>
      </c>
      <c r="AI72" s="298">
        <v>23</v>
      </c>
      <c r="AJ72" s="298"/>
      <c r="AK72" s="298"/>
      <c r="AL72" s="298"/>
      <c r="AM72" s="298"/>
      <c r="AN72" s="298"/>
      <c r="AO72" s="297">
        <f t="shared" si="117"/>
        <v>1</v>
      </c>
      <c r="AP72" s="296">
        <f t="shared" si="118"/>
        <v>60</v>
      </c>
      <c r="AQ72" s="298">
        <v>60</v>
      </c>
      <c r="AR72" s="298"/>
      <c r="AS72" s="298">
        <v>0</v>
      </c>
      <c r="AT72" s="298">
        <v>0</v>
      </c>
      <c r="AU72" s="298"/>
      <c r="AV72" s="298"/>
      <c r="AW72" s="297">
        <f t="shared" si="119"/>
        <v>1</v>
      </c>
      <c r="AX72" s="296">
        <f t="shared" si="120"/>
        <v>60</v>
      </c>
      <c r="AY72" s="298">
        <v>60</v>
      </c>
      <c r="AZ72" s="298"/>
      <c r="BA72" s="298">
        <v>0</v>
      </c>
      <c r="BB72" s="298">
        <v>0</v>
      </c>
      <c r="BC72" s="298"/>
      <c r="BD72" s="298">
        <v>0</v>
      </c>
      <c r="BE72" s="297">
        <f t="shared" si="121"/>
        <v>1</v>
      </c>
      <c r="BF72" s="296">
        <f t="shared" si="122"/>
        <v>60</v>
      </c>
      <c r="BG72" s="298">
        <v>60</v>
      </c>
      <c r="BH72" s="298"/>
      <c r="BI72" s="298">
        <v>0</v>
      </c>
      <c r="BJ72" s="298">
        <v>0</v>
      </c>
      <c r="BK72" s="298"/>
      <c r="BL72" s="298">
        <v>0</v>
      </c>
    </row>
    <row r="73" spans="1:64" s="287" customFormat="1" ht="40.5" customHeight="1" x14ac:dyDescent="0.25">
      <c r="A73" s="293"/>
      <c r="B73" s="278"/>
      <c r="C73" s="328" t="s">
        <v>1260</v>
      </c>
      <c r="D73" s="348" t="s">
        <v>1255</v>
      </c>
      <c r="E73" s="351">
        <v>438</v>
      </c>
      <c r="F73" s="370" t="s">
        <v>3416</v>
      </c>
      <c r="G73" s="32" t="s">
        <v>263</v>
      </c>
      <c r="H73" s="727">
        <v>1</v>
      </c>
      <c r="I73" s="727" t="s">
        <v>2979</v>
      </c>
      <c r="J73" s="370" t="s">
        <v>3394</v>
      </c>
      <c r="K73" s="370" t="s">
        <v>2984</v>
      </c>
      <c r="L73" s="370" t="s">
        <v>3411</v>
      </c>
      <c r="M73" s="676" t="s">
        <v>2999</v>
      </c>
      <c r="N73" s="356">
        <v>2024004540059</v>
      </c>
      <c r="O73" s="370" t="s">
        <v>3412</v>
      </c>
      <c r="P73" s="332" t="s">
        <v>263</v>
      </c>
      <c r="Q73" s="639">
        <v>1</v>
      </c>
      <c r="R73" s="326" t="s">
        <v>2955</v>
      </c>
      <c r="S73" s="326"/>
      <c r="T73" s="638">
        <v>1</v>
      </c>
      <c r="U73" s="294">
        <v>0</v>
      </c>
      <c r="V73" s="295">
        <v>1</v>
      </c>
      <c r="W73" s="295">
        <v>0</v>
      </c>
      <c r="X73" s="295">
        <v>0</v>
      </c>
      <c r="Y73" s="343">
        <v>66</v>
      </c>
      <c r="Z73" s="296">
        <f t="shared" si="114"/>
        <v>66</v>
      </c>
      <c r="AA73" s="296">
        <f t="shared" si="114"/>
        <v>66</v>
      </c>
      <c r="AB73" s="296">
        <f t="shared" si="114"/>
        <v>0</v>
      </c>
      <c r="AC73" s="296">
        <f t="shared" si="114"/>
        <v>0</v>
      </c>
      <c r="AD73" s="296">
        <f t="shared" si="114"/>
        <v>0</v>
      </c>
      <c r="AE73" s="296">
        <f t="shared" si="114"/>
        <v>0</v>
      </c>
      <c r="AF73" s="296">
        <f t="shared" si="114"/>
        <v>0</v>
      </c>
      <c r="AG73" s="297">
        <f t="shared" si="115"/>
        <v>0</v>
      </c>
      <c r="AH73" s="296">
        <f t="shared" si="116"/>
        <v>6</v>
      </c>
      <c r="AI73" s="298">
        <v>6</v>
      </c>
      <c r="AJ73" s="298"/>
      <c r="AK73" s="298"/>
      <c r="AL73" s="298"/>
      <c r="AM73" s="298"/>
      <c r="AN73" s="298"/>
      <c r="AO73" s="297">
        <f t="shared" si="117"/>
        <v>1</v>
      </c>
      <c r="AP73" s="296">
        <f t="shared" si="118"/>
        <v>60</v>
      </c>
      <c r="AQ73" s="298">
        <v>60</v>
      </c>
      <c r="AR73" s="298"/>
      <c r="AS73" s="298">
        <v>0</v>
      </c>
      <c r="AT73" s="298">
        <v>0</v>
      </c>
      <c r="AU73" s="298"/>
      <c r="AV73" s="298"/>
      <c r="AW73" s="297">
        <f t="shared" si="119"/>
        <v>0</v>
      </c>
      <c r="AX73" s="296">
        <f t="shared" si="120"/>
        <v>0</v>
      </c>
      <c r="AY73" s="298">
        <v>0</v>
      </c>
      <c r="AZ73" s="298"/>
      <c r="BA73" s="298">
        <v>0</v>
      </c>
      <c r="BB73" s="298">
        <v>0</v>
      </c>
      <c r="BC73" s="298"/>
      <c r="BD73" s="298">
        <v>0</v>
      </c>
      <c r="BE73" s="297">
        <f t="shared" si="121"/>
        <v>0</v>
      </c>
      <c r="BF73" s="296">
        <f t="shared" si="122"/>
        <v>0</v>
      </c>
      <c r="BG73" s="298">
        <v>0</v>
      </c>
      <c r="BH73" s="298"/>
      <c r="BI73" s="298">
        <v>0</v>
      </c>
      <c r="BJ73" s="298">
        <v>0</v>
      </c>
      <c r="BK73" s="298"/>
      <c r="BL73" s="298">
        <v>0</v>
      </c>
    </row>
    <row r="74" spans="1:64" s="287" customFormat="1" ht="40.5" customHeight="1" x14ac:dyDescent="0.25">
      <c r="A74" s="293"/>
      <c r="B74" s="278"/>
      <c r="C74" s="328" t="s">
        <v>1261</v>
      </c>
      <c r="D74" s="348" t="s">
        <v>1256</v>
      </c>
      <c r="E74" s="351">
        <v>439</v>
      </c>
      <c r="F74" s="370" t="s">
        <v>3393</v>
      </c>
      <c r="G74" s="32" t="s">
        <v>1251</v>
      </c>
      <c r="H74" s="727">
        <v>40</v>
      </c>
      <c r="I74" s="727" t="s">
        <v>2979</v>
      </c>
      <c r="J74" s="370" t="s">
        <v>3389</v>
      </c>
      <c r="K74" s="370" t="s">
        <v>3288</v>
      </c>
      <c r="L74" s="370" t="s">
        <v>3390</v>
      </c>
      <c r="M74" s="676" t="s">
        <v>3386</v>
      </c>
      <c r="N74" s="356">
        <v>2024004540083</v>
      </c>
      <c r="O74" s="370" t="s">
        <v>3088</v>
      </c>
      <c r="P74" s="332" t="s">
        <v>1251</v>
      </c>
      <c r="Q74" s="639">
        <v>40</v>
      </c>
      <c r="R74" s="326" t="s">
        <v>2955</v>
      </c>
      <c r="S74" s="326"/>
      <c r="T74" s="638">
        <v>40</v>
      </c>
      <c r="U74" s="294">
        <v>4</v>
      </c>
      <c r="V74" s="295">
        <v>13</v>
      </c>
      <c r="W74" s="295">
        <v>12</v>
      </c>
      <c r="X74" s="295">
        <v>11</v>
      </c>
      <c r="Y74" s="343">
        <v>90</v>
      </c>
      <c r="Z74" s="296">
        <f t="shared" si="114"/>
        <v>90</v>
      </c>
      <c r="AA74" s="296">
        <f t="shared" si="114"/>
        <v>90</v>
      </c>
      <c r="AB74" s="296">
        <f t="shared" si="114"/>
        <v>0</v>
      </c>
      <c r="AC74" s="296">
        <f t="shared" si="114"/>
        <v>0</v>
      </c>
      <c r="AD74" s="296">
        <f t="shared" si="114"/>
        <v>0</v>
      </c>
      <c r="AE74" s="296">
        <f t="shared" si="114"/>
        <v>0</v>
      </c>
      <c r="AF74" s="296">
        <f t="shared" si="114"/>
        <v>0</v>
      </c>
      <c r="AG74" s="297">
        <f t="shared" si="115"/>
        <v>4</v>
      </c>
      <c r="AH74" s="296">
        <f t="shared" si="116"/>
        <v>0</v>
      </c>
      <c r="AI74" s="298">
        <v>0</v>
      </c>
      <c r="AJ74" s="298"/>
      <c r="AK74" s="298"/>
      <c r="AL74" s="298"/>
      <c r="AM74" s="298"/>
      <c r="AN74" s="298"/>
      <c r="AO74" s="297">
        <f t="shared" si="117"/>
        <v>13</v>
      </c>
      <c r="AP74" s="296">
        <f t="shared" si="118"/>
        <v>30</v>
      </c>
      <c r="AQ74" s="298">
        <v>30</v>
      </c>
      <c r="AR74" s="298"/>
      <c r="AS74" s="298">
        <v>0</v>
      </c>
      <c r="AT74" s="298">
        <v>0</v>
      </c>
      <c r="AU74" s="298"/>
      <c r="AV74" s="298"/>
      <c r="AW74" s="297">
        <f t="shared" si="119"/>
        <v>12</v>
      </c>
      <c r="AX74" s="296">
        <f t="shared" si="120"/>
        <v>30</v>
      </c>
      <c r="AY74" s="298">
        <v>30</v>
      </c>
      <c r="AZ74" s="298"/>
      <c r="BA74" s="298">
        <v>0</v>
      </c>
      <c r="BB74" s="298">
        <v>0</v>
      </c>
      <c r="BC74" s="298"/>
      <c r="BD74" s="298">
        <v>0</v>
      </c>
      <c r="BE74" s="297">
        <f t="shared" si="121"/>
        <v>11</v>
      </c>
      <c r="BF74" s="296">
        <f t="shared" si="122"/>
        <v>30</v>
      </c>
      <c r="BG74" s="298">
        <v>30</v>
      </c>
      <c r="BH74" s="298"/>
      <c r="BI74" s="298">
        <v>0</v>
      </c>
      <c r="BJ74" s="298">
        <v>0</v>
      </c>
      <c r="BK74" s="298"/>
      <c r="BL74" s="298">
        <v>0</v>
      </c>
    </row>
    <row r="75" spans="1:64" s="287" customFormat="1" ht="40.5" customHeight="1" x14ac:dyDescent="0.25">
      <c r="A75" s="293"/>
      <c r="B75" s="278"/>
      <c r="C75" s="650"/>
      <c r="D75" s="350"/>
      <c r="E75" s="176"/>
      <c r="F75" s="489"/>
      <c r="G75" s="651"/>
      <c r="H75" s="787"/>
      <c r="I75" s="787"/>
      <c r="J75" s="489"/>
      <c r="K75" s="489"/>
      <c r="L75" s="489"/>
      <c r="M75" s="790"/>
      <c r="N75" s="356"/>
      <c r="O75" s="489"/>
      <c r="P75" s="761"/>
      <c r="Q75" s="652"/>
      <c r="R75" s="760"/>
      <c r="S75" s="760"/>
      <c r="T75" s="653"/>
      <c r="U75" s="300"/>
      <c r="V75" s="300"/>
      <c r="W75" s="300"/>
      <c r="X75" s="300"/>
      <c r="Y75" s="859"/>
      <c r="Z75" s="860"/>
      <c r="AA75" s="860"/>
      <c r="AB75" s="860"/>
      <c r="AC75" s="860"/>
      <c r="AD75" s="860"/>
      <c r="AE75" s="860"/>
      <c r="AF75" s="860"/>
      <c r="AG75" s="854"/>
      <c r="AH75" s="860"/>
      <c r="AI75" s="861"/>
      <c r="AJ75" s="861"/>
      <c r="AK75" s="861"/>
      <c r="AL75" s="861"/>
      <c r="AM75" s="861"/>
      <c r="AN75" s="861"/>
      <c r="AO75" s="854"/>
      <c r="AP75" s="860"/>
      <c r="AQ75" s="861"/>
      <c r="AR75" s="861"/>
      <c r="AS75" s="861"/>
      <c r="AT75" s="861"/>
      <c r="AU75" s="861"/>
      <c r="AV75" s="861"/>
      <c r="AW75" s="854"/>
      <c r="AX75" s="860"/>
      <c r="AY75" s="861"/>
      <c r="AZ75" s="861"/>
      <c r="BA75" s="861"/>
      <c r="BB75" s="861"/>
      <c r="BC75" s="861"/>
      <c r="BD75" s="861"/>
      <c r="BE75" s="854"/>
      <c r="BF75" s="860"/>
      <c r="BG75" s="861"/>
      <c r="BH75" s="861"/>
      <c r="BI75" s="861"/>
      <c r="BJ75" s="861"/>
      <c r="BK75" s="861"/>
      <c r="BL75" s="861"/>
    </row>
    <row r="76" spans="1:64" s="559" customFormat="1" ht="40.5" customHeight="1" x14ac:dyDescent="0.25">
      <c r="A76" s="194" t="s">
        <v>2893</v>
      </c>
      <c r="B76" s="534" t="s">
        <v>1262</v>
      </c>
      <c r="C76" s="535"/>
      <c r="D76" s="535"/>
      <c r="E76" s="535"/>
      <c r="F76" s="560"/>
      <c r="G76" s="560"/>
      <c r="H76" s="536"/>
      <c r="I76" s="536"/>
      <c r="J76" s="560"/>
      <c r="K76" s="560"/>
      <c r="L76" s="560"/>
      <c r="M76" s="705"/>
      <c r="N76" s="560"/>
      <c r="O76" s="693"/>
      <c r="P76" s="562"/>
      <c r="Q76" s="562"/>
      <c r="R76" s="562"/>
      <c r="S76" s="555"/>
      <c r="T76" s="538"/>
      <c r="U76" s="194"/>
      <c r="V76" s="194"/>
      <c r="W76" s="194"/>
      <c r="X76" s="194"/>
      <c r="Y76" s="556">
        <v>52945</v>
      </c>
      <c r="Z76" s="539">
        <f>Z77+Z81+Z89+Z94+Z99</f>
        <v>52945</v>
      </c>
      <c r="AA76" s="539">
        <f t="shared" ref="AA76:AF76" si="123">AA77+AA81+AA89+AA94+AA99</f>
        <v>52945</v>
      </c>
      <c r="AB76" s="539">
        <f t="shared" si="123"/>
        <v>0</v>
      </c>
      <c r="AC76" s="539">
        <f t="shared" si="123"/>
        <v>0</v>
      </c>
      <c r="AD76" s="539">
        <f t="shared" si="123"/>
        <v>0</v>
      </c>
      <c r="AE76" s="539">
        <f t="shared" si="123"/>
        <v>0</v>
      </c>
      <c r="AF76" s="539">
        <f t="shared" si="123"/>
        <v>0</v>
      </c>
      <c r="AG76" s="852"/>
      <c r="AH76" s="539">
        <f t="shared" ref="AH76:AN76" si="124">AH77+AH81+AH89+AH94+AH99</f>
        <v>10894</v>
      </c>
      <c r="AI76" s="539">
        <f t="shared" si="124"/>
        <v>10894</v>
      </c>
      <c r="AJ76" s="539">
        <f t="shared" si="124"/>
        <v>0</v>
      </c>
      <c r="AK76" s="539">
        <f t="shared" si="124"/>
        <v>0</v>
      </c>
      <c r="AL76" s="539">
        <f t="shared" si="124"/>
        <v>0</v>
      </c>
      <c r="AM76" s="539">
        <f t="shared" si="124"/>
        <v>0</v>
      </c>
      <c r="AN76" s="539">
        <f t="shared" si="124"/>
        <v>0</v>
      </c>
      <c r="AO76" s="852"/>
      <c r="AP76" s="539">
        <f t="shared" ref="AP76:AV76" si="125">AP77+AP81+AP89+AP94+AP99</f>
        <v>15050</v>
      </c>
      <c r="AQ76" s="539">
        <f t="shared" si="125"/>
        <v>15050</v>
      </c>
      <c r="AR76" s="539">
        <f t="shared" si="125"/>
        <v>0</v>
      </c>
      <c r="AS76" s="539">
        <f t="shared" si="125"/>
        <v>0</v>
      </c>
      <c r="AT76" s="539">
        <f t="shared" si="125"/>
        <v>0</v>
      </c>
      <c r="AU76" s="539">
        <f t="shared" si="125"/>
        <v>0</v>
      </c>
      <c r="AV76" s="539">
        <f t="shared" si="125"/>
        <v>0</v>
      </c>
      <c r="AW76" s="852"/>
      <c r="AX76" s="539">
        <f t="shared" ref="AX76:BD76" si="126">AX77+AX81+AX89+AX94+AX99</f>
        <v>13405</v>
      </c>
      <c r="AY76" s="539">
        <f t="shared" si="126"/>
        <v>13405</v>
      </c>
      <c r="AZ76" s="539">
        <f t="shared" si="126"/>
        <v>0</v>
      </c>
      <c r="BA76" s="539">
        <f t="shared" si="126"/>
        <v>0</v>
      </c>
      <c r="BB76" s="539">
        <f t="shared" si="126"/>
        <v>0</v>
      </c>
      <c r="BC76" s="539">
        <f t="shared" si="126"/>
        <v>0</v>
      </c>
      <c r="BD76" s="539">
        <f t="shared" si="126"/>
        <v>0</v>
      </c>
      <c r="BE76" s="852"/>
      <c r="BF76" s="539">
        <f t="shared" ref="BF76:BK76" si="127">BF77+BF81+BF89+BF94+BF99</f>
        <v>13596</v>
      </c>
      <c r="BG76" s="539">
        <f t="shared" si="127"/>
        <v>13596</v>
      </c>
      <c r="BH76" s="539">
        <f t="shared" si="127"/>
        <v>0</v>
      </c>
      <c r="BI76" s="539">
        <f t="shared" si="127"/>
        <v>0</v>
      </c>
      <c r="BJ76" s="539">
        <f t="shared" si="127"/>
        <v>0</v>
      </c>
      <c r="BK76" s="539">
        <f t="shared" si="127"/>
        <v>0</v>
      </c>
      <c r="BL76" s="539">
        <f>BL77+BL81+BL89+BL94+BL99</f>
        <v>0</v>
      </c>
    </row>
    <row r="77" spans="1:64" s="559" customFormat="1" ht="40.5" customHeight="1" x14ac:dyDescent="0.25">
      <c r="A77" s="464"/>
      <c r="B77" s="201" t="s">
        <v>1321</v>
      </c>
      <c r="C77" s="567" t="s">
        <v>1263</v>
      </c>
      <c r="D77" s="548"/>
      <c r="E77" s="548"/>
      <c r="F77" s="402"/>
      <c r="G77" s="462"/>
      <c r="H77" s="462"/>
      <c r="I77" s="462"/>
      <c r="J77" s="402"/>
      <c r="K77" s="402"/>
      <c r="L77" s="402"/>
      <c r="M77" s="477"/>
      <c r="N77" s="402"/>
      <c r="O77" s="711"/>
      <c r="P77" s="716"/>
      <c r="Q77" s="716"/>
      <c r="R77" s="716"/>
      <c r="S77" s="685"/>
      <c r="T77" s="548"/>
      <c r="U77" s="549"/>
      <c r="V77" s="549"/>
      <c r="W77" s="549"/>
      <c r="X77" s="550"/>
      <c r="Y77" s="558">
        <v>10000</v>
      </c>
      <c r="Z77" s="551">
        <f t="shared" ref="Z77:AF77" si="128">SUM(Z78:Z80)</f>
        <v>10000</v>
      </c>
      <c r="AA77" s="551">
        <f t="shared" si="128"/>
        <v>10000</v>
      </c>
      <c r="AB77" s="551">
        <f t="shared" si="128"/>
        <v>0</v>
      </c>
      <c r="AC77" s="551">
        <f t="shared" si="128"/>
        <v>0</v>
      </c>
      <c r="AD77" s="551">
        <f t="shared" si="128"/>
        <v>0</v>
      </c>
      <c r="AE77" s="551">
        <f t="shared" si="128"/>
        <v>0</v>
      </c>
      <c r="AF77" s="551">
        <f t="shared" si="128"/>
        <v>0</v>
      </c>
      <c r="AG77" s="853"/>
      <c r="AH77" s="553">
        <f t="shared" ref="AH77:AN77" si="129">SUM(AH78:AH80)</f>
        <v>1104</v>
      </c>
      <c r="AI77" s="553">
        <f t="shared" si="129"/>
        <v>1104</v>
      </c>
      <c r="AJ77" s="553">
        <f t="shared" si="129"/>
        <v>0</v>
      </c>
      <c r="AK77" s="553">
        <f t="shared" si="129"/>
        <v>0</v>
      </c>
      <c r="AL77" s="553">
        <f t="shared" si="129"/>
        <v>0</v>
      </c>
      <c r="AM77" s="553">
        <f t="shared" si="129"/>
        <v>0</v>
      </c>
      <c r="AN77" s="553">
        <f t="shared" si="129"/>
        <v>0</v>
      </c>
      <c r="AO77" s="853"/>
      <c r="AP77" s="553">
        <f t="shared" ref="AP77:AV77" si="130">SUM(AP78:AP80)</f>
        <v>2620</v>
      </c>
      <c r="AQ77" s="553">
        <f t="shared" si="130"/>
        <v>2620</v>
      </c>
      <c r="AR77" s="553">
        <f t="shared" si="130"/>
        <v>0</v>
      </c>
      <c r="AS77" s="553">
        <f t="shared" si="130"/>
        <v>0</v>
      </c>
      <c r="AT77" s="553">
        <f t="shared" si="130"/>
        <v>0</v>
      </c>
      <c r="AU77" s="553">
        <f t="shared" si="130"/>
        <v>0</v>
      </c>
      <c r="AV77" s="553">
        <f t="shared" si="130"/>
        <v>0</v>
      </c>
      <c r="AW77" s="853"/>
      <c r="AX77" s="553">
        <f t="shared" ref="AX77:BD77" si="131">SUM(AX78:AX80)</f>
        <v>3620</v>
      </c>
      <c r="AY77" s="553">
        <f t="shared" si="131"/>
        <v>3620</v>
      </c>
      <c r="AZ77" s="553">
        <f t="shared" si="131"/>
        <v>0</v>
      </c>
      <c r="BA77" s="553">
        <f t="shared" si="131"/>
        <v>0</v>
      </c>
      <c r="BB77" s="553">
        <f t="shared" si="131"/>
        <v>0</v>
      </c>
      <c r="BC77" s="553">
        <f t="shared" si="131"/>
        <v>0</v>
      </c>
      <c r="BD77" s="553">
        <f t="shared" si="131"/>
        <v>0</v>
      </c>
      <c r="BE77" s="853"/>
      <c r="BF77" s="553">
        <f t="shared" ref="BF77:BL77" si="132">SUM(BF78:BF80)</f>
        <v>2656</v>
      </c>
      <c r="BG77" s="553">
        <f t="shared" si="132"/>
        <v>2656</v>
      </c>
      <c r="BH77" s="553">
        <f t="shared" si="132"/>
        <v>0</v>
      </c>
      <c r="BI77" s="553">
        <f t="shared" si="132"/>
        <v>0</v>
      </c>
      <c r="BJ77" s="553">
        <f t="shared" si="132"/>
        <v>0</v>
      </c>
      <c r="BK77" s="553">
        <f t="shared" si="132"/>
        <v>0</v>
      </c>
      <c r="BL77" s="553">
        <f t="shared" si="132"/>
        <v>0</v>
      </c>
    </row>
    <row r="78" spans="1:64" s="287" customFormat="1" ht="40.5" customHeight="1" x14ac:dyDescent="0.25">
      <c r="A78" s="293"/>
      <c r="B78" s="278"/>
      <c r="C78" s="328" t="s">
        <v>1323</v>
      </c>
      <c r="D78" s="362" t="s">
        <v>1264</v>
      </c>
      <c r="E78" s="649">
        <v>440</v>
      </c>
      <c r="F78" s="370" t="s">
        <v>3405</v>
      </c>
      <c r="G78" s="28" t="s">
        <v>1157</v>
      </c>
      <c r="H78" s="727">
        <v>50</v>
      </c>
      <c r="I78" s="727" t="s">
        <v>2979</v>
      </c>
      <c r="J78" s="370" t="s">
        <v>3389</v>
      </c>
      <c r="K78" s="370" t="s">
        <v>3288</v>
      </c>
      <c r="L78" s="370" t="s">
        <v>3390</v>
      </c>
      <c r="M78" s="676" t="s">
        <v>3386</v>
      </c>
      <c r="N78" s="356">
        <v>2024004540083</v>
      </c>
      <c r="O78" s="370" t="s">
        <v>3088</v>
      </c>
      <c r="P78" s="742" t="s">
        <v>1157</v>
      </c>
      <c r="Q78" s="639">
        <v>50</v>
      </c>
      <c r="R78" s="326" t="s">
        <v>2955</v>
      </c>
      <c r="S78" s="326"/>
      <c r="T78" s="638">
        <v>50</v>
      </c>
      <c r="U78" s="294">
        <v>4</v>
      </c>
      <c r="V78" s="295">
        <v>16</v>
      </c>
      <c r="W78" s="295">
        <v>16</v>
      </c>
      <c r="X78" s="295">
        <v>14</v>
      </c>
      <c r="Y78" s="343">
        <v>5954</v>
      </c>
      <c r="Z78" s="296">
        <f t="shared" ref="Z78:AF80" si="133">AH78+AP78+AX78+BF78</f>
        <v>5954</v>
      </c>
      <c r="AA78" s="296">
        <f t="shared" si="133"/>
        <v>5954</v>
      </c>
      <c r="AB78" s="296">
        <f t="shared" si="133"/>
        <v>0</v>
      </c>
      <c r="AC78" s="296">
        <f t="shared" si="133"/>
        <v>0</v>
      </c>
      <c r="AD78" s="296">
        <f t="shared" si="133"/>
        <v>0</v>
      </c>
      <c r="AE78" s="296">
        <f t="shared" si="133"/>
        <v>0</v>
      </c>
      <c r="AF78" s="296">
        <f t="shared" si="133"/>
        <v>0</v>
      </c>
      <c r="AG78" s="297">
        <f t="shared" ref="AG78:AG80" si="134">U78</f>
        <v>4</v>
      </c>
      <c r="AH78" s="296">
        <f t="shared" ref="AH78:AH80" si="135">SUM(AI78:AN78)</f>
        <v>54</v>
      </c>
      <c r="AI78" s="298">
        <v>54</v>
      </c>
      <c r="AJ78" s="298"/>
      <c r="AK78" s="298"/>
      <c r="AL78" s="298"/>
      <c r="AM78" s="298"/>
      <c r="AN78" s="298"/>
      <c r="AO78" s="297">
        <f t="shared" ref="AO78:AO80" si="136">V78</f>
        <v>16</v>
      </c>
      <c r="AP78" s="296">
        <f t="shared" ref="AP78:AP80" si="137">SUM(AQ78:AV78)</f>
        <v>1300</v>
      </c>
      <c r="AQ78" s="298">
        <v>1300</v>
      </c>
      <c r="AR78" s="298"/>
      <c r="AS78" s="298">
        <v>0</v>
      </c>
      <c r="AT78" s="298">
        <v>0</v>
      </c>
      <c r="AU78" s="298"/>
      <c r="AV78" s="298"/>
      <c r="AW78" s="297">
        <f t="shared" ref="AW78:AW80" si="138">W78</f>
        <v>16</v>
      </c>
      <c r="AX78" s="296">
        <f t="shared" ref="AX78:AX80" si="139">SUM(AY78:BD78)</f>
        <v>2300</v>
      </c>
      <c r="AY78" s="298">
        <v>2300</v>
      </c>
      <c r="AZ78" s="298"/>
      <c r="BA78" s="298">
        <v>0</v>
      </c>
      <c r="BB78" s="298">
        <v>0</v>
      </c>
      <c r="BC78" s="298"/>
      <c r="BD78" s="298">
        <v>0</v>
      </c>
      <c r="BE78" s="297">
        <f t="shared" ref="BE78:BE80" si="140">X78</f>
        <v>14</v>
      </c>
      <c r="BF78" s="296">
        <f t="shared" ref="BF78:BF80" si="141">SUM(BG78:BL78)</f>
        <v>2300</v>
      </c>
      <c r="BG78" s="298">
        <v>2300</v>
      </c>
      <c r="BH78" s="298"/>
      <c r="BI78" s="298">
        <v>0</v>
      </c>
      <c r="BJ78" s="298">
        <v>0</v>
      </c>
      <c r="BK78" s="298"/>
      <c r="BL78" s="298">
        <v>0</v>
      </c>
    </row>
    <row r="79" spans="1:64" s="287" customFormat="1" ht="40.5" customHeight="1" x14ac:dyDescent="0.25">
      <c r="A79" s="293"/>
      <c r="B79" s="278"/>
      <c r="C79" s="328" t="s">
        <v>1342</v>
      </c>
      <c r="D79" s="362" t="s">
        <v>1265</v>
      </c>
      <c r="E79" s="654">
        <v>441</v>
      </c>
      <c r="F79" s="370" t="s">
        <v>3417</v>
      </c>
      <c r="G79" s="28" t="s">
        <v>1266</v>
      </c>
      <c r="H79" s="727">
        <v>40</v>
      </c>
      <c r="I79" s="727" t="s">
        <v>2979</v>
      </c>
      <c r="J79" s="370" t="s">
        <v>3389</v>
      </c>
      <c r="K79" s="370" t="s">
        <v>3288</v>
      </c>
      <c r="L79" s="370" t="s">
        <v>3418</v>
      </c>
      <c r="M79" s="676" t="s">
        <v>3419</v>
      </c>
      <c r="N79" s="356">
        <v>2024004540034</v>
      </c>
      <c r="O79" s="370" t="s">
        <v>3420</v>
      </c>
      <c r="P79" s="742" t="s">
        <v>1266</v>
      </c>
      <c r="Q79" s="639">
        <v>40</v>
      </c>
      <c r="R79" s="326" t="s">
        <v>2955</v>
      </c>
      <c r="S79" s="326"/>
      <c r="T79" s="638">
        <v>40</v>
      </c>
      <c r="U79" s="294">
        <v>5</v>
      </c>
      <c r="V79" s="295">
        <v>15</v>
      </c>
      <c r="W79" s="295">
        <v>15</v>
      </c>
      <c r="X79" s="295">
        <v>5</v>
      </c>
      <c r="Y79" s="343">
        <v>3390</v>
      </c>
      <c r="Z79" s="296">
        <f t="shared" si="133"/>
        <v>3390</v>
      </c>
      <c r="AA79" s="296">
        <f t="shared" si="133"/>
        <v>3390</v>
      </c>
      <c r="AB79" s="296">
        <f t="shared" si="133"/>
        <v>0</v>
      </c>
      <c r="AC79" s="296">
        <f t="shared" si="133"/>
        <v>0</v>
      </c>
      <c r="AD79" s="296">
        <f t="shared" si="133"/>
        <v>0</v>
      </c>
      <c r="AE79" s="296">
        <f t="shared" si="133"/>
        <v>0</v>
      </c>
      <c r="AF79" s="296">
        <f t="shared" si="133"/>
        <v>0</v>
      </c>
      <c r="AG79" s="297">
        <f t="shared" si="134"/>
        <v>5</v>
      </c>
      <c r="AH79" s="296">
        <f t="shared" si="135"/>
        <v>1030</v>
      </c>
      <c r="AI79" s="298">
        <v>1030</v>
      </c>
      <c r="AJ79" s="298"/>
      <c r="AK79" s="298"/>
      <c r="AL79" s="298"/>
      <c r="AM79" s="298"/>
      <c r="AN79" s="298"/>
      <c r="AO79" s="297">
        <f t="shared" si="136"/>
        <v>15</v>
      </c>
      <c r="AP79" s="296">
        <f t="shared" si="137"/>
        <v>1120</v>
      </c>
      <c r="AQ79" s="298">
        <v>1120</v>
      </c>
      <c r="AR79" s="298"/>
      <c r="AS79" s="298">
        <v>0</v>
      </c>
      <c r="AT79" s="298">
        <v>0</v>
      </c>
      <c r="AU79" s="298"/>
      <c r="AV79" s="298"/>
      <c r="AW79" s="297">
        <f t="shared" si="138"/>
        <v>15</v>
      </c>
      <c r="AX79" s="296">
        <f t="shared" si="139"/>
        <v>1120</v>
      </c>
      <c r="AY79" s="298">
        <v>1120</v>
      </c>
      <c r="AZ79" s="298"/>
      <c r="BA79" s="298">
        <v>0</v>
      </c>
      <c r="BB79" s="298">
        <v>0</v>
      </c>
      <c r="BC79" s="298"/>
      <c r="BD79" s="298">
        <v>0</v>
      </c>
      <c r="BE79" s="297">
        <f t="shared" si="140"/>
        <v>5</v>
      </c>
      <c r="BF79" s="296">
        <f t="shared" si="141"/>
        <v>120</v>
      </c>
      <c r="BG79" s="298">
        <v>120</v>
      </c>
      <c r="BH79" s="298"/>
      <c r="BI79" s="298">
        <v>0</v>
      </c>
      <c r="BJ79" s="298">
        <v>0</v>
      </c>
      <c r="BK79" s="298"/>
      <c r="BL79" s="298">
        <v>0</v>
      </c>
    </row>
    <row r="80" spans="1:64" s="287" customFormat="1" ht="40.5" customHeight="1" x14ac:dyDescent="0.25">
      <c r="A80" s="293"/>
      <c r="B80" s="278"/>
      <c r="C80" s="328" t="s">
        <v>1343</v>
      </c>
      <c r="D80" s="362" t="s">
        <v>1267</v>
      </c>
      <c r="E80" s="351">
        <v>442</v>
      </c>
      <c r="F80" s="370" t="s">
        <v>3421</v>
      </c>
      <c r="G80" s="28" t="s">
        <v>1268</v>
      </c>
      <c r="H80" s="727">
        <v>200</v>
      </c>
      <c r="I80" s="727" t="s">
        <v>2979</v>
      </c>
      <c r="J80" s="370" t="s">
        <v>3389</v>
      </c>
      <c r="K80" s="370" t="s">
        <v>3288</v>
      </c>
      <c r="L80" s="370" t="s">
        <v>3418</v>
      </c>
      <c r="M80" s="676" t="s">
        <v>3419</v>
      </c>
      <c r="N80" s="356">
        <v>2024004540034</v>
      </c>
      <c r="O80" s="370" t="s">
        <v>3420</v>
      </c>
      <c r="P80" s="742" t="s">
        <v>1268</v>
      </c>
      <c r="Q80" s="639">
        <v>200</v>
      </c>
      <c r="R80" s="326" t="s">
        <v>2955</v>
      </c>
      <c r="S80" s="326"/>
      <c r="T80" s="638">
        <v>200</v>
      </c>
      <c r="U80" s="294">
        <v>20</v>
      </c>
      <c r="V80" s="295">
        <v>70</v>
      </c>
      <c r="W80" s="295">
        <v>70</v>
      </c>
      <c r="X80" s="295">
        <v>40</v>
      </c>
      <c r="Y80" s="343">
        <v>656</v>
      </c>
      <c r="Z80" s="296">
        <f t="shared" si="133"/>
        <v>656</v>
      </c>
      <c r="AA80" s="296">
        <f t="shared" si="133"/>
        <v>656</v>
      </c>
      <c r="AB80" s="296">
        <f t="shared" si="133"/>
        <v>0</v>
      </c>
      <c r="AC80" s="296">
        <f t="shared" si="133"/>
        <v>0</v>
      </c>
      <c r="AD80" s="296">
        <f t="shared" si="133"/>
        <v>0</v>
      </c>
      <c r="AE80" s="296">
        <f t="shared" si="133"/>
        <v>0</v>
      </c>
      <c r="AF80" s="296">
        <f t="shared" si="133"/>
        <v>0</v>
      </c>
      <c r="AG80" s="297">
        <f t="shared" si="134"/>
        <v>20</v>
      </c>
      <c r="AH80" s="296">
        <f t="shared" si="135"/>
        <v>20</v>
      </c>
      <c r="AI80" s="298">
        <v>20</v>
      </c>
      <c r="AJ80" s="298"/>
      <c r="AK80" s="298"/>
      <c r="AL80" s="298"/>
      <c r="AM80" s="298"/>
      <c r="AN80" s="298"/>
      <c r="AO80" s="297">
        <f t="shared" si="136"/>
        <v>70</v>
      </c>
      <c r="AP80" s="296">
        <f t="shared" si="137"/>
        <v>200</v>
      </c>
      <c r="AQ80" s="298">
        <v>200</v>
      </c>
      <c r="AR80" s="298"/>
      <c r="AS80" s="298">
        <v>0</v>
      </c>
      <c r="AT80" s="298">
        <v>0</v>
      </c>
      <c r="AU80" s="298"/>
      <c r="AV80" s="298"/>
      <c r="AW80" s="297">
        <f t="shared" si="138"/>
        <v>70</v>
      </c>
      <c r="AX80" s="296">
        <f t="shared" si="139"/>
        <v>200</v>
      </c>
      <c r="AY80" s="298">
        <v>200</v>
      </c>
      <c r="AZ80" s="298"/>
      <c r="BA80" s="298">
        <v>0</v>
      </c>
      <c r="BB80" s="298">
        <v>0</v>
      </c>
      <c r="BC80" s="298"/>
      <c r="BD80" s="298">
        <v>0</v>
      </c>
      <c r="BE80" s="297">
        <f t="shared" si="140"/>
        <v>40</v>
      </c>
      <c r="BF80" s="296">
        <f t="shared" si="141"/>
        <v>236</v>
      </c>
      <c r="BG80" s="298">
        <v>236</v>
      </c>
      <c r="BH80" s="298"/>
      <c r="BI80" s="298">
        <v>0</v>
      </c>
      <c r="BJ80" s="298">
        <v>0</v>
      </c>
      <c r="BK80" s="298"/>
      <c r="BL80" s="298">
        <v>0</v>
      </c>
    </row>
    <row r="81" spans="1:64" s="559" customFormat="1" ht="40.5" customHeight="1" x14ac:dyDescent="0.25">
      <c r="A81" s="464"/>
      <c r="B81" s="201" t="s">
        <v>1390</v>
      </c>
      <c r="C81" s="567" t="s">
        <v>1269</v>
      </c>
      <c r="D81" s="548"/>
      <c r="E81" s="548"/>
      <c r="F81" s="402"/>
      <c r="G81" s="462"/>
      <c r="H81" s="462"/>
      <c r="I81" s="462"/>
      <c r="J81" s="402"/>
      <c r="K81" s="402"/>
      <c r="L81" s="402"/>
      <c r="M81" s="477"/>
      <c r="N81" s="402"/>
      <c r="O81" s="711"/>
      <c r="P81" s="716"/>
      <c r="Q81" s="716"/>
      <c r="R81" s="716"/>
      <c r="S81" s="685"/>
      <c r="T81" s="548"/>
      <c r="U81" s="549"/>
      <c r="V81" s="549"/>
      <c r="W81" s="549"/>
      <c r="X81" s="550"/>
      <c r="Y81" s="558">
        <v>23745</v>
      </c>
      <c r="Z81" s="551">
        <f t="shared" ref="Z81:AF81" si="142">SUM(Z82:Z88)</f>
        <v>23745</v>
      </c>
      <c r="AA81" s="551">
        <f t="shared" si="142"/>
        <v>23745</v>
      </c>
      <c r="AB81" s="551">
        <f t="shared" si="142"/>
        <v>0</v>
      </c>
      <c r="AC81" s="551">
        <f t="shared" si="142"/>
        <v>0</v>
      </c>
      <c r="AD81" s="551">
        <f t="shared" si="142"/>
        <v>0</v>
      </c>
      <c r="AE81" s="551">
        <f t="shared" si="142"/>
        <v>0</v>
      </c>
      <c r="AF81" s="551">
        <f t="shared" si="142"/>
        <v>0</v>
      </c>
      <c r="AG81" s="853"/>
      <c r="AH81" s="553">
        <f t="shared" ref="AH81:AN81" si="143">SUM(AH82:AH88)</f>
        <v>6070</v>
      </c>
      <c r="AI81" s="553">
        <f t="shared" si="143"/>
        <v>6070</v>
      </c>
      <c r="AJ81" s="553">
        <f t="shared" si="143"/>
        <v>0</v>
      </c>
      <c r="AK81" s="553">
        <f t="shared" si="143"/>
        <v>0</v>
      </c>
      <c r="AL81" s="553">
        <f t="shared" si="143"/>
        <v>0</v>
      </c>
      <c r="AM81" s="553">
        <f t="shared" si="143"/>
        <v>0</v>
      </c>
      <c r="AN81" s="553">
        <f t="shared" si="143"/>
        <v>0</v>
      </c>
      <c r="AO81" s="853"/>
      <c r="AP81" s="553">
        <f t="shared" ref="AP81:AV81" si="144">SUM(AP82:AP88)</f>
        <v>5220</v>
      </c>
      <c r="AQ81" s="553">
        <f t="shared" si="144"/>
        <v>5220</v>
      </c>
      <c r="AR81" s="553">
        <f t="shared" si="144"/>
        <v>0</v>
      </c>
      <c r="AS81" s="553">
        <f t="shared" si="144"/>
        <v>0</v>
      </c>
      <c r="AT81" s="553">
        <f t="shared" si="144"/>
        <v>0</v>
      </c>
      <c r="AU81" s="553">
        <f t="shared" si="144"/>
        <v>0</v>
      </c>
      <c r="AV81" s="553">
        <f t="shared" si="144"/>
        <v>0</v>
      </c>
      <c r="AW81" s="853"/>
      <c r="AX81" s="553">
        <f t="shared" ref="AX81:BD81" si="145">SUM(AX82:AX88)</f>
        <v>5215</v>
      </c>
      <c r="AY81" s="553">
        <f t="shared" si="145"/>
        <v>5215</v>
      </c>
      <c r="AZ81" s="553">
        <f t="shared" si="145"/>
        <v>0</v>
      </c>
      <c r="BA81" s="553">
        <f t="shared" si="145"/>
        <v>0</v>
      </c>
      <c r="BB81" s="553">
        <f t="shared" si="145"/>
        <v>0</v>
      </c>
      <c r="BC81" s="553">
        <f t="shared" si="145"/>
        <v>0</v>
      </c>
      <c r="BD81" s="553">
        <f t="shared" si="145"/>
        <v>0</v>
      </c>
      <c r="BE81" s="853"/>
      <c r="BF81" s="553">
        <f t="shared" ref="BF81:BL81" si="146">SUM(BF82:BF88)</f>
        <v>7240</v>
      </c>
      <c r="BG81" s="553">
        <f t="shared" si="146"/>
        <v>7240</v>
      </c>
      <c r="BH81" s="553">
        <f t="shared" si="146"/>
        <v>0</v>
      </c>
      <c r="BI81" s="553">
        <f t="shared" si="146"/>
        <v>0</v>
      </c>
      <c r="BJ81" s="553">
        <f t="shared" si="146"/>
        <v>0</v>
      </c>
      <c r="BK81" s="553">
        <f t="shared" si="146"/>
        <v>0</v>
      </c>
      <c r="BL81" s="553">
        <f t="shared" si="146"/>
        <v>0</v>
      </c>
    </row>
    <row r="82" spans="1:64" s="287" customFormat="1" ht="40.5" customHeight="1" x14ac:dyDescent="0.25">
      <c r="A82" s="293"/>
      <c r="B82" s="278"/>
      <c r="C82" s="328" t="s">
        <v>1392</v>
      </c>
      <c r="D82" s="362" t="s">
        <v>1270</v>
      </c>
      <c r="E82" s="351">
        <v>443</v>
      </c>
      <c r="F82" s="370" t="s">
        <v>3422</v>
      </c>
      <c r="G82" s="28" t="s">
        <v>1282</v>
      </c>
      <c r="H82" s="352">
        <v>46000</v>
      </c>
      <c r="I82" s="352" t="s">
        <v>2979</v>
      </c>
      <c r="J82" s="370" t="s">
        <v>3389</v>
      </c>
      <c r="K82" s="370" t="s">
        <v>3288</v>
      </c>
      <c r="L82" s="370" t="s">
        <v>3418</v>
      </c>
      <c r="M82" s="676" t="s">
        <v>3419</v>
      </c>
      <c r="N82" s="356">
        <v>2024004540034</v>
      </c>
      <c r="O82" s="370" t="s">
        <v>3420</v>
      </c>
      <c r="P82" s="742" t="s">
        <v>1271</v>
      </c>
      <c r="Q82" s="272">
        <v>46000</v>
      </c>
      <c r="R82" s="326" t="s">
        <v>2955</v>
      </c>
      <c r="S82" s="326"/>
      <c r="T82" s="178">
        <v>46000</v>
      </c>
      <c r="U82" s="294">
        <v>8236</v>
      </c>
      <c r="V82" s="295">
        <v>16472</v>
      </c>
      <c r="W82" s="295">
        <v>16472</v>
      </c>
      <c r="X82" s="295">
        <v>4820</v>
      </c>
      <c r="Y82" s="343">
        <v>15335</v>
      </c>
      <c r="Z82" s="296">
        <f t="shared" ref="Z82:AF88" si="147">AH82+AP82+AX82+BF82</f>
        <v>15335</v>
      </c>
      <c r="AA82" s="296">
        <f t="shared" si="147"/>
        <v>15335</v>
      </c>
      <c r="AB82" s="296">
        <f t="shared" si="147"/>
        <v>0</v>
      </c>
      <c r="AC82" s="296">
        <f t="shared" si="147"/>
        <v>0</v>
      </c>
      <c r="AD82" s="296">
        <f t="shared" si="147"/>
        <v>0</v>
      </c>
      <c r="AE82" s="296">
        <f t="shared" si="147"/>
        <v>0</v>
      </c>
      <c r="AF82" s="296">
        <f t="shared" si="147"/>
        <v>0</v>
      </c>
      <c r="AG82" s="297">
        <f t="shared" ref="AG82:AG88" si="148">U82</f>
        <v>8236</v>
      </c>
      <c r="AH82" s="296">
        <f t="shared" ref="AH82:AH88" si="149">SUM(AI82:AN82)</f>
        <v>4040</v>
      </c>
      <c r="AI82" s="298">
        <v>4040</v>
      </c>
      <c r="AJ82" s="298"/>
      <c r="AK82" s="298"/>
      <c r="AL82" s="298"/>
      <c r="AM82" s="298"/>
      <c r="AN82" s="298"/>
      <c r="AO82" s="297">
        <f t="shared" ref="AO82:AO88" si="150">V82</f>
        <v>16472</v>
      </c>
      <c r="AP82" s="296">
        <f t="shared" ref="AP82:AP88" si="151">SUM(AQ82:AV82)</f>
        <v>3100</v>
      </c>
      <c r="AQ82" s="298">
        <v>3100</v>
      </c>
      <c r="AR82" s="298"/>
      <c r="AS82" s="298">
        <v>0</v>
      </c>
      <c r="AT82" s="298">
        <v>0</v>
      </c>
      <c r="AU82" s="298"/>
      <c r="AV82" s="298"/>
      <c r="AW82" s="297">
        <f t="shared" ref="AW82:AW88" si="152">W82</f>
        <v>16472</v>
      </c>
      <c r="AX82" s="296">
        <f t="shared" ref="AX82:AX88" si="153">SUM(AY82:BD82)</f>
        <v>3095</v>
      </c>
      <c r="AY82" s="298">
        <v>3095</v>
      </c>
      <c r="AZ82" s="298"/>
      <c r="BA82" s="298">
        <v>0</v>
      </c>
      <c r="BB82" s="298">
        <v>0</v>
      </c>
      <c r="BC82" s="298"/>
      <c r="BD82" s="298">
        <v>0</v>
      </c>
      <c r="BE82" s="297">
        <f t="shared" ref="BE82:BE88" si="154">X82</f>
        <v>4820</v>
      </c>
      <c r="BF82" s="296">
        <f t="shared" ref="BF82:BF88" si="155">SUM(BG82:BL82)</f>
        <v>5100</v>
      </c>
      <c r="BG82" s="298">
        <v>5100</v>
      </c>
      <c r="BH82" s="298"/>
      <c r="BI82" s="298">
        <v>0</v>
      </c>
      <c r="BJ82" s="298">
        <v>0</v>
      </c>
      <c r="BK82" s="298"/>
      <c r="BL82" s="298">
        <v>0</v>
      </c>
    </row>
    <row r="83" spans="1:64" s="287" customFormat="1" ht="40.5" customHeight="1" x14ac:dyDescent="0.25">
      <c r="A83" s="293"/>
      <c r="B83" s="278"/>
      <c r="C83" s="328" t="s">
        <v>1401</v>
      </c>
      <c r="D83" s="362" t="s">
        <v>1272</v>
      </c>
      <c r="E83" s="351">
        <v>444</v>
      </c>
      <c r="F83" s="370" t="s">
        <v>3422</v>
      </c>
      <c r="G83" s="28" t="s">
        <v>1282</v>
      </c>
      <c r="H83" s="352">
        <v>5000</v>
      </c>
      <c r="I83" s="352" t="s">
        <v>2979</v>
      </c>
      <c r="J83" s="370" t="s">
        <v>3389</v>
      </c>
      <c r="K83" s="370" t="s">
        <v>3288</v>
      </c>
      <c r="L83" s="370" t="s">
        <v>3418</v>
      </c>
      <c r="M83" s="676" t="s">
        <v>3419</v>
      </c>
      <c r="N83" s="356">
        <v>2024004540034</v>
      </c>
      <c r="O83" s="370" t="s">
        <v>3420</v>
      </c>
      <c r="P83" s="742" t="s">
        <v>1271</v>
      </c>
      <c r="Q83" s="272">
        <v>5000</v>
      </c>
      <c r="R83" s="326" t="s">
        <v>2955</v>
      </c>
      <c r="S83" s="326"/>
      <c r="T83" s="178">
        <v>5000</v>
      </c>
      <c r="U83" s="294">
        <v>895</v>
      </c>
      <c r="V83" s="295">
        <v>1790</v>
      </c>
      <c r="W83" s="295">
        <v>1790</v>
      </c>
      <c r="X83" s="295">
        <v>525</v>
      </c>
      <c r="Y83" s="343">
        <v>5750</v>
      </c>
      <c r="Z83" s="296">
        <f t="shared" si="147"/>
        <v>5750</v>
      </c>
      <c r="AA83" s="296">
        <f t="shared" si="147"/>
        <v>5750</v>
      </c>
      <c r="AB83" s="296">
        <f t="shared" si="147"/>
        <v>0</v>
      </c>
      <c r="AC83" s="296">
        <f t="shared" si="147"/>
        <v>0</v>
      </c>
      <c r="AD83" s="296">
        <f t="shared" si="147"/>
        <v>0</v>
      </c>
      <c r="AE83" s="296">
        <f t="shared" si="147"/>
        <v>0</v>
      </c>
      <c r="AF83" s="296">
        <f t="shared" si="147"/>
        <v>0</v>
      </c>
      <c r="AG83" s="297">
        <f t="shared" si="148"/>
        <v>895</v>
      </c>
      <c r="AH83" s="296">
        <f t="shared" si="149"/>
        <v>1830</v>
      </c>
      <c r="AI83" s="298">
        <v>1830</v>
      </c>
      <c r="AJ83" s="298"/>
      <c r="AK83" s="298"/>
      <c r="AL83" s="298"/>
      <c r="AM83" s="298"/>
      <c r="AN83" s="298"/>
      <c r="AO83" s="297">
        <f t="shared" si="150"/>
        <v>1790</v>
      </c>
      <c r="AP83" s="296">
        <f t="shared" si="151"/>
        <v>1300</v>
      </c>
      <c r="AQ83" s="298">
        <v>1300</v>
      </c>
      <c r="AR83" s="298"/>
      <c r="AS83" s="298">
        <v>0</v>
      </c>
      <c r="AT83" s="298">
        <v>0</v>
      </c>
      <c r="AU83" s="298"/>
      <c r="AV83" s="298"/>
      <c r="AW83" s="297">
        <f t="shared" si="152"/>
        <v>1790</v>
      </c>
      <c r="AX83" s="296">
        <f t="shared" si="153"/>
        <v>1300</v>
      </c>
      <c r="AY83" s="298">
        <v>1300</v>
      </c>
      <c r="AZ83" s="298"/>
      <c r="BA83" s="298">
        <v>0</v>
      </c>
      <c r="BB83" s="298">
        <v>0</v>
      </c>
      <c r="BC83" s="298"/>
      <c r="BD83" s="298">
        <v>0</v>
      </c>
      <c r="BE83" s="297">
        <f t="shared" si="154"/>
        <v>525</v>
      </c>
      <c r="BF83" s="296">
        <f t="shared" si="155"/>
        <v>1320</v>
      </c>
      <c r="BG83" s="298">
        <v>1320</v>
      </c>
      <c r="BH83" s="298"/>
      <c r="BI83" s="298">
        <v>0</v>
      </c>
      <c r="BJ83" s="298">
        <v>0</v>
      </c>
      <c r="BK83" s="298"/>
      <c r="BL83" s="298">
        <v>0</v>
      </c>
    </row>
    <row r="84" spans="1:64" s="287" customFormat="1" ht="40.5" customHeight="1" x14ac:dyDescent="0.25">
      <c r="A84" s="293"/>
      <c r="B84" s="278"/>
      <c r="C84" s="328" t="s">
        <v>1402</v>
      </c>
      <c r="D84" s="362" t="s">
        <v>1273</v>
      </c>
      <c r="E84" s="351">
        <v>445</v>
      </c>
      <c r="F84" s="370" t="s">
        <v>3422</v>
      </c>
      <c r="G84" s="28" t="s">
        <v>1282</v>
      </c>
      <c r="H84" s="352">
        <v>20000</v>
      </c>
      <c r="I84" s="352" t="s">
        <v>2979</v>
      </c>
      <c r="J84" s="370" t="s">
        <v>3389</v>
      </c>
      <c r="K84" s="370" t="s">
        <v>3288</v>
      </c>
      <c r="L84" s="370" t="s">
        <v>3418</v>
      </c>
      <c r="M84" s="676" t="s">
        <v>3419</v>
      </c>
      <c r="N84" s="356">
        <v>2024004540034</v>
      </c>
      <c r="O84" s="370" t="s">
        <v>3420</v>
      </c>
      <c r="P84" s="742" t="s">
        <v>1271</v>
      </c>
      <c r="Q84" s="272">
        <v>20000</v>
      </c>
      <c r="R84" s="326" t="s">
        <v>2955</v>
      </c>
      <c r="S84" s="326"/>
      <c r="T84" s="178">
        <v>20000</v>
      </c>
      <c r="U84" s="294">
        <v>3581</v>
      </c>
      <c r="V84" s="295">
        <v>7162</v>
      </c>
      <c r="W84" s="295">
        <v>7162</v>
      </c>
      <c r="X84" s="295">
        <v>2095</v>
      </c>
      <c r="Y84" s="343">
        <v>330</v>
      </c>
      <c r="Z84" s="296">
        <f t="shared" si="147"/>
        <v>330</v>
      </c>
      <c r="AA84" s="296">
        <f t="shared" si="147"/>
        <v>330</v>
      </c>
      <c r="AB84" s="296">
        <f t="shared" si="147"/>
        <v>0</v>
      </c>
      <c r="AC84" s="296">
        <f t="shared" si="147"/>
        <v>0</v>
      </c>
      <c r="AD84" s="296">
        <f t="shared" si="147"/>
        <v>0</v>
      </c>
      <c r="AE84" s="296">
        <f t="shared" si="147"/>
        <v>0</v>
      </c>
      <c r="AF84" s="296">
        <f t="shared" si="147"/>
        <v>0</v>
      </c>
      <c r="AG84" s="297">
        <f t="shared" si="148"/>
        <v>3581</v>
      </c>
      <c r="AH84" s="296">
        <f t="shared" si="149"/>
        <v>30</v>
      </c>
      <c r="AI84" s="298">
        <v>30</v>
      </c>
      <c r="AJ84" s="298"/>
      <c r="AK84" s="298"/>
      <c r="AL84" s="298"/>
      <c r="AM84" s="298"/>
      <c r="AN84" s="298"/>
      <c r="AO84" s="297">
        <f t="shared" si="150"/>
        <v>7162</v>
      </c>
      <c r="AP84" s="296">
        <f t="shared" si="151"/>
        <v>100</v>
      </c>
      <c r="AQ84" s="298">
        <v>100</v>
      </c>
      <c r="AR84" s="298"/>
      <c r="AS84" s="298">
        <v>0</v>
      </c>
      <c r="AT84" s="298">
        <v>0</v>
      </c>
      <c r="AU84" s="298"/>
      <c r="AV84" s="298"/>
      <c r="AW84" s="297">
        <f t="shared" si="152"/>
        <v>7162</v>
      </c>
      <c r="AX84" s="296">
        <f t="shared" si="153"/>
        <v>100</v>
      </c>
      <c r="AY84" s="298">
        <v>100</v>
      </c>
      <c r="AZ84" s="298"/>
      <c r="BA84" s="298">
        <v>0</v>
      </c>
      <c r="BB84" s="298">
        <v>0</v>
      </c>
      <c r="BC84" s="298"/>
      <c r="BD84" s="298">
        <v>0</v>
      </c>
      <c r="BE84" s="297">
        <f t="shared" si="154"/>
        <v>2095</v>
      </c>
      <c r="BF84" s="296">
        <f t="shared" si="155"/>
        <v>100</v>
      </c>
      <c r="BG84" s="298">
        <v>100</v>
      </c>
      <c r="BH84" s="298"/>
      <c r="BI84" s="298">
        <v>0</v>
      </c>
      <c r="BJ84" s="298">
        <v>0</v>
      </c>
      <c r="BK84" s="298"/>
      <c r="BL84" s="298">
        <v>0</v>
      </c>
    </row>
    <row r="85" spans="1:64" s="287" customFormat="1" ht="40.5" customHeight="1" x14ac:dyDescent="0.25">
      <c r="A85" s="293"/>
      <c r="B85" s="278"/>
      <c r="C85" s="328" t="s">
        <v>1403</v>
      </c>
      <c r="D85" s="362" t="s">
        <v>1274</v>
      </c>
      <c r="E85" s="649">
        <v>446</v>
      </c>
      <c r="F85" s="370" t="s">
        <v>3422</v>
      </c>
      <c r="G85" s="28" t="s">
        <v>1282</v>
      </c>
      <c r="H85" s="352">
        <v>10000</v>
      </c>
      <c r="I85" s="352" t="s">
        <v>2979</v>
      </c>
      <c r="J85" s="370" t="s">
        <v>3389</v>
      </c>
      <c r="K85" s="370" t="s">
        <v>3288</v>
      </c>
      <c r="L85" s="370" t="s">
        <v>3418</v>
      </c>
      <c r="M85" s="676" t="s">
        <v>3419</v>
      </c>
      <c r="N85" s="356">
        <v>2024004540034</v>
      </c>
      <c r="O85" s="370" t="s">
        <v>3420</v>
      </c>
      <c r="P85" s="742" t="s">
        <v>1271</v>
      </c>
      <c r="Q85" s="272">
        <v>10000</v>
      </c>
      <c r="R85" s="326" t="s">
        <v>2955</v>
      </c>
      <c r="S85" s="326"/>
      <c r="T85" s="178">
        <v>10000</v>
      </c>
      <c r="U85" s="294">
        <v>1790</v>
      </c>
      <c r="V85" s="295">
        <v>3581</v>
      </c>
      <c r="W85" s="295">
        <v>3581</v>
      </c>
      <c r="X85" s="295">
        <v>1048</v>
      </c>
      <c r="Y85" s="343">
        <v>1300</v>
      </c>
      <c r="Z85" s="296">
        <f t="shared" si="147"/>
        <v>1300</v>
      </c>
      <c r="AA85" s="296">
        <f t="shared" si="147"/>
        <v>1300</v>
      </c>
      <c r="AB85" s="296">
        <f t="shared" si="147"/>
        <v>0</v>
      </c>
      <c r="AC85" s="296">
        <f t="shared" si="147"/>
        <v>0</v>
      </c>
      <c r="AD85" s="296">
        <f t="shared" si="147"/>
        <v>0</v>
      </c>
      <c r="AE85" s="296">
        <f t="shared" si="147"/>
        <v>0</v>
      </c>
      <c r="AF85" s="296">
        <f t="shared" si="147"/>
        <v>0</v>
      </c>
      <c r="AG85" s="297">
        <f t="shared" si="148"/>
        <v>1790</v>
      </c>
      <c r="AH85" s="296">
        <f t="shared" si="149"/>
        <v>100</v>
      </c>
      <c r="AI85" s="298">
        <v>100</v>
      </c>
      <c r="AJ85" s="298"/>
      <c r="AK85" s="298"/>
      <c r="AL85" s="298"/>
      <c r="AM85" s="298"/>
      <c r="AN85" s="298"/>
      <c r="AO85" s="297">
        <f t="shared" si="150"/>
        <v>3581</v>
      </c>
      <c r="AP85" s="296">
        <f t="shared" si="151"/>
        <v>400</v>
      </c>
      <c r="AQ85" s="298">
        <v>400</v>
      </c>
      <c r="AR85" s="298"/>
      <c r="AS85" s="298">
        <v>0</v>
      </c>
      <c r="AT85" s="298">
        <v>0</v>
      </c>
      <c r="AU85" s="298"/>
      <c r="AV85" s="298"/>
      <c r="AW85" s="297">
        <f t="shared" si="152"/>
        <v>3581</v>
      </c>
      <c r="AX85" s="296">
        <f t="shared" si="153"/>
        <v>400</v>
      </c>
      <c r="AY85" s="298">
        <v>400</v>
      </c>
      <c r="AZ85" s="298"/>
      <c r="BA85" s="298">
        <v>0</v>
      </c>
      <c r="BB85" s="298">
        <v>0</v>
      </c>
      <c r="BC85" s="298"/>
      <c r="BD85" s="298">
        <v>0</v>
      </c>
      <c r="BE85" s="297">
        <f t="shared" si="154"/>
        <v>1048</v>
      </c>
      <c r="BF85" s="296">
        <f t="shared" si="155"/>
        <v>400</v>
      </c>
      <c r="BG85" s="298">
        <v>400</v>
      </c>
      <c r="BH85" s="298"/>
      <c r="BI85" s="298">
        <v>0</v>
      </c>
      <c r="BJ85" s="298">
        <v>0</v>
      </c>
      <c r="BK85" s="298"/>
      <c r="BL85" s="298">
        <v>0</v>
      </c>
    </row>
    <row r="86" spans="1:64" s="287" customFormat="1" ht="40.5" customHeight="1" x14ac:dyDescent="0.25">
      <c r="A86" s="293"/>
      <c r="B86" s="278"/>
      <c r="C86" s="328" t="s">
        <v>1404</v>
      </c>
      <c r="D86" s="362" t="s">
        <v>1275</v>
      </c>
      <c r="E86" s="649">
        <v>447</v>
      </c>
      <c r="F86" s="370" t="s">
        <v>3423</v>
      </c>
      <c r="G86" s="32" t="s">
        <v>3424</v>
      </c>
      <c r="H86" s="727">
        <v>500</v>
      </c>
      <c r="I86" s="727" t="s">
        <v>2979</v>
      </c>
      <c r="J86" s="370" t="s">
        <v>3389</v>
      </c>
      <c r="K86" s="370" t="s">
        <v>3288</v>
      </c>
      <c r="L86" s="370" t="s">
        <v>3418</v>
      </c>
      <c r="M86" s="676" t="s">
        <v>3419</v>
      </c>
      <c r="N86" s="356">
        <v>2024004540034</v>
      </c>
      <c r="O86" s="370" t="s">
        <v>3420</v>
      </c>
      <c r="P86" s="749" t="s">
        <v>314</v>
      </c>
      <c r="Q86" s="639">
        <v>500</v>
      </c>
      <c r="R86" s="326" t="s">
        <v>2955</v>
      </c>
      <c r="S86" s="326"/>
      <c r="T86" s="638">
        <v>500</v>
      </c>
      <c r="U86" s="294">
        <v>50</v>
      </c>
      <c r="V86" s="295">
        <v>200</v>
      </c>
      <c r="W86" s="295">
        <v>200</v>
      </c>
      <c r="X86" s="295">
        <v>50</v>
      </c>
      <c r="Y86" s="343">
        <v>320</v>
      </c>
      <c r="Z86" s="296">
        <f t="shared" si="147"/>
        <v>320</v>
      </c>
      <c r="AA86" s="296">
        <f t="shared" si="147"/>
        <v>320</v>
      </c>
      <c r="AB86" s="296">
        <f t="shared" si="147"/>
        <v>0</v>
      </c>
      <c r="AC86" s="296">
        <f t="shared" si="147"/>
        <v>0</v>
      </c>
      <c r="AD86" s="296">
        <f t="shared" si="147"/>
        <v>0</v>
      </c>
      <c r="AE86" s="296">
        <f t="shared" si="147"/>
        <v>0</v>
      </c>
      <c r="AF86" s="296">
        <f t="shared" si="147"/>
        <v>0</v>
      </c>
      <c r="AG86" s="297">
        <f t="shared" si="148"/>
        <v>50</v>
      </c>
      <c r="AH86" s="296">
        <f t="shared" si="149"/>
        <v>20</v>
      </c>
      <c r="AI86" s="298">
        <v>20</v>
      </c>
      <c r="AJ86" s="298"/>
      <c r="AK86" s="298"/>
      <c r="AL86" s="298"/>
      <c r="AM86" s="298"/>
      <c r="AN86" s="298"/>
      <c r="AO86" s="297">
        <f t="shared" si="150"/>
        <v>200</v>
      </c>
      <c r="AP86" s="296">
        <f t="shared" si="151"/>
        <v>100</v>
      </c>
      <c r="AQ86" s="298">
        <v>100</v>
      </c>
      <c r="AR86" s="298"/>
      <c r="AS86" s="298">
        <v>0</v>
      </c>
      <c r="AT86" s="298">
        <v>0</v>
      </c>
      <c r="AU86" s="298"/>
      <c r="AV86" s="298"/>
      <c r="AW86" s="297">
        <f t="shared" si="152"/>
        <v>200</v>
      </c>
      <c r="AX86" s="296">
        <f t="shared" si="153"/>
        <v>100</v>
      </c>
      <c r="AY86" s="298">
        <v>100</v>
      </c>
      <c r="AZ86" s="298"/>
      <c r="BA86" s="298">
        <v>0</v>
      </c>
      <c r="BB86" s="298">
        <v>0</v>
      </c>
      <c r="BC86" s="298"/>
      <c r="BD86" s="298">
        <v>0</v>
      </c>
      <c r="BE86" s="297">
        <f t="shared" si="154"/>
        <v>50</v>
      </c>
      <c r="BF86" s="296">
        <f t="shared" si="155"/>
        <v>100</v>
      </c>
      <c r="BG86" s="298">
        <v>100</v>
      </c>
      <c r="BH86" s="298"/>
      <c r="BI86" s="298">
        <v>0</v>
      </c>
      <c r="BJ86" s="298">
        <v>0</v>
      </c>
      <c r="BK86" s="298"/>
      <c r="BL86" s="298">
        <v>0</v>
      </c>
    </row>
    <row r="87" spans="1:64" s="287" customFormat="1" ht="40.5" customHeight="1" x14ac:dyDescent="0.25">
      <c r="A87" s="293"/>
      <c r="B87" s="278"/>
      <c r="C87" s="328" t="s">
        <v>1405</v>
      </c>
      <c r="D87" s="362" t="s">
        <v>1276</v>
      </c>
      <c r="E87" s="649">
        <v>448</v>
      </c>
      <c r="F87" s="370" t="s">
        <v>3422</v>
      </c>
      <c r="G87" s="32" t="s">
        <v>1282</v>
      </c>
      <c r="H87" s="727">
        <v>100</v>
      </c>
      <c r="I87" s="727" t="s">
        <v>2979</v>
      </c>
      <c r="J87" s="370" t="s">
        <v>3389</v>
      </c>
      <c r="K87" s="370" t="s">
        <v>3288</v>
      </c>
      <c r="L87" s="370" t="s">
        <v>3418</v>
      </c>
      <c r="M87" s="676" t="s">
        <v>3419</v>
      </c>
      <c r="N87" s="356">
        <v>2024004540034</v>
      </c>
      <c r="O87" s="370" t="s">
        <v>3420</v>
      </c>
      <c r="P87" s="749" t="s">
        <v>1271</v>
      </c>
      <c r="Q87" s="639">
        <v>100</v>
      </c>
      <c r="R87" s="326" t="s">
        <v>2955</v>
      </c>
      <c r="S87" s="326"/>
      <c r="T87" s="638">
        <v>100</v>
      </c>
      <c r="U87" s="294">
        <v>18</v>
      </c>
      <c r="V87" s="295">
        <v>36</v>
      </c>
      <c r="W87" s="295">
        <v>36</v>
      </c>
      <c r="X87" s="295">
        <v>10</v>
      </c>
      <c r="Y87" s="343">
        <v>330</v>
      </c>
      <c r="Z87" s="296">
        <f t="shared" si="147"/>
        <v>330</v>
      </c>
      <c r="AA87" s="296">
        <f t="shared" si="147"/>
        <v>330</v>
      </c>
      <c r="AB87" s="296">
        <f t="shared" si="147"/>
        <v>0</v>
      </c>
      <c r="AC87" s="296">
        <f t="shared" si="147"/>
        <v>0</v>
      </c>
      <c r="AD87" s="296">
        <f t="shared" si="147"/>
        <v>0</v>
      </c>
      <c r="AE87" s="296">
        <f t="shared" si="147"/>
        <v>0</v>
      </c>
      <c r="AF87" s="296">
        <f t="shared" si="147"/>
        <v>0</v>
      </c>
      <c r="AG87" s="297">
        <f t="shared" si="148"/>
        <v>18</v>
      </c>
      <c r="AH87" s="296">
        <f t="shared" si="149"/>
        <v>30</v>
      </c>
      <c r="AI87" s="298">
        <v>30</v>
      </c>
      <c r="AJ87" s="298"/>
      <c r="AK87" s="298"/>
      <c r="AL87" s="298"/>
      <c r="AM87" s="298"/>
      <c r="AN87" s="298"/>
      <c r="AO87" s="297">
        <f t="shared" si="150"/>
        <v>36</v>
      </c>
      <c r="AP87" s="296">
        <f t="shared" si="151"/>
        <v>100</v>
      </c>
      <c r="AQ87" s="298">
        <v>100</v>
      </c>
      <c r="AR87" s="298"/>
      <c r="AS87" s="298">
        <v>0</v>
      </c>
      <c r="AT87" s="298">
        <v>0</v>
      </c>
      <c r="AU87" s="298"/>
      <c r="AV87" s="298"/>
      <c r="AW87" s="297">
        <f t="shared" si="152"/>
        <v>36</v>
      </c>
      <c r="AX87" s="296">
        <f t="shared" si="153"/>
        <v>100</v>
      </c>
      <c r="AY87" s="298">
        <v>100</v>
      </c>
      <c r="AZ87" s="298"/>
      <c r="BA87" s="298">
        <v>0</v>
      </c>
      <c r="BB87" s="298">
        <v>0</v>
      </c>
      <c r="BC87" s="298"/>
      <c r="BD87" s="298">
        <v>0</v>
      </c>
      <c r="BE87" s="297">
        <f t="shared" si="154"/>
        <v>10</v>
      </c>
      <c r="BF87" s="296">
        <f t="shared" si="155"/>
        <v>100</v>
      </c>
      <c r="BG87" s="298">
        <v>100</v>
      </c>
      <c r="BH87" s="298"/>
      <c r="BI87" s="298">
        <v>0</v>
      </c>
      <c r="BJ87" s="298">
        <v>0</v>
      </c>
      <c r="BK87" s="298"/>
      <c r="BL87" s="298">
        <v>0</v>
      </c>
    </row>
    <row r="88" spans="1:64" s="287" customFormat="1" ht="40.5" customHeight="1" x14ac:dyDescent="0.25">
      <c r="A88" s="293"/>
      <c r="B88" s="278"/>
      <c r="C88" s="328" t="s">
        <v>1406</v>
      </c>
      <c r="D88" s="362" t="s">
        <v>1277</v>
      </c>
      <c r="E88" s="351">
        <v>449</v>
      </c>
      <c r="F88" s="370" t="s">
        <v>3425</v>
      </c>
      <c r="G88" s="32" t="s">
        <v>503</v>
      </c>
      <c r="H88" s="727">
        <v>4</v>
      </c>
      <c r="I88" s="727" t="s">
        <v>2979</v>
      </c>
      <c r="J88" s="370" t="s">
        <v>3389</v>
      </c>
      <c r="K88" s="370" t="s">
        <v>3288</v>
      </c>
      <c r="L88" s="370" t="s">
        <v>3402</v>
      </c>
      <c r="M88" s="676" t="s">
        <v>3403</v>
      </c>
      <c r="N88" s="356">
        <v>2024004540060</v>
      </c>
      <c r="O88" s="370" t="s">
        <v>3404</v>
      </c>
      <c r="P88" s="749" t="s">
        <v>503</v>
      </c>
      <c r="Q88" s="639">
        <v>4</v>
      </c>
      <c r="R88" s="326" t="s">
        <v>2955</v>
      </c>
      <c r="S88" s="326"/>
      <c r="T88" s="638">
        <v>4</v>
      </c>
      <c r="U88" s="294">
        <v>1</v>
      </c>
      <c r="V88" s="295">
        <v>1</v>
      </c>
      <c r="W88" s="295">
        <v>1</v>
      </c>
      <c r="X88" s="295">
        <v>1</v>
      </c>
      <c r="Y88" s="343">
        <v>380</v>
      </c>
      <c r="Z88" s="296">
        <f t="shared" si="147"/>
        <v>380</v>
      </c>
      <c r="AA88" s="296">
        <f t="shared" si="147"/>
        <v>380</v>
      </c>
      <c r="AB88" s="296">
        <f t="shared" si="147"/>
        <v>0</v>
      </c>
      <c r="AC88" s="296">
        <f t="shared" si="147"/>
        <v>0</v>
      </c>
      <c r="AD88" s="296">
        <f t="shared" si="147"/>
        <v>0</v>
      </c>
      <c r="AE88" s="296">
        <f t="shared" si="147"/>
        <v>0</v>
      </c>
      <c r="AF88" s="296">
        <f t="shared" si="147"/>
        <v>0</v>
      </c>
      <c r="AG88" s="297">
        <f t="shared" si="148"/>
        <v>1</v>
      </c>
      <c r="AH88" s="296">
        <f t="shared" si="149"/>
        <v>20</v>
      </c>
      <c r="AI88" s="298">
        <v>20</v>
      </c>
      <c r="AJ88" s="298"/>
      <c r="AK88" s="298"/>
      <c r="AL88" s="298"/>
      <c r="AM88" s="298"/>
      <c r="AN88" s="298"/>
      <c r="AO88" s="297">
        <f t="shared" si="150"/>
        <v>1</v>
      </c>
      <c r="AP88" s="296">
        <f t="shared" si="151"/>
        <v>120</v>
      </c>
      <c r="AQ88" s="298">
        <v>120</v>
      </c>
      <c r="AR88" s="298"/>
      <c r="AS88" s="298">
        <v>0</v>
      </c>
      <c r="AT88" s="298">
        <v>0</v>
      </c>
      <c r="AU88" s="298"/>
      <c r="AV88" s="298"/>
      <c r="AW88" s="297">
        <f t="shared" si="152"/>
        <v>1</v>
      </c>
      <c r="AX88" s="296">
        <f t="shared" si="153"/>
        <v>120</v>
      </c>
      <c r="AY88" s="298">
        <v>120</v>
      </c>
      <c r="AZ88" s="298"/>
      <c r="BA88" s="298">
        <v>0</v>
      </c>
      <c r="BB88" s="298">
        <v>0</v>
      </c>
      <c r="BC88" s="298"/>
      <c r="BD88" s="298">
        <v>0</v>
      </c>
      <c r="BE88" s="297">
        <f t="shared" si="154"/>
        <v>1</v>
      </c>
      <c r="BF88" s="296">
        <f t="shared" si="155"/>
        <v>120</v>
      </c>
      <c r="BG88" s="298">
        <v>120</v>
      </c>
      <c r="BH88" s="298"/>
      <c r="BI88" s="298">
        <v>0</v>
      </c>
      <c r="BJ88" s="298">
        <v>0</v>
      </c>
      <c r="BK88" s="298"/>
      <c r="BL88" s="298">
        <v>0</v>
      </c>
    </row>
    <row r="89" spans="1:64" s="559" customFormat="1" ht="40.5" customHeight="1" x14ac:dyDescent="0.25">
      <c r="A89" s="464"/>
      <c r="B89" s="201" t="s">
        <v>1419</v>
      </c>
      <c r="C89" s="567" t="s">
        <v>1278</v>
      </c>
      <c r="D89" s="548"/>
      <c r="E89" s="548"/>
      <c r="F89" s="402"/>
      <c r="G89" s="462"/>
      <c r="H89" s="462"/>
      <c r="I89" s="462"/>
      <c r="J89" s="402"/>
      <c r="K89" s="402"/>
      <c r="L89" s="402"/>
      <c r="M89" s="477"/>
      <c r="N89" s="402"/>
      <c r="O89" s="711"/>
      <c r="P89" s="716"/>
      <c r="Q89" s="716"/>
      <c r="R89" s="716"/>
      <c r="S89" s="685"/>
      <c r="T89" s="548"/>
      <c r="U89" s="549"/>
      <c r="V89" s="549"/>
      <c r="W89" s="549"/>
      <c r="X89" s="550"/>
      <c r="Y89" s="558">
        <v>10000</v>
      </c>
      <c r="Z89" s="551">
        <f t="shared" ref="Z89:AF89" si="156">SUM(Z90:Z93)</f>
        <v>10000</v>
      </c>
      <c r="AA89" s="551">
        <f t="shared" si="156"/>
        <v>10000</v>
      </c>
      <c r="AB89" s="551">
        <f t="shared" si="156"/>
        <v>0</v>
      </c>
      <c r="AC89" s="551">
        <f t="shared" si="156"/>
        <v>0</v>
      </c>
      <c r="AD89" s="551">
        <f t="shared" si="156"/>
        <v>0</v>
      </c>
      <c r="AE89" s="551">
        <f t="shared" si="156"/>
        <v>0</v>
      </c>
      <c r="AF89" s="551">
        <f t="shared" si="156"/>
        <v>0</v>
      </c>
      <c r="AG89" s="853"/>
      <c r="AH89" s="553">
        <f t="shared" ref="AH89:AN89" si="157">SUM(AH90:AH93)</f>
        <v>1620</v>
      </c>
      <c r="AI89" s="553">
        <f t="shared" si="157"/>
        <v>1620</v>
      </c>
      <c r="AJ89" s="553">
        <f t="shared" si="157"/>
        <v>0</v>
      </c>
      <c r="AK89" s="553">
        <f t="shared" si="157"/>
        <v>0</v>
      </c>
      <c r="AL89" s="553">
        <f t="shared" si="157"/>
        <v>0</v>
      </c>
      <c r="AM89" s="553">
        <f t="shared" si="157"/>
        <v>0</v>
      </c>
      <c r="AN89" s="553">
        <f t="shared" si="157"/>
        <v>0</v>
      </c>
      <c r="AO89" s="853"/>
      <c r="AP89" s="553">
        <f t="shared" ref="AP89:AV89" si="158">SUM(AP90:AP93)</f>
        <v>4380</v>
      </c>
      <c r="AQ89" s="553">
        <f t="shared" si="158"/>
        <v>4380</v>
      </c>
      <c r="AR89" s="553">
        <f t="shared" si="158"/>
        <v>0</v>
      </c>
      <c r="AS89" s="553">
        <f t="shared" si="158"/>
        <v>0</v>
      </c>
      <c r="AT89" s="553">
        <f t="shared" si="158"/>
        <v>0</v>
      </c>
      <c r="AU89" s="553">
        <f t="shared" si="158"/>
        <v>0</v>
      </c>
      <c r="AV89" s="553">
        <f t="shared" si="158"/>
        <v>0</v>
      </c>
      <c r="AW89" s="853"/>
      <c r="AX89" s="553">
        <f t="shared" ref="AX89:BD89" si="159">SUM(AX90:AX93)</f>
        <v>2140</v>
      </c>
      <c r="AY89" s="553">
        <f t="shared" si="159"/>
        <v>2140</v>
      </c>
      <c r="AZ89" s="553">
        <f t="shared" si="159"/>
        <v>0</v>
      </c>
      <c r="BA89" s="553">
        <f t="shared" si="159"/>
        <v>0</v>
      </c>
      <c r="BB89" s="553">
        <f t="shared" si="159"/>
        <v>0</v>
      </c>
      <c r="BC89" s="553">
        <f t="shared" si="159"/>
        <v>0</v>
      </c>
      <c r="BD89" s="553">
        <f t="shared" si="159"/>
        <v>0</v>
      </c>
      <c r="BE89" s="853"/>
      <c r="BF89" s="553">
        <f t="shared" ref="BF89:BL89" si="160">SUM(BF90:BF93)</f>
        <v>1860</v>
      </c>
      <c r="BG89" s="553">
        <f t="shared" si="160"/>
        <v>1860</v>
      </c>
      <c r="BH89" s="553">
        <f t="shared" si="160"/>
        <v>0</v>
      </c>
      <c r="BI89" s="553">
        <f t="shared" si="160"/>
        <v>0</v>
      </c>
      <c r="BJ89" s="553">
        <f t="shared" si="160"/>
        <v>0</v>
      </c>
      <c r="BK89" s="553">
        <f t="shared" si="160"/>
        <v>0</v>
      </c>
      <c r="BL89" s="553">
        <f t="shared" si="160"/>
        <v>0</v>
      </c>
    </row>
    <row r="90" spans="1:64" s="287" customFormat="1" ht="40.5" customHeight="1" x14ac:dyDescent="0.25">
      <c r="A90" s="293"/>
      <c r="B90" s="278"/>
      <c r="C90" s="328" t="s">
        <v>1420</v>
      </c>
      <c r="D90" s="322" t="s">
        <v>1279</v>
      </c>
      <c r="E90" s="387">
        <v>450</v>
      </c>
      <c r="F90" s="370" t="s">
        <v>3426</v>
      </c>
      <c r="G90" s="28" t="s">
        <v>1280</v>
      </c>
      <c r="H90" s="352">
        <v>1</v>
      </c>
      <c r="I90" s="352" t="s">
        <v>2997</v>
      </c>
      <c r="J90" s="370" t="s">
        <v>3389</v>
      </c>
      <c r="K90" s="370" t="s">
        <v>3288</v>
      </c>
      <c r="L90" s="370" t="s">
        <v>3402</v>
      </c>
      <c r="M90" s="676" t="s">
        <v>3403</v>
      </c>
      <c r="N90" s="356">
        <v>2024004540060</v>
      </c>
      <c r="O90" s="370" t="s">
        <v>3404</v>
      </c>
      <c r="P90" s="742" t="s">
        <v>1280</v>
      </c>
      <c r="Q90" s="272">
        <v>1</v>
      </c>
      <c r="R90" s="326" t="s">
        <v>2956</v>
      </c>
      <c r="S90" s="326"/>
      <c r="T90" s="178">
        <v>1</v>
      </c>
      <c r="U90" s="294">
        <v>0</v>
      </c>
      <c r="V90" s="295">
        <v>1</v>
      </c>
      <c r="W90" s="295">
        <v>0</v>
      </c>
      <c r="X90" s="295">
        <v>0</v>
      </c>
      <c r="Y90" s="343">
        <v>2100</v>
      </c>
      <c r="Z90" s="296">
        <f t="shared" ref="Z90:AF93" si="161">AH90+AP90+AX90+BF90</f>
        <v>2100</v>
      </c>
      <c r="AA90" s="296">
        <f t="shared" si="161"/>
        <v>2100</v>
      </c>
      <c r="AB90" s="296">
        <f t="shared" si="161"/>
        <v>0</v>
      </c>
      <c r="AC90" s="296">
        <f t="shared" si="161"/>
        <v>0</v>
      </c>
      <c r="AD90" s="296">
        <f t="shared" si="161"/>
        <v>0</v>
      </c>
      <c r="AE90" s="296">
        <f t="shared" si="161"/>
        <v>0</v>
      </c>
      <c r="AF90" s="296">
        <f t="shared" si="161"/>
        <v>0</v>
      </c>
      <c r="AG90" s="297">
        <f t="shared" ref="AG90:AG93" si="162">U90</f>
        <v>0</v>
      </c>
      <c r="AH90" s="296">
        <f t="shared" ref="AH90:AH93" si="163">SUM(AI90:AN90)</f>
        <v>20</v>
      </c>
      <c r="AI90" s="298">
        <v>20</v>
      </c>
      <c r="AJ90" s="298"/>
      <c r="AK90" s="298"/>
      <c r="AL90" s="298"/>
      <c r="AM90" s="298"/>
      <c r="AN90" s="298"/>
      <c r="AO90" s="297">
        <f t="shared" ref="AO90:AO93" si="164">V90</f>
        <v>1</v>
      </c>
      <c r="AP90" s="296">
        <f t="shared" ref="AP90:AP93" si="165">SUM(AQ90:AV90)</f>
        <v>2020</v>
      </c>
      <c r="AQ90" s="298">
        <v>2020</v>
      </c>
      <c r="AR90" s="298"/>
      <c r="AS90" s="298">
        <v>0</v>
      </c>
      <c r="AT90" s="298">
        <v>0</v>
      </c>
      <c r="AU90" s="298"/>
      <c r="AV90" s="298"/>
      <c r="AW90" s="297">
        <f t="shared" ref="AW90:AW93" si="166">W90</f>
        <v>0</v>
      </c>
      <c r="AX90" s="296">
        <f t="shared" ref="AX90:AX93" si="167">SUM(AY90:BD90)</f>
        <v>20</v>
      </c>
      <c r="AY90" s="298">
        <v>20</v>
      </c>
      <c r="AZ90" s="298"/>
      <c r="BA90" s="298">
        <v>0</v>
      </c>
      <c r="BB90" s="298">
        <v>0</v>
      </c>
      <c r="BC90" s="298"/>
      <c r="BD90" s="298">
        <v>0</v>
      </c>
      <c r="BE90" s="297">
        <f t="shared" ref="BE90:BE93" si="168">X90</f>
        <v>0</v>
      </c>
      <c r="BF90" s="296">
        <f t="shared" ref="BF90:BF93" si="169">SUM(BG90:BL90)</f>
        <v>40</v>
      </c>
      <c r="BG90" s="298">
        <v>40</v>
      </c>
      <c r="BH90" s="298"/>
      <c r="BI90" s="298">
        <v>0</v>
      </c>
      <c r="BJ90" s="298">
        <v>0</v>
      </c>
      <c r="BK90" s="298"/>
      <c r="BL90" s="298">
        <v>0</v>
      </c>
    </row>
    <row r="91" spans="1:64" s="287" customFormat="1" ht="40.5" customHeight="1" x14ac:dyDescent="0.25">
      <c r="A91" s="293"/>
      <c r="B91" s="278"/>
      <c r="C91" s="328" t="s">
        <v>1421</v>
      </c>
      <c r="D91" s="322" t="s">
        <v>1281</v>
      </c>
      <c r="E91" s="351">
        <v>451</v>
      </c>
      <c r="F91" s="370" t="s">
        <v>3422</v>
      </c>
      <c r="G91" s="28" t="s">
        <v>1282</v>
      </c>
      <c r="H91" s="352">
        <v>80</v>
      </c>
      <c r="I91" s="352" t="s">
        <v>2979</v>
      </c>
      <c r="J91" s="370" t="s">
        <v>3389</v>
      </c>
      <c r="K91" s="370" t="s">
        <v>3288</v>
      </c>
      <c r="L91" s="370" t="s">
        <v>3418</v>
      </c>
      <c r="M91" s="676" t="s">
        <v>3419</v>
      </c>
      <c r="N91" s="356">
        <v>2024004540034</v>
      </c>
      <c r="O91" s="370" t="s">
        <v>3420</v>
      </c>
      <c r="P91" s="742" t="s">
        <v>1282</v>
      </c>
      <c r="Q91" s="272">
        <v>80</v>
      </c>
      <c r="R91" s="326" t="s">
        <v>2955</v>
      </c>
      <c r="S91" s="326"/>
      <c r="T91" s="178">
        <v>80</v>
      </c>
      <c r="U91" s="294">
        <v>14</v>
      </c>
      <c r="V91" s="295">
        <v>29</v>
      </c>
      <c r="W91" s="295">
        <v>29</v>
      </c>
      <c r="X91" s="295">
        <v>8</v>
      </c>
      <c r="Y91" s="343">
        <v>1390</v>
      </c>
      <c r="Z91" s="296">
        <f t="shared" si="161"/>
        <v>1390</v>
      </c>
      <c r="AA91" s="296">
        <f t="shared" si="161"/>
        <v>1390</v>
      </c>
      <c r="AB91" s="296">
        <f t="shared" si="161"/>
        <v>0</v>
      </c>
      <c r="AC91" s="296">
        <f t="shared" si="161"/>
        <v>0</v>
      </c>
      <c r="AD91" s="296">
        <f t="shared" si="161"/>
        <v>0</v>
      </c>
      <c r="AE91" s="296">
        <f t="shared" si="161"/>
        <v>0</v>
      </c>
      <c r="AF91" s="296">
        <f t="shared" si="161"/>
        <v>0</v>
      </c>
      <c r="AG91" s="297">
        <f t="shared" si="162"/>
        <v>14</v>
      </c>
      <c r="AH91" s="296">
        <f t="shared" si="163"/>
        <v>30</v>
      </c>
      <c r="AI91" s="298">
        <v>30</v>
      </c>
      <c r="AJ91" s="298"/>
      <c r="AK91" s="298"/>
      <c r="AL91" s="298"/>
      <c r="AM91" s="298"/>
      <c r="AN91" s="298"/>
      <c r="AO91" s="297">
        <f t="shared" si="164"/>
        <v>29</v>
      </c>
      <c r="AP91" s="296">
        <f t="shared" si="165"/>
        <v>620</v>
      </c>
      <c r="AQ91" s="298">
        <v>620</v>
      </c>
      <c r="AR91" s="298"/>
      <c r="AS91" s="298">
        <v>0</v>
      </c>
      <c r="AT91" s="298">
        <v>0</v>
      </c>
      <c r="AU91" s="298"/>
      <c r="AV91" s="298"/>
      <c r="AW91" s="297">
        <f t="shared" si="166"/>
        <v>29</v>
      </c>
      <c r="AX91" s="296">
        <f t="shared" si="167"/>
        <v>620</v>
      </c>
      <c r="AY91" s="298">
        <v>620</v>
      </c>
      <c r="AZ91" s="298"/>
      <c r="BA91" s="298">
        <v>0</v>
      </c>
      <c r="BB91" s="298">
        <v>0</v>
      </c>
      <c r="BC91" s="298"/>
      <c r="BD91" s="298">
        <v>0</v>
      </c>
      <c r="BE91" s="297">
        <f t="shared" si="168"/>
        <v>8</v>
      </c>
      <c r="BF91" s="296">
        <f t="shared" si="169"/>
        <v>120</v>
      </c>
      <c r="BG91" s="298">
        <v>120</v>
      </c>
      <c r="BH91" s="298"/>
      <c r="BI91" s="298">
        <v>0</v>
      </c>
      <c r="BJ91" s="298">
        <v>0</v>
      </c>
      <c r="BK91" s="298"/>
      <c r="BL91" s="298">
        <v>0</v>
      </c>
    </row>
    <row r="92" spans="1:64" s="287" customFormat="1" ht="40.5" customHeight="1" x14ac:dyDescent="0.25">
      <c r="A92" s="293"/>
      <c r="B92" s="278"/>
      <c r="C92" s="1017" t="s">
        <v>1447</v>
      </c>
      <c r="D92" s="1013" t="s">
        <v>1283</v>
      </c>
      <c r="E92" s="351">
        <v>452</v>
      </c>
      <c r="F92" s="370" t="s">
        <v>3422</v>
      </c>
      <c r="G92" s="28" t="s">
        <v>1282</v>
      </c>
      <c r="H92" s="352">
        <v>2000</v>
      </c>
      <c r="I92" s="352" t="s">
        <v>2979</v>
      </c>
      <c r="J92" s="370" t="s">
        <v>3389</v>
      </c>
      <c r="K92" s="370" t="s">
        <v>3288</v>
      </c>
      <c r="L92" s="370" t="s">
        <v>3418</v>
      </c>
      <c r="M92" s="676" t="s">
        <v>3419</v>
      </c>
      <c r="N92" s="356">
        <v>2024004540034</v>
      </c>
      <c r="O92" s="370" t="s">
        <v>3420</v>
      </c>
      <c r="P92" s="742" t="s">
        <v>314</v>
      </c>
      <c r="Q92" s="272">
        <v>2000</v>
      </c>
      <c r="R92" s="326" t="s">
        <v>2955</v>
      </c>
      <c r="S92" s="326"/>
      <c r="T92" s="178">
        <v>2000</v>
      </c>
      <c r="U92" s="294">
        <v>358</v>
      </c>
      <c r="V92" s="295">
        <v>716</v>
      </c>
      <c r="W92" s="295">
        <v>716</v>
      </c>
      <c r="X92" s="295">
        <v>210</v>
      </c>
      <c r="Y92" s="343">
        <v>1270</v>
      </c>
      <c r="Z92" s="296">
        <f t="shared" si="161"/>
        <v>1270</v>
      </c>
      <c r="AA92" s="296">
        <f t="shared" si="161"/>
        <v>1270</v>
      </c>
      <c r="AB92" s="296">
        <f t="shared" si="161"/>
        <v>0</v>
      </c>
      <c r="AC92" s="296">
        <f t="shared" si="161"/>
        <v>0</v>
      </c>
      <c r="AD92" s="296">
        <f t="shared" si="161"/>
        <v>0</v>
      </c>
      <c r="AE92" s="296">
        <f t="shared" si="161"/>
        <v>0</v>
      </c>
      <c r="AF92" s="296">
        <f t="shared" si="161"/>
        <v>0</v>
      </c>
      <c r="AG92" s="297">
        <f t="shared" si="162"/>
        <v>358</v>
      </c>
      <c r="AH92" s="296">
        <f t="shared" si="163"/>
        <v>70</v>
      </c>
      <c r="AI92" s="298">
        <v>70</v>
      </c>
      <c r="AJ92" s="298"/>
      <c r="AK92" s="298"/>
      <c r="AL92" s="298"/>
      <c r="AM92" s="298"/>
      <c r="AN92" s="298"/>
      <c r="AO92" s="297">
        <f t="shared" si="164"/>
        <v>716</v>
      </c>
      <c r="AP92" s="296">
        <f t="shared" si="165"/>
        <v>500</v>
      </c>
      <c r="AQ92" s="298">
        <v>500</v>
      </c>
      <c r="AR92" s="298"/>
      <c r="AS92" s="298">
        <v>0</v>
      </c>
      <c r="AT92" s="298">
        <v>0</v>
      </c>
      <c r="AU92" s="298"/>
      <c r="AV92" s="298"/>
      <c r="AW92" s="297">
        <f t="shared" si="166"/>
        <v>716</v>
      </c>
      <c r="AX92" s="296">
        <f t="shared" si="167"/>
        <v>500</v>
      </c>
      <c r="AY92" s="298">
        <v>500</v>
      </c>
      <c r="AZ92" s="298"/>
      <c r="BA92" s="298">
        <v>0</v>
      </c>
      <c r="BB92" s="298">
        <v>0</v>
      </c>
      <c r="BC92" s="298"/>
      <c r="BD92" s="298">
        <v>0</v>
      </c>
      <c r="BE92" s="297">
        <f t="shared" si="168"/>
        <v>210</v>
      </c>
      <c r="BF92" s="296">
        <f t="shared" si="169"/>
        <v>200</v>
      </c>
      <c r="BG92" s="298">
        <v>200</v>
      </c>
      <c r="BH92" s="298"/>
      <c r="BI92" s="298">
        <v>0</v>
      </c>
      <c r="BJ92" s="298">
        <v>0</v>
      </c>
      <c r="BK92" s="298"/>
      <c r="BL92" s="298">
        <v>0</v>
      </c>
    </row>
    <row r="93" spans="1:64" s="287" customFormat="1" ht="40.5" customHeight="1" x14ac:dyDescent="0.25">
      <c r="A93" s="293"/>
      <c r="B93" s="278"/>
      <c r="C93" s="1019"/>
      <c r="D93" s="1013"/>
      <c r="E93" s="351">
        <v>453</v>
      </c>
      <c r="F93" s="370" t="s">
        <v>3422</v>
      </c>
      <c r="G93" s="28" t="s">
        <v>1282</v>
      </c>
      <c r="H93" s="352">
        <v>600</v>
      </c>
      <c r="I93" s="352" t="s">
        <v>2979</v>
      </c>
      <c r="J93" s="370" t="s">
        <v>3389</v>
      </c>
      <c r="K93" s="370" t="s">
        <v>3288</v>
      </c>
      <c r="L93" s="370" t="s">
        <v>3418</v>
      </c>
      <c r="M93" s="676" t="s">
        <v>3419</v>
      </c>
      <c r="N93" s="356">
        <v>2024004540034</v>
      </c>
      <c r="O93" s="370" t="s">
        <v>3420</v>
      </c>
      <c r="P93" s="742" t="s">
        <v>1282</v>
      </c>
      <c r="Q93" s="272">
        <v>600</v>
      </c>
      <c r="R93" s="326" t="s">
        <v>2955</v>
      </c>
      <c r="S93" s="326"/>
      <c r="T93" s="178">
        <v>600</v>
      </c>
      <c r="U93" s="294">
        <v>107</v>
      </c>
      <c r="V93" s="295">
        <v>215</v>
      </c>
      <c r="W93" s="295">
        <v>215</v>
      </c>
      <c r="X93" s="295">
        <v>63</v>
      </c>
      <c r="Y93" s="343">
        <v>5240</v>
      </c>
      <c r="Z93" s="296">
        <f t="shared" si="161"/>
        <v>5240</v>
      </c>
      <c r="AA93" s="296">
        <f t="shared" si="161"/>
        <v>5240</v>
      </c>
      <c r="AB93" s="296">
        <f t="shared" si="161"/>
        <v>0</v>
      </c>
      <c r="AC93" s="296">
        <f t="shared" si="161"/>
        <v>0</v>
      </c>
      <c r="AD93" s="296">
        <f t="shared" si="161"/>
        <v>0</v>
      </c>
      <c r="AE93" s="296">
        <f t="shared" si="161"/>
        <v>0</v>
      </c>
      <c r="AF93" s="296">
        <f t="shared" si="161"/>
        <v>0</v>
      </c>
      <c r="AG93" s="297">
        <f t="shared" si="162"/>
        <v>107</v>
      </c>
      <c r="AH93" s="296">
        <f t="shared" si="163"/>
        <v>1500</v>
      </c>
      <c r="AI93" s="298">
        <v>1500</v>
      </c>
      <c r="AJ93" s="298"/>
      <c r="AK93" s="298"/>
      <c r="AL93" s="298"/>
      <c r="AM93" s="298"/>
      <c r="AN93" s="298"/>
      <c r="AO93" s="297">
        <f t="shared" si="164"/>
        <v>215</v>
      </c>
      <c r="AP93" s="296">
        <f t="shared" si="165"/>
        <v>1240</v>
      </c>
      <c r="AQ93" s="298">
        <v>1240</v>
      </c>
      <c r="AR93" s="298"/>
      <c r="AS93" s="298">
        <v>0</v>
      </c>
      <c r="AT93" s="298">
        <v>0</v>
      </c>
      <c r="AU93" s="298"/>
      <c r="AV93" s="298"/>
      <c r="AW93" s="297">
        <f t="shared" si="166"/>
        <v>215</v>
      </c>
      <c r="AX93" s="296">
        <f t="shared" si="167"/>
        <v>1000</v>
      </c>
      <c r="AY93" s="298">
        <v>1000</v>
      </c>
      <c r="AZ93" s="298"/>
      <c r="BA93" s="298">
        <v>0</v>
      </c>
      <c r="BB93" s="298">
        <v>0</v>
      </c>
      <c r="BC93" s="298"/>
      <c r="BD93" s="298">
        <v>0</v>
      </c>
      <c r="BE93" s="297">
        <f t="shared" si="168"/>
        <v>63</v>
      </c>
      <c r="BF93" s="296">
        <f t="shared" si="169"/>
        <v>1500</v>
      </c>
      <c r="BG93" s="298">
        <v>1500</v>
      </c>
      <c r="BH93" s="298"/>
      <c r="BI93" s="298">
        <v>0</v>
      </c>
      <c r="BJ93" s="298">
        <v>0</v>
      </c>
      <c r="BK93" s="298"/>
      <c r="BL93" s="298">
        <v>0</v>
      </c>
    </row>
    <row r="94" spans="1:64" s="559" customFormat="1" ht="40.5" customHeight="1" x14ac:dyDescent="0.25">
      <c r="A94" s="464"/>
      <c r="B94" s="201" t="s">
        <v>1449</v>
      </c>
      <c r="C94" s="567" t="s">
        <v>1284</v>
      </c>
      <c r="D94" s="548"/>
      <c r="E94" s="548"/>
      <c r="F94" s="402"/>
      <c r="G94" s="462"/>
      <c r="H94" s="462"/>
      <c r="I94" s="462"/>
      <c r="J94" s="402"/>
      <c r="K94" s="402"/>
      <c r="L94" s="402"/>
      <c r="M94" s="477"/>
      <c r="N94" s="402"/>
      <c r="O94" s="711"/>
      <c r="P94" s="716"/>
      <c r="Q94" s="716"/>
      <c r="R94" s="716"/>
      <c r="S94" s="685"/>
      <c r="T94" s="548"/>
      <c r="U94" s="549"/>
      <c r="V94" s="549"/>
      <c r="W94" s="549"/>
      <c r="X94" s="550"/>
      <c r="Y94" s="558">
        <v>3200</v>
      </c>
      <c r="Z94" s="551">
        <f>SUM(Z95:Z98)</f>
        <v>3200</v>
      </c>
      <c r="AA94" s="551">
        <f t="shared" ref="AA94:AF94" si="170">SUM(AA95:AA98)</f>
        <v>3200</v>
      </c>
      <c r="AB94" s="551">
        <f t="shared" si="170"/>
        <v>0</v>
      </c>
      <c r="AC94" s="551">
        <f t="shared" si="170"/>
        <v>0</v>
      </c>
      <c r="AD94" s="551">
        <f t="shared" si="170"/>
        <v>0</v>
      </c>
      <c r="AE94" s="551">
        <f t="shared" si="170"/>
        <v>0</v>
      </c>
      <c r="AF94" s="551">
        <f t="shared" si="170"/>
        <v>0</v>
      </c>
      <c r="AG94" s="853"/>
      <c r="AH94" s="553">
        <f>SUM(AH95:AH98)</f>
        <v>600</v>
      </c>
      <c r="AI94" s="553">
        <f t="shared" ref="AI94:AN94" si="171">SUM(AI95:AI98)</f>
        <v>600</v>
      </c>
      <c r="AJ94" s="553">
        <f t="shared" si="171"/>
        <v>0</v>
      </c>
      <c r="AK94" s="553">
        <f t="shared" si="171"/>
        <v>0</v>
      </c>
      <c r="AL94" s="553">
        <f t="shared" si="171"/>
        <v>0</v>
      </c>
      <c r="AM94" s="553">
        <f t="shared" si="171"/>
        <v>0</v>
      </c>
      <c r="AN94" s="553">
        <f t="shared" si="171"/>
        <v>0</v>
      </c>
      <c r="AO94" s="853"/>
      <c r="AP94" s="553">
        <f>SUM(AP95:AP98)</f>
        <v>1330</v>
      </c>
      <c r="AQ94" s="553">
        <f t="shared" ref="AQ94:AV94" si="172">SUM(AQ95:AQ98)</f>
        <v>1330</v>
      </c>
      <c r="AR94" s="553">
        <f t="shared" si="172"/>
        <v>0</v>
      </c>
      <c r="AS94" s="553">
        <f t="shared" si="172"/>
        <v>0</v>
      </c>
      <c r="AT94" s="553">
        <f t="shared" si="172"/>
        <v>0</v>
      </c>
      <c r="AU94" s="553">
        <f t="shared" si="172"/>
        <v>0</v>
      </c>
      <c r="AV94" s="553">
        <f t="shared" si="172"/>
        <v>0</v>
      </c>
      <c r="AW94" s="853"/>
      <c r="AX94" s="553">
        <f>SUM(AX95:AX98)</f>
        <v>930</v>
      </c>
      <c r="AY94" s="553">
        <f t="shared" ref="AY94:BD94" si="173">SUM(AY95:AY98)</f>
        <v>930</v>
      </c>
      <c r="AZ94" s="553">
        <f t="shared" si="173"/>
        <v>0</v>
      </c>
      <c r="BA94" s="553">
        <f t="shared" si="173"/>
        <v>0</v>
      </c>
      <c r="BB94" s="553">
        <f t="shared" si="173"/>
        <v>0</v>
      </c>
      <c r="BC94" s="553">
        <f t="shared" si="173"/>
        <v>0</v>
      </c>
      <c r="BD94" s="553">
        <f t="shared" si="173"/>
        <v>0</v>
      </c>
      <c r="BE94" s="853"/>
      <c r="BF94" s="553">
        <f>SUM(BF95:BF98)</f>
        <v>340</v>
      </c>
      <c r="BG94" s="553">
        <f t="shared" ref="BG94:BL94" si="174">SUM(BG95:BG98)</f>
        <v>340</v>
      </c>
      <c r="BH94" s="553">
        <f t="shared" si="174"/>
        <v>0</v>
      </c>
      <c r="BI94" s="553">
        <f t="shared" si="174"/>
        <v>0</v>
      </c>
      <c r="BJ94" s="553">
        <f t="shared" si="174"/>
        <v>0</v>
      </c>
      <c r="BK94" s="553">
        <f t="shared" si="174"/>
        <v>0</v>
      </c>
      <c r="BL94" s="553">
        <f t="shared" si="174"/>
        <v>0</v>
      </c>
    </row>
    <row r="95" spans="1:64" s="287" customFormat="1" ht="40.5" customHeight="1" x14ac:dyDescent="0.25">
      <c r="A95" s="293"/>
      <c r="B95" s="278"/>
      <c r="C95" s="328" t="s">
        <v>2538</v>
      </c>
      <c r="D95" s="330" t="s">
        <v>1285</v>
      </c>
      <c r="E95" s="654">
        <v>454</v>
      </c>
      <c r="F95" s="370" t="s">
        <v>3229</v>
      </c>
      <c r="G95" s="374" t="s">
        <v>1253</v>
      </c>
      <c r="H95" s="479">
        <v>32</v>
      </c>
      <c r="I95" s="479" t="s">
        <v>2979</v>
      </c>
      <c r="J95" s="370" t="s">
        <v>3394</v>
      </c>
      <c r="K95" s="370" t="s">
        <v>2984</v>
      </c>
      <c r="L95" s="370" t="s">
        <v>3395</v>
      </c>
      <c r="M95" s="676" t="s">
        <v>3396</v>
      </c>
      <c r="N95" s="356">
        <v>2024004540057</v>
      </c>
      <c r="O95" s="370" t="s">
        <v>3397</v>
      </c>
      <c r="P95" s="749" t="s">
        <v>1253</v>
      </c>
      <c r="Q95" s="639">
        <v>32</v>
      </c>
      <c r="R95" s="326" t="s">
        <v>2955</v>
      </c>
      <c r="S95" s="326"/>
      <c r="T95" s="480">
        <v>32</v>
      </c>
      <c r="U95" s="294">
        <v>8</v>
      </c>
      <c r="V95" s="295">
        <v>8</v>
      </c>
      <c r="W95" s="295">
        <v>8</v>
      </c>
      <c r="X95" s="295">
        <v>8</v>
      </c>
      <c r="Y95" s="343">
        <v>1195</v>
      </c>
      <c r="Z95" s="296">
        <f t="shared" ref="Z95:AF98" si="175">AH95+AP95+AX95+BF95</f>
        <v>1195</v>
      </c>
      <c r="AA95" s="296">
        <f t="shared" si="175"/>
        <v>1195</v>
      </c>
      <c r="AB95" s="296">
        <f t="shared" si="175"/>
        <v>0</v>
      </c>
      <c r="AC95" s="296">
        <f t="shared" si="175"/>
        <v>0</v>
      </c>
      <c r="AD95" s="296">
        <f t="shared" si="175"/>
        <v>0</v>
      </c>
      <c r="AE95" s="296">
        <f t="shared" si="175"/>
        <v>0</v>
      </c>
      <c r="AF95" s="296">
        <f t="shared" si="175"/>
        <v>0</v>
      </c>
      <c r="AG95" s="297">
        <f t="shared" ref="AG95:AG98" si="176">U95</f>
        <v>8</v>
      </c>
      <c r="AH95" s="296">
        <f t="shared" ref="AH95:AH98" si="177">SUM(AI95:AN95)</f>
        <v>275</v>
      </c>
      <c r="AI95" s="298">
        <v>275</v>
      </c>
      <c r="AJ95" s="298"/>
      <c r="AK95" s="298"/>
      <c r="AL95" s="298"/>
      <c r="AM95" s="298"/>
      <c r="AN95" s="298"/>
      <c r="AO95" s="297">
        <f t="shared" ref="AO95:AO98" si="178">V95</f>
        <v>8</v>
      </c>
      <c r="AP95" s="296">
        <f t="shared" ref="AP95:AP98" si="179">SUM(AQ95:AV95)</f>
        <v>400</v>
      </c>
      <c r="AQ95" s="298">
        <v>400</v>
      </c>
      <c r="AR95" s="298"/>
      <c r="AS95" s="298">
        <v>0</v>
      </c>
      <c r="AT95" s="298">
        <v>0</v>
      </c>
      <c r="AU95" s="298"/>
      <c r="AV95" s="298"/>
      <c r="AW95" s="297">
        <f t="shared" ref="AW95:AW98" si="180">W95</f>
        <v>8</v>
      </c>
      <c r="AX95" s="296">
        <f t="shared" ref="AX95:AX98" si="181">SUM(AY95:BD95)</f>
        <v>400</v>
      </c>
      <c r="AY95" s="298">
        <v>400</v>
      </c>
      <c r="AZ95" s="298"/>
      <c r="BA95" s="298">
        <v>0</v>
      </c>
      <c r="BB95" s="298">
        <v>0</v>
      </c>
      <c r="BC95" s="298"/>
      <c r="BD95" s="298">
        <v>0</v>
      </c>
      <c r="BE95" s="297">
        <f t="shared" ref="BE95:BE98" si="182">X95</f>
        <v>8</v>
      </c>
      <c r="BF95" s="296">
        <f t="shared" ref="BF95:BF98" si="183">SUM(BG95:BL95)</f>
        <v>120</v>
      </c>
      <c r="BG95" s="298">
        <v>120</v>
      </c>
      <c r="BH95" s="298"/>
      <c r="BI95" s="298">
        <v>0</v>
      </c>
      <c r="BJ95" s="298">
        <v>0</v>
      </c>
      <c r="BK95" s="298"/>
      <c r="BL95" s="298">
        <v>0</v>
      </c>
    </row>
    <row r="96" spans="1:64" s="287" customFormat="1" ht="40.5" customHeight="1" x14ac:dyDescent="0.25">
      <c r="A96" s="293"/>
      <c r="B96" s="278"/>
      <c r="C96" s="328" t="s">
        <v>2539</v>
      </c>
      <c r="D96" s="330" t="s">
        <v>1286</v>
      </c>
      <c r="E96" s="654">
        <v>455</v>
      </c>
      <c r="F96" s="370" t="s">
        <v>3401</v>
      </c>
      <c r="G96" s="374" t="s">
        <v>1151</v>
      </c>
      <c r="H96" s="479">
        <v>4</v>
      </c>
      <c r="I96" s="479" t="s">
        <v>2979</v>
      </c>
      <c r="J96" s="370" t="s">
        <v>3389</v>
      </c>
      <c r="K96" s="370" t="s">
        <v>3288</v>
      </c>
      <c r="L96" s="370" t="s">
        <v>3402</v>
      </c>
      <c r="M96" s="676" t="s">
        <v>3403</v>
      </c>
      <c r="N96" s="356">
        <v>2024004540060</v>
      </c>
      <c r="O96" s="370" t="s">
        <v>3404</v>
      </c>
      <c r="P96" s="749" t="s">
        <v>1180</v>
      </c>
      <c r="Q96" s="639">
        <v>4</v>
      </c>
      <c r="R96" s="326" t="s">
        <v>2955</v>
      </c>
      <c r="S96" s="326"/>
      <c r="T96" s="480">
        <v>4</v>
      </c>
      <c r="U96" s="294">
        <v>1</v>
      </c>
      <c r="V96" s="295">
        <v>1</v>
      </c>
      <c r="W96" s="295">
        <v>1</v>
      </c>
      <c r="X96" s="295">
        <v>1</v>
      </c>
      <c r="Y96" s="343">
        <v>320</v>
      </c>
      <c r="Z96" s="296">
        <f t="shared" si="175"/>
        <v>320</v>
      </c>
      <c r="AA96" s="296">
        <f t="shared" si="175"/>
        <v>320</v>
      </c>
      <c r="AB96" s="296">
        <f t="shared" si="175"/>
        <v>0</v>
      </c>
      <c r="AC96" s="296">
        <f t="shared" si="175"/>
        <v>0</v>
      </c>
      <c r="AD96" s="296">
        <f t="shared" si="175"/>
        <v>0</v>
      </c>
      <c r="AE96" s="296">
        <f t="shared" si="175"/>
        <v>0</v>
      </c>
      <c r="AF96" s="296">
        <f t="shared" si="175"/>
        <v>0</v>
      </c>
      <c r="AG96" s="297">
        <f t="shared" si="176"/>
        <v>1</v>
      </c>
      <c r="AH96" s="296">
        <f t="shared" si="177"/>
        <v>20</v>
      </c>
      <c r="AI96" s="298">
        <v>20</v>
      </c>
      <c r="AJ96" s="298"/>
      <c r="AK96" s="298"/>
      <c r="AL96" s="298"/>
      <c r="AM96" s="298"/>
      <c r="AN96" s="298"/>
      <c r="AO96" s="297">
        <f t="shared" si="178"/>
        <v>1</v>
      </c>
      <c r="AP96" s="296">
        <f t="shared" si="179"/>
        <v>100</v>
      </c>
      <c r="AQ96" s="298">
        <v>100</v>
      </c>
      <c r="AR96" s="298"/>
      <c r="AS96" s="298">
        <v>0</v>
      </c>
      <c r="AT96" s="298">
        <v>0</v>
      </c>
      <c r="AU96" s="298"/>
      <c r="AV96" s="298"/>
      <c r="AW96" s="297">
        <f t="shared" si="180"/>
        <v>1</v>
      </c>
      <c r="AX96" s="296">
        <f t="shared" si="181"/>
        <v>100</v>
      </c>
      <c r="AY96" s="298">
        <v>100</v>
      </c>
      <c r="AZ96" s="298"/>
      <c r="BA96" s="298">
        <v>0</v>
      </c>
      <c r="BB96" s="298">
        <v>0</v>
      </c>
      <c r="BC96" s="298"/>
      <c r="BD96" s="298">
        <v>0</v>
      </c>
      <c r="BE96" s="297">
        <f t="shared" si="182"/>
        <v>1</v>
      </c>
      <c r="BF96" s="296">
        <f t="shared" si="183"/>
        <v>100</v>
      </c>
      <c r="BG96" s="298">
        <v>100</v>
      </c>
      <c r="BH96" s="298"/>
      <c r="BI96" s="298">
        <v>0</v>
      </c>
      <c r="BJ96" s="298">
        <v>0</v>
      </c>
      <c r="BK96" s="298"/>
      <c r="BL96" s="298">
        <v>0</v>
      </c>
    </row>
    <row r="97" spans="1:64" s="287" customFormat="1" ht="40.5" customHeight="1" x14ac:dyDescent="0.25">
      <c r="A97" s="293"/>
      <c r="B97" s="278"/>
      <c r="C97" s="328" t="s">
        <v>2540</v>
      </c>
      <c r="D97" s="330" t="s">
        <v>1287</v>
      </c>
      <c r="E97" s="654">
        <v>456</v>
      </c>
      <c r="F97" s="370">
        <v>459903100</v>
      </c>
      <c r="G97" s="374" t="s">
        <v>1800</v>
      </c>
      <c r="H97" s="479">
        <v>40</v>
      </c>
      <c r="I97" s="479" t="s">
        <v>2979</v>
      </c>
      <c r="J97" s="370" t="s">
        <v>3394</v>
      </c>
      <c r="K97" s="370" t="s">
        <v>2984</v>
      </c>
      <c r="L97" s="370" t="s">
        <v>3411</v>
      </c>
      <c r="M97" s="676" t="s">
        <v>2999</v>
      </c>
      <c r="N97" s="356">
        <v>2024004540059</v>
      </c>
      <c r="O97" s="370" t="s">
        <v>3412</v>
      </c>
      <c r="P97" s="749" t="s">
        <v>1155</v>
      </c>
      <c r="Q97" s="639">
        <v>40</v>
      </c>
      <c r="R97" s="326" t="s">
        <v>2955</v>
      </c>
      <c r="S97" s="326"/>
      <c r="T97" s="480">
        <v>40</v>
      </c>
      <c r="U97" s="294">
        <v>10</v>
      </c>
      <c r="V97" s="295">
        <v>10</v>
      </c>
      <c r="W97" s="295">
        <v>10</v>
      </c>
      <c r="X97" s="295">
        <v>10</v>
      </c>
      <c r="Y97" s="343">
        <v>1590</v>
      </c>
      <c r="Z97" s="296">
        <f t="shared" si="175"/>
        <v>1590</v>
      </c>
      <c r="AA97" s="296">
        <f t="shared" si="175"/>
        <v>1590</v>
      </c>
      <c r="AB97" s="296">
        <f t="shared" si="175"/>
        <v>0</v>
      </c>
      <c r="AC97" s="296">
        <f t="shared" si="175"/>
        <v>0</v>
      </c>
      <c r="AD97" s="296">
        <f t="shared" si="175"/>
        <v>0</v>
      </c>
      <c r="AE97" s="296">
        <f t="shared" si="175"/>
        <v>0</v>
      </c>
      <c r="AF97" s="296">
        <f t="shared" si="175"/>
        <v>0</v>
      </c>
      <c r="AG97" s="297">
        <f t="shared" si="176"/>
        <v>10</v>
      </c>
      <c r="AH97" s="296">
        <f t="shared" si="177"/>
        <v>300</v>
      </c>
      <c r="AI97" s="298">
        <v>300</v>
      </c>
      <c r="AJ97" s="298"/>
      <c r="AK97" s="298"/>
      <c r="AL97" s="298"/>
      <c r="AM97" s="298"/>
      <c r="AN97" s="298"/>
      <c r="AO97" s="297">
        <f t="shared" si="178"/>
        <v>10</v>
      </c>
      <c r="AP97" s="296">
        <f t="shared" si="179"/>
        <v>800</v>
      </c>
      <c r="AQ97" s="298">
        <v>800</v>
      </c>
      <c r="AR97" s="298"/>
      <c r="AS97" s="298">
        <v>0</v>
      </c>
      <c r="AT97" s="298">
        <v>0</v>
      </c>
      <c r="AU97" s="298"/>
      <c r="AV97" s="298"/>
      <c r="AW97" s="297">
        <f t="shared" si="180"/>
        <v>10</v>
      </c>
      <c r="AX97" s="296">
        <f t="shared" si="181"/>
        <v>400</v>
      </c>
      <c r="AY97" s="298">
        <v>400</v>
      </c>
      <c r="AZ97" s="298"/>
      <c r="BA97" s="298">
        <v>0</v>
      </c>
      <c r="BB97" s="298">
        <v>0</v>
      </c>
      <c r="BC97" s="298"/>
      <c r="BD97" s="298">
        <v>0</v>
      </c>
      <c r="BE97" s="297">
        <f t="shared" si="182"/>
        <v>10</v>
      </c>
      <c r="BF97" s="296">
        <f t="shared" si="183"/>
        <v>90</v>
      </c>
      <c r="BG97" s="298">
        <v>90</v>
      </c>
      <c r="BH97" s="298"/>
      <c r="BI97" s="298">
        <v>0</v>
      </c>
      <c r="BJ97" s="298">
        <v>0</v>
      </c>
      <c r="BK97" s="298"/>
      <c r="BL97" s="298">
        <v>0</v>
      </c>
    </row>
    <row r="98" spans="1:64" s="287" customFormat="1" ht="40.5" customHeight="1" x14ac:dyDescent="0.25">
      <c r="A98" s="293"/>
      <c r="B98" s="278"/>
      <c r="C98" s="328" t="s">
        <v>2541</v>
      </c>
      <c r="D98" s="333" t="s">
        <v>1288</v>
      </c>
      <c r="E98" s="351">
        <v>457</v>
      </c>
      <c r="F98" s="370" t="s">
        <v>3401</v>
      </c>
      <c r="G98" s="28" t="s">
        <v>1151</v>
      </c>
      <c r="H98" s="352">
        <v>16</v>
      </c>
      <c r="I98" s="352" t="s">
        <v>2979</v>
      </c>
      <c r="J98" s="370" t="s">
        <v>3389</v>
      </c>
      <c r="K98" s="370" t="s">
        <v>3288</v>
      </c>
      <c r="L98" s="370" t="s">
        <v>3402</v>
      </c>
      <c r="M98" s="676" t="s">
        <v>3403</v>
      </c>
      <c r="N98" s="356">
        <v>2024004540060</v>
      </c>
      <c r="O98" s="370" t="s">
        <v>3404</v>
      </c>
      <c r="P98" s="752" t="s">
        <v>1180</v>
      </c>
      <c r="Q98" s="272">
        <v>16</v>
      </c>
      <c r="R98" s="326" t="s">
        <v>2955</v>
      </c>
      <c r="S98" s="326"/>
      <c r="T98" s="178">
        <v>16</v>
      </c>
      <c r="U98" s="294">
        <v>2</v>
      </c>
      <c r="V98" s="295">
        <v>6</v>
      </c>
      <c r="W98" s="295">
        <v>6</v>
      </c>
      <c r="X98" s="295">
        <v>2</v>
      </c>
      <c r="Y98" s="343">
        <v>95</v>
      </c>
      <c r="Z98" s="296">
        <f t="shared" si="175"/>
        <v>95</v>
      </c>
      <c r="AA98" s="296">
        <f t="shared" si="175"/>
        <v>95</v>
      </c>
      <c r="AB98" s="296">
        <f t="shared" si="175"/>
        <v>0</v>
      </c>
      <c r="AC98" s="296">
        <f t="shared" si="175"/>
        <v>0</v>
      </c>
      <c r="AD98" s="296">
        <f t="shared" si="175"/>
        <v>0</v>
      </c>
      <c r="AE98" s="296">
        <f t="shared" si="175"/>
        <v>0</v>
      </c>
      <c r="AF98" s="296">
        <f t="shared" si="175"/>
        <v>0</v>
      </c>
      <c r="AG98" s="297">
        <f t="shared" si="176"/>
        <v>2</v>
      </c>
      <c r="AH98" s="296">
        <f t="shared" si="177"/>
        <v>5</v>
      </c>
      <c r="AI98" s="298">
        <v>5</v>
      </c>
      <c r="AJ98" s="298"/>
      <c r="AK98" s="298"/>
      <c r="AL98" s="298"/>
      <c r="AM98" s="298"/>
      <c r="AN98" s="298"/>
      <c r="AO98" s="297">
        <f t="shared" si="178"/>
        <v>6</v>
      </c>
      <c r="AP98" s="296">
        <f t="shared" si="179"/>
        <v>30</v>
      </c>
      <c r="AQ98" s="298">
        <v>30</v>
      </c>
      <c r="AR98" s="298"/>
      <c r="AS98" s="298">
        <v>0</v>
      </c>
      <c r="AT98" s="298">
        <v>0</v>
      </c>
      <c r="AU98" s="298"/>
      <c r="AV98" s="298"/>
      <c r="AW98" s="297">
        <f t="shared" si="180"/>
        <v>6</v>
      </c>
      <c r="AX98" s="296">
        <f t="shared" si="181"/>
        <v>30</v>
      </c>
      <c r="AY98" s="298">
        <v>30</v>
      </c>
      <c r="AZ98" s="298"/>
      <c r="BA98" s="298">
        <v>0</v>
      </c>
      <c r="BB98" s="298">
        <v>0</v>
      </c>
      <c r="BC98" s="298"/>
      <c r="BD98" s="298">
        <v>0</v>
      </c>
      <c r="BE98" s="297">
        <f t="shared" si="182"/>
        <v>2</v>
      </c>
      <c r="BF98" s="296">
        <f t="shared" si="183"/>
        <v>30</v>
      </c>
      <c r="BG98" s="298">
        <v>30</v>
      </c>
      <c r="BH98" s="298"/>
      <c r="BI98" s="298">
        <v>0</v>
      </c>
      <c r="BJ98" s="298">
        <v>0</v>
      </c>
      <c r="BK98" s="298"/>
      <c r="BL98" s="298">
        <v>0</v>
      </c>
    </row>
    <row r="99" spans="1:64" s="559" customFormat="1" ht="40.5" customHeight="1" x14ac:dyDescent="0.25">
      <c r="A99" s="464"/>
      <c r="B99" s="201" t="s">
        <v>2542</v>
      </c>
      <c r="C99" s="567" t="s">
        <v>1289</v>
      </c>
      <c r="D99" s="548"/>
      <c r="E99" s="548"/>
      <c r="F99" s="402"/>
      <c r="G99" s="462"/>
      <c r="H99" s="462"/>
      <c r="I99" s="462"/>
      <c r="J99" s="402"/>
      <c r="K99" s="402"/>
      <c r="L99" s="402"/>
      <c r="M99" s="477"/>
      <c r="N99" s="402"/>
      <c r="O99" s="711"/>
      <c r="P99" s="716"/>
      <c r="Q99" s="716"/>
      <c r="R99" s="716"/>
      <c r="S99" s="685"/>
      <c r="T99" s="548"/>
      <c r="U99" s="549"/>
      <c r="V99" s="549"/>
      <c r="W99" s="549"/>
      <c r="X99" s="550"/>
      <c r="Y99" s="558">
        <v>6000</v>
      </c>
      <c r="Z99" s="551">
        <f>SUM(Z100)</f>
        <v>6000</v>
      </c>
      <c r="AA99" s="551">
        <f t="shared" ref="AA99:AF99" si="184">SUM(AA100)</f>
        <v>6000</v>
      </c>
      <c r="AB99" s="551">
        <f t="shared" si="184"/>
        <v>0</v>
      </c>
      <c r="AC99" s="551">
        <f t="shared" si="184"/>
        <v>0</v>
      </c>
      <c r="AD99" s="551">
        <f t="shared" si="184"/>
        <v>0</v>
      </c>
      <c r="AE99" s="551">
        <f t="shared" si="184"/>
        <v>0</v>
      </c>
      <c r="AF99" s="551">
        <f t="shared" si="184"/>
        <v>0</v>
      </c>
      <c r="AG99" s="853"/>
      <c r="AH99" s="553">
        <f>SUM(AH100)</f>
        <v>1500</v>
      </c>
      <c r="AI99" s="553">
        <f t="shared" ref="AI99:AN99" si="185">SUM(AI100)</f>
        <v>1500</v>
      </c>
      <c r="AJ99" s="553">
        <f t="shared" si="185"/>
        <v>0</v>
      </c>
      <c r="AK99" s="553">
        <f t="shared" si="185"/>
        <v>0</v>
      </c>
      <c r="AL99" s="553">
        <f t="shared" si="185"/>
        <v>0</v>
      </c>
      <c r="AM99" s="553">
        <f t="shared" si="185"/>
        <v>0</v>
      </c>
      <c r="AN99" s="553">
        <f t="shared" si="185"/>
        <v>0</v>
      </c>
      <c r="AO99" s="853"/>
      <c r="AP99" s="553">
        <f>SUM(AP100)</f>
        <v>1500</v>
      </c>
      <c r="AQ99" s="553">
        <f t="shared" ref="AQ99:AV99" si="186">SUM(AQ100)</f>
        <v>1500</v>
      </c>
      <c r="AR99" s="553">
        <f t="shared" si="186"/>
        <v>0</v>
      </c>
      <c r="AS99" s="553">
        <f t="shared" si="186"/>
        <v>0</v>
      </c>
      <c r="AT99" s="553">
        <f t="shared" si="186"/>
        <v>0</v>
      </c>
      <c r="AU99" s="553">
        <f t="shared" si="186"/>
        <v>0</v>
      </c>
      <c r="AV99" s="553">
        <f t="shared" si="186"/>
        <v>0</v>
      </c>
      <c r="AW99" s="853"/>
      <c r="AX99" s="553">
        <f>SUM(AX100)</f>
        <v>1500</v>
      </c>
      <c r="AY99" s="553">
        <f t="shared" ref="AY99:BD99" si="187">SUM(AY100)</f>
        <v>1500</v>
      </c>
      <c r="AZ99" s="553">
        <f t="shared" si="187"/>
        <v>0</v>
      </c>
      <c r="BA99" s="553">
        <f t="shared" si="187"/>
        <v>0</v>
      </c>
      <c r="BB99" s="553">
        <f t="shared" si="187"/>
        <v>0</v>
      </c>
      <c r="BC99" s="553">
        <f t="shared" si="187"/>
        <v>0</v>
      </c>
      <c r="BD99" s="553">
        <f t="shared" si="187"/>
        <v>0</v>
      </c>
      <c r="BE99" s="853"/>
      <c r="BF99" s="553">
        <f>SUM(BF100)</f>
        <v>1500</v>
      </c>
      <c r="BG99" s="553">
        <f t="shared" ref="BG99:BL99" si="188">SUM(BG100)</f>
        <v>1500</v>
      </c>
      <c r="BH99" s="553">
        <f t="shared" si="188"/>
        <v>0</v>
      </c>
      <c r="BI99" s="553">
        <f t="shared" si="188"/>
        <v>0</v>
      </c>
      <c r="BJ99" s="553">
        <f t="shared" si="188"/>
        <v>0</v>
      </c>
      <c r="BK99" s="553">
        <f t="shared" si="188"/>
        <v>0</v>
      </c>
      <c r="BL99" s="553">
        <f t="shared" si="188"/>
        <v>0</v>
      </c>
    </row>
    <row r="100" spans="1:64" s="287" customFormat="1" ht="40.5" customHeight="1" x14ac:dyDescent="0.25">
      <c r="A100" s="293"/>
      <c r="B100" s="278"/>
      <c r="C100" s="328" t="s">
        <v>2543</v>
      </c>
      <c r="D100" s="322" t="s">
        <v>3317</v>
      </c>
      <c r="E100" s="351">
        <v>458</v>
      </c>
      <c r="F100" s="370" t="s">
        <v>3229</v>
      </c>
      <c r="G100" s="28" t="s">
        <v>1253</v>
      </c>
      <c r="H100" s="352">
        <v>4</v>
      </c>
      <c r="I100" s="352" t="s">
        <v>2979</v>
      </c>
      <c r="J100" s="370" t="s">
        <v>3394</v>
      </c>
      <c r="K100" s="370" t="s">
        <v>2984</v>
      </c>
      <c r="L100" s="370" t="s">
        <v>3395</v>
      </c>
      <c r="M100" s="676" t="s">
        <v>3396</v>
      </c>
      <c r="N100" s="356">
        <v>2024004540057</v>
      </c>
      <c r="O100" s="370" t="s">
        <v>3397</v>
      </c>
      <c r="P100" s="742" t="s">
        <v>1131</v>
      </c>
      <c r="Q100" s="272">
        <v>4</v>
      </c>
      <c r="R100" s="326" t="s">
        <v>2955</v>
      </c>
      <c r="S100" s="326"/>
      <c r="T100" s="178">
        <v>4</v>
      </c>
      <c r="U100" s="294">
        <v>1</v>
      </c>
      <c r="V100" s="295">
        <v>1</v>
      </c>
      <c r="W100" s="295">
        <v>1</v>
      </c>
      <c r="X100" s="295">
        <v>1</v>
      </c>
      <c r="Y100" s="343">
        <v>6000</v>
      </c>
      <c r="Z100" s="296">
        <f t="shared" ref="Z100:AF100" si="189">AH100+AP100+AX100+BF100</f>
        <v>6000</v>
      </c>
      <c r="AA100" s="296">
        <f t="shared" si="189"/>
        <v>6000</v>
      </c>
      <c r="AB100" s="296">
        <f t="shared" si="189"/>
        <v>0</v>
      </c>
      <c r="AC100" s="296">
        <f t="shared" si="189"/>
        <v>0</v>
      </c>
      <c r="AD100" s="296">
        <f t="shared" si="189"/>
        <v>0</v>
      </c>
      <c r="AE100" s="296">
        <f t="shared" si="189"/>
        <v>0</v>
      </c>
      <c r="AF100" s="296">
        <f t="shared" si="189"/>
        <v>0</v>
      </c>
      <c r="AG100" s="297">
        <f t="shared" ref="AG100" si="190">U100</f>
        <v>1</v>
      </c>
      <c r="AH100" s="296">
        <f t="shared" ref="AH100" si="191">SUM(AI100:AN100)</f>
        <v>1500</v>
      </c>
      <c r="AI100" s="298">
        <v>1500</v>
      </c>
      <c r="AJ100" s="298"/>
      <c r="AK100" s="298"/>
      <c r="AL100" s="298"/>
      <c r="AM100" s="298"/>
      <c r="AN100" s="298"/>
      <c r="AO100" s="297">
        <f>V100</f>
        <v>1</v>
      </c>
      <c r="AP100" s="296">
        <f t="shared" ref="AP100" si="192">SUM(AQ100:AV100)</f>
        <v>1500</v>
      </c>
      <c r="AQ100" s="298">
        <v>1500</v>
      </c>
      <c r="AR100" s="298"/>
      <c r="AS100" s="298">
        <v>0</v>
      </c>
      <c r="AT100" s="298">
        <v>0</v>
      </c>
      <c r="AU100" s="298"/>
      <c r="AV100" s="298"/>
      <c r="AW100" s="297">
        <f>W100</f>
        <v>1</v>
      </c>
      <c r="AX100" s="296">
        <f t="shared" ref="AX100" si="193">SUM(AY100:BD100)</f>
        <v>1500</v>
      </c>
      <c r="AY100" s="298">
        <v>1500</v>
      </c>
      <c r="AZ100" s="298"/>
      <c r="BA100" s="298">
        <v>0</v>
      </c>
      <c r="BB100" s="298">
        <v>0</v>
      </c>
      <c r="BC100" s="298"/>
      <c r="BD100" s="298">
        <v>0</v>
      </c>
      <c r="BE100" s="297">
        <f t="shared" ref="BE100" si="194">X100</f>
        <v>1</v>
      </c>
      <c r="BF100" s="296">
        <f t="shared" ref="BF100" si="195">SUM(BG100:BL100)</f>
        <v>1500</v>
      </c>
      <c r="BG100" s="298">
        <v>1500</v>
      </c>
      <c r="BH100" s="298"/>
      <c r="BI100" s="298">
        <v>0</v>
      </c>
      <c r="BJ100" s="298">
        <v>0</v>
      </c>
      <c r="BK100" s="298"/>
      <c r="BL100" s="298">
        <v>0</v>
      </c>
    </row>
    <row r="101" spans="1:64" s="287" customFormat="1" ht="40.5" customHeight="1" x14ac:dyDescent="0.25">
      <c r="A101" s="293"/>
      <c r="B101" s="278"/>
      <c r="C101" s="655"/>
      <c r="D101" s="656"/>
      <c r="E101" s="657"/>
      <c r="F101" s="489"/>
      <c r="G101" s="658"/>
      <c r="H101" s="788"/>
      <c r="I101" s="788"/>
      <c r="J101" s="489"/>
      <c r="K101" s="489"/>
      <c r="L101" s="489"/>
      <c r="M101" s="790"/>
      <c r="N101" s="356"/>
      <c r="O101" s="489"/>
      <c r="P101" s="762"/>
      <c r="Q101" s="660"/>
      <c r="R101" s="760"/>
      <c r="S101" s="760"/>
      <c r="T101" s="659"/>
      <c r="U101" s="302"/>
      <c r="V101" s="302"/>
      <c r="W101" s="302"/>
      <c r="X101" s="302"/>
      <c r="Y101" s="862"/>
      <c r="Z101" s="303"/>
      <c r="AA101" s="303"/>
      <c r="AB101" s="303"/>
      <c r="AC101" s="303"/>
      <c r="AD101" s="303"/>
      <c r="AE101" s="303"/>
      <c r="AF101" s="303"/>
      <c r="AG101" s="304"/>
      <c r="AH101" s="303"/>
      <c r="AI101" s="305"/>
      <c r="AJ101" s="305"/>
      <c r="AK101" s="305"/>
      <c r="AL101" s="305"/>
      <c r="AM101" s="305"/>
      <c r="AN101" s="305"/>
      <c r="AO101" s="304"/>
      <c r="AP101" s="303"/>
      <c r="AQ101" s="305"/>
      <c r="AR101" s="305"/>
      <c r="AS101" s="305"/>
      <c r="AT101" s="305"/>
      <c r="AU101" s="305"/>
      <c r="AV101" s="305"/>
      <c r="AW101" s="304"/>
      <c r="AX101" s="303"/>
      <c r="AY101" s="305"/>
      <c r="AZ101" s="305"/>
      <c r="BA101" s="305"/>
      <c r="BB101" s="305"/>
      <c r="BC101" s="305"/>
      <c r="BD101" s="305"/>
      <c r="BE101" s="304"/>
      <c r="BF101" s="303"/>
      <c r="BG101" s="305"/>
      <c r="BH101" s="305"/>
      <c r="BI101" s="305"/>
      <c r="BJ101" s="305"/>
      <c r="BK101" s="305"/>
      <c r="BL101" s="305"/>
    </row>
    <row r="102" spans="1:64" s="559" customFormat="1" ht="40.5" customHeight="1" x14ac:dyDescent="0.25">
      <c r="A102" s="194" t="s">
        <v>2894</v>
      </c>
      <c r="B102" s="534" t="s">
        <v>1291</v>
      </c>
      <c r="C102" s="535"/>
      <c r="D102" s="535"/>
      <c r="E102" s="535"/>
      <c r="F102" s="560"/>
      <c r="G102" s="560"/>
      <c r="H102" s="536"/>
      <c r="I102" s="536"/>
      <c r="J102" s="560"/>
      <c r="K102" s="560"/>
      <c r="L102" s="560"/>
      <c r="M102" s="705"/>
      <c r="N102" s="560"/>
      <c r="O102" s="693"/>
      <c r="P102" s="562"/>
      <c r="Q102" s="562"/>
      <c r="R102" s="562"/>
      <c r="S102" s="555"/>
      <c r="T102" s="538"/>
      <c r="U102" s="194"/>
      <c r="V102" s="194"/>
      <c r="W102" s="194"/>
      <c r="X102" s="194"/>
      <c r="Y102" s="556">
        <v>3489</v>
      </c>
      <c r="Z102" s="539">
        <f>Z103+Z107+Z117+Z123</f>
        <v>3489</v>
      </c>
      <c r="AA102" s="539">
        <f t="shared" ref="AA102:AF102" si="196">AA103+AA107+AA117+AA123</f>
        <v>3489</v>
      </c>
      <c r="AB102" s="539">
        <f t="shared" si="196"/>
        <v>0</v>
      </c>
      <c r="AC102" s="539">
        <f t="shared" si="196"/>
        <v>0</v>
      </c>
      <c r="AD102" s="539">
        <f t="shared" si="196"/>
        <v>0</v>
      </c>
      <c r="AE102" s="539">
        <f t="shared" si="196"/>
        <v>0</v>
      </c>
      <c r="AF102" s="539">
        <f t="shared" si="196"/>
        <v>0</v>
      </c>
      <c r="AG102" s="852"/>
      <c r="AH102" s="539">
        <f t="shared" ref="AH102:AN102" si="197">AH103+AH107+AH117+AH123</f>
        <v>1740</v>
      </c>
      <c r="AI102" s="539">
        <f t="shared" si="197"/>
        <v>1740</v>
      </c>
      <c r="AJ102" s="539">
        <f t="shared" si="197"/>
        <v>0</v>
      </c>
      <c r="AK102" s="539">
        <f t="shared" si="197"/>
        <v>0</v>
      </c>
      <c r="AL102" s="539">
        <f t="shared" si="197"/>
        <v>0</v>
      </c>
      <c r="AM102" s="539">
        <f t="shared" si="197"/>
        <v>0</v>
      </c>
      <c r="AN102" s="539">
        <f t="shared" si="197"/>
        <v>0</v>
      </c>
      <c r="AO102" s="852"/>
      <c r="AP102" s="539">
        <f t="shared" ref="AP102:AV102" si="198">AP103+AP107+AP117+AP123</f>
        <v>690</v>
      </c>
      <c r="AQ102" s="539">
        <f t="shared" si="198"/>
        <v>690</v>
      </c>
      <c r="AR102" s="539">
        <f t="shared" si="198"/>
        <v>0</v>
      </c>
      <c r="AS102" s="539">
        <f t="shared" si="198"/>
        <v>0</v>
      </c>
      <c r="AT102" s="539">
        <f t="shared" si="198"/>
        <v>0</v>
      </c>
      <c r="AU102" s="539">
        <f t="shared" si="198"/>
        <v>0</v>
      </c>
      <c r="AV102" s="539">
        <f t="shared" si="198"/>
        <v>0</v>
      </c>
      <c r="AW102" s="852"/>
      <c r="AX102" s="539">
        <f t="shared" ref="AX102:BD102" si="199">AX103+AX107+AX117+AX123</f>
        <v>584</v>
      </c>
      <c r="AY102" s="539">
        <f t="shared" si="199"/>
        <v>584</v>
      </c>
      <c r="AZ102" s="539">
        <f t="shared" si="199"/>
        <v>0</v>
      </c>
      <c r="BA102" s="539">
        <f t="shared" si="199"/>
        <v>0</v>
      </c>
      <c r="BB102" s="539">
        <f t="shared" si="199"/>
        <v>0</v>
      </c>
      <c r="BC102" s="539">
        <f t="shared" si="199"/>
        <v>0</v>
      </c>
      <c r="BD102" s="539">
        <f t="shared" si="199"/>
        <v>0</v>
      </c>
      <c r="BE102" s="852"/>
      <c r="BF102" s="539">
        <f t="shared" ref="BF102:BL102" si="200">BF103+BF107+BF117+BF123</f>
        <v>475</v>
      </c>
      <c r="BG102" s="539">
        <f t="shared" si="200"/>
        <v>475</v>
      </c>
      <c r="BH102" s="539">
        <f t="shared" si="200"/>
        <v>0</v>
      </c>
      <c r="BI102" s="539">
        <f t="shared" si="200"/>
        <v>0</v>
      </c>
      <c r="BJ102" s="539">
        <f t="shared" si="200"/>
        <v>0</v>
      </c>
      <c r="BK102" s="539">
        <f t="shared" si="200"/>
        <v>0</v>
      </c>
      <c r="BL102" s="539">
        <f t="shared" si="200"/>
        <v>0</v>
      </c>
    </row>
    <row r="103" spans="1:64" s="559" customFormat="1" ht="40.5" customHeight="1" x14ac:dyDescent="0.25">
      <c r="A103" s="464"/>
      <c r="B103" s="201" t="s">
        <v>1458</v>
      </c>
      <c r="C103" s="567" t="s">
        <v>1292</v>
      </c>
      <c r="D103" s="548"/>
      <c r="E103" s="548"/>
      <c r="F103" s="402"/>
      <c r="G103" s="462"/>
      <c r="H103" s="462"/>
      <c r="I103" s="462"/>
      <c r="J103" s="402"/>
      <c r="K103" s="402"/>
      <c r="L103" s="402"/>
      <c r="M103" s="477"/>
      <c r="N103" s="402"/>
      <c r="O103" s="711"/>
      <c r="P103" s="716"/>
      <c r="Q103" s="716"/>
      <c r="R103" s="716"/>
      <c r="S103" s="685"/>
      <c r="T103" s="548"/>
      <c r="U103" s="549"/>
      <c r="V103" s="549"/>
      <c r="W103" s="549"/>
      <c r="X103" s="550"/>
      <c r="Y103" s="558">
        <v>1300</v>
      </c>
      <c r="Z103" s="551">
        <f>SUM(Z104:Z106)</f>
        <v>1300</v>
      </c>
      <c r="AA103" s="551">
        <f t="shared" ref="AA103:AF103" si="201">SUM(AA104:AA106)</f>
        <v>1300</v>
      </c>
      <c r="AB103" s="551">
        <f t="shared" si="201"/>
        <v>0</v>
      </c>
      <c r="AC103" s="551">
        <f t="shared" si="201"/>
        <v>0</v>
      </c>
      <c r="AD103" s="551">
        <f t="shared" si="201"/>
        <v>0</v>
      </c>
      <c r="AE103" s="551">
        <f t="shared" si="201"/>
        <v>0</v>
      </c>
      <c r="AF103" s="551">
        <f t="shared" si="201"/>
        <v>0</v>
      </c>
      <c r="AG103" s="853"/>
      <c r="AH103" s="553">
        <f>SUM(AH104:AH106)</f>
        <v>610</v>
      </c>
      <c r="AI103" s="553">
        <f t="shared" ref="AI103:AN103" si="202">SUM(AI104:AI106)</f>
        <v>610</v>
      </c>
      <c r="AJ103" s="553">
        <f t="shared" si="202"/>
        <v>0</v>
      </c>
      <c r="AK103" s="553">
        <f t="shared" si="202"/>
        <v>0</v>
      </c>
      <c r="AL103" s="553">
        <f t="shared" si="202"/>
        <v>0</v>
      </c>
      <c r="AM103" s="553">
        <f t="shared" si="202"/>
        <v>0</v>
      </c>
      <c r="AN103" s="553">
        <f t="shared" si="202"/>
        <v>0</v>
      </c>
      <c r="AO103" s="853"/>
      <c r="AP103" s="553">
        <f>SUM(AP104:AP106)</f>
        <v>230</v>
      </c>
      <c r="AQ103" s="553">
        <f t="shared" ref="AQ103:AV103" si="203">SUM(AQ104:AQ106)</f>
        <v>230</v>
      </c>
      <c r="AR103" s="553">
        <f t="shared" si="203"/>
        <v>0</v>
      </c>
      <c r="AS103" s="553">
        <f t="shared" si="203"/>
        <v>0</v>
      </c>
      <c r="AT103" s="553">
        <f t="shared" si="203"/>
        <v>0</v>
      </c>
      <c r="AU103" s="553">
        <f t="shared" si="203"/>
        <v>0</v>
      </c>
      <c r="AV103" s="553">
        <f t="shared" si="203"/>
        <v>0</v>
      </c>
      <c r="AW103" s="853"/>
      <c r="AX103" s="553">
        <f>SUM(AX104:AX106)</f>
        <v>230</v>
      </c>
      <c r="AY103" s="553">
        <f t="shared" ref="AY103:BD103" si="204">SUM(AY104:AY106)</f>
        <v>230</v>
      </c>
      <c r="AZ103" s="553">
        <f t="shared" si="204"/>
        <v>0</v>
      </c>
      <c r="BA103" s="553">
        <f t="shared" si="204"/>
        <v>0</v>
      </c>
      <c r="BB103" s="553">
        <f t="shared" si="204"/>
        <v>0</v>
      </c>
      <c r="BC103" s="553">
        <f t="shared" si="204"/>
        <v>0</v>
      </c>
      <c r="BD103" s="553">
        <f t="shared" si="204"/>
        <v>0</v>
      </c>
      <c r="BE103" s="853"/>
      <c r="BF103" s="553">
        <f>SUM(BF104:BF106)</f>
        <v>230</v>
      </c>
      <c r="BG103" s="553">
        <f t="shared" ref="BG103:BL103" si="205">SUM(BG104:BG106)</f>
        <v>230</v>
      </c>
      <c r="BH103" s="553">
        <f t="shared" si="205"/>
        <v>0</v>
      </c>
      <c r="BI103" s="553">
        <f t="shared" si="205"/>
        <v>0</v>
      </c>
      <c r="BJ103" s="553">
        <f t="shared" si="205"/>
        <v>0</v>
      </c>
      <c r="BK103" s="553">
        <f t="shared" si="205"/>
        <v>0</v>
      </c>
      <c r="BL103" s="553">
        <f t="shared" si="205"/>
        <v>0</v>
      </c>
    </row>
    <row r="104" spans="1:64" s="287" customFormat="1" ht="40.5" customHeight="1" x14ac:dyDescent="0.25">
      <c r="A104" s="293"/>
      <c r="B104" s="278"/>
      <c r="C104" s="328" t="s">
        <v>1459</v>
      </c>
      <c r="D104" s="322" t="s">
        <v>1293</v>
      </c>
      <c r="E104" s="649">
        <v>459</v>
      </c>
      <c r="F104" s="370" t="s">
        <v>3271</v>
      </c>
      <c r="G104" s="28" t="s">
        <v>3270</v>
      </c>
      <c r="H104" s="727">
        <v>1000</v>
      </c>
      <c r="I104" s="727" t="s">
        <v>2979</v>
      </c>
      <c r="J104" s="370" t="s">
        <v>3394</v>
      </c>
      <c r="K104" s="370" t="s">
        <v>2984</v>
      </c>
      <c r="L104" s="370" t="s">
        <v>3395</v>
      </c>
      <c r="M104" s="676" t="s">
        <v>3396</v>
      </c>
      <c r="N104" s="356">
        <v>2024004540057</v>
      </c>
      <c r="O104" s="370" t="s">
        <v>3397</v>
      </c>
      <c r="P104" s="742" t="s">
        <v>396</v>
      </c>
      <c r="Q104" s="639">
        <v>1</v>
      </c>
      <c r="R104" s="326" t="s">
        <v>2955</v>
      </c>
      <c r="S104" s="326"/>
      <c r="T104" s="638">
        <v>1000</v>
      </c>
      <c r="U104" s="294">
        <v>0</v>
      </c>
      <c r="V104" s="295">
        <v>400</v>
      </c>
      <c r="W104" s="295">
        <v>400</v>
      </c>
      <c r="X104" s="295">
        <v>200</v>
      </c>
      <c r="Y104" s="343">
        <v>600</v>
      </c>
      <c r="Z104" s="296">
        <f t="shared" ref="Z104:AF106" si="206">AH104+AP104+AX104+BF104</f>
        <v>600</v>
      </c>
      <c r="AA104" s="296">
        <f t="shared" si="206"/>
        <v>600</v>
      </c>
      <c r="AB104" s="296">
        <f t="shared" si="206"/>
        <v>0</v>
      </c>
      <c r="AC104" s="296">
        <f t="shared" si="206"/>
        <v>0</v>
      </c>
      <c r="AD104" s="296">
        <f t="shared" si="206"/>
        <v>0</v>
      </c>
      <c r="AE104" s="296">
        <f t="shared" si="206"/>
        <v>0</v>
      </c>
      <c r="AF104" s="296">
        <f t="shared" si="206"/>
        <v>0</v>
      </c>
      <c r="AG104" s="297">
        <f t="shared" ref="AG104:AG106" si="207">U104</f>
        <v>0</v>
      </c>
      <c r="AH104" s="296">
        <f t="shared" ref="AH104:AH106" si="208">SUM(AI104:AN104)</f>
        <v>300</v>
      </c>
      <c r="AI104" s="298">
        <v>300</v>
      </c>
      <c r="AJ104" s="298"/>
      <c r="AK104" s="298"/>
      <c r="AL104" s="298"/>
      <c r="AM104" s="298"/>
      <c r="AN104" s="298"/>
      <c r="AO104" s="297">
        <f t="shared" ref="AO104:AO106" si="209">V104</f>
        <v>400</v>
      </c>
      <c r="AP104" s="296">
        <f t="shared" ref="AP104:AP106" si="210">SUM(AQ104:AV104)</f>
        <v>100</v>
      </c>
      <c r="AQ104" s="298">
        <v>100</v>
      </c>
      <c r="AR104" s="298"/>
      <c r="AS104" s="298">
        <v>0</v>
      </c>
      <c r="AT104" s="298">
        <v>0</v>
      </c>
      <c r="AU104" s="298"/>
      <c r="AV104" s="298"/>
      <c r="AW104" s="297">
        <f t="shared" ref="AW104:AW106" si="211">W104</f>
        <v>400</v>
      </c>
      <c r="AX104" s="296">
        <f t="shared" ref="AX104:AX106" si="212">SUM(AY104:BD104)</f>
        <v>100</v>
      </c>
      <c r="AY104" s="298">
        <v>100</v>
      </c>
      <c r="AZ104" s="298"/>
      <c r="BA104" s="298">
        <v>0</v>
      </c>
      <c r="BB104" s="298">
        <v>0</v>
      </c>
      <c r="BC104" s="298"/>
      <c r="BD104" s="298">
        <v>0</v>
      </c>
      <c r="BE104" s="297">
        <f t="shared" ref="BE104:BE106" si="213">X104</f>
        <v>200</v>
      </c>
      <c r="BF104" s="296">
        <f t="shared" ref="BF104:BF106" si="214">SUM(BG104:BL104)</f>
        <v>100</v>
      </c>
      <c r="BG104" s="298">
        <v>100</v>
      </c>
      <c r="BH104" s="298"/>
      <c r="BI104" s="298">
        <v>0</v>
      </c>
      <c r="BJ104" s="298">
        <v>0</v>
      </c>
      <c r="BK104" s="298"/>
      <c r="BL104" s="298">
        <v>0</v>
      </c>
    </row>
    <row r="105" spans="1:64" s="287" customFormat="1" ht="40.5" customHeight="1" x14ac:dyDescent="0.25">
      <c r="A105" s="293"/>
      <c r="B105" s="278"/>
      <c r="C105" s="328" t="s">
        <v>1468</v>
      </c>
      <c r="D105" s="322" t="s">
        <v>1294</v>
      </c>
      <c r="E105" s="649">
        <v>460</v>
      </c>
      <c r="F105" s="370" t="s">
        <v>3271</v>
      </c>
      <c r="G105" s="28" t="s">
        <v>3270</v>
      </c>
      <c r="H105" s="727">
        <v>3000</v>
      </c>
      <c r="I105" s="727" t="s">
        <v>2979</v>
      </c>
      <c r="J105" s="370" t="s">
        <v>3394</v>
      </c>
      <c r="K105" s="370" t="s">
        <v>2984</v>
      </c>
      <c r="L105" s="370" t="s">
        <v>3395</v>
      </c>
      <c r="M105" s="676" t="s">
        <v>3396</v>
      </c>
      <c r="N105" s="356">
        <v>2024004540057</v>
      </c>
      <c r="O105" s="370" t="s">
        <v>3397</v>
      </c>
      <c r="P105" s="742" t="s">
        <v>396</v>
      </c>
      <c r="Q105" s="639">
        <v>3</v>
      </c>
      <c r="R105" s="326" t="s">
        <v>2955</v>
      </c>
      <c r="S105" s="326"/>
      <c r="T105" s="638">
        <v>3000</v>
      </c>
      <c r="U105" s="294">
        <v>0</v>
      </c>
      <c r="V105" s="295">
        <v>1200</v>
      </c>
      <c r="W105" s="295">
        <v>1200</v>
      </c>
      <c r="X105" s="295">
        <v>600</v>
      </c>
      <c r="Y105" s="343">
        <v>605</v>
      </c>
      <c r="Z105" s="296">
        <f t="shared" si="206"/>
        <v>605</v>
      </c>
      <c r="AA105" s="296">
        <f t="shared" si="206"/>
        <v>605</v>
      </c>
      <c r="AB105" s="296">
        <f t="shared" si="206"/>
        <v>0</v>
      </c>
      <c r="AC105" s="296">
        <f t="shared" si="206"/>
        <v>0</v>
      </c>
      <c r="AD105" s="296">
        <f t="shared" si="206"/>
        <v>0</v>
      </c>
      <c r="AE105" s="296">
        <f t="shared" si="206"/>
        <v>0</v>
      </c>
      <c r="AF105" s="296">
        <f t="shared" si="206"/>
        <v>0</v>
      </c>
      <c r="AG105" s="297">
        <f t="shared" si="207"/>
        <v>0</v>
      </c>
      <c r="AH105" s="296">
        <f t="shared" si="208"/>
        <v>305</v>
      </c>
      <c r="AI105" s="298">
        <v>305</v>
      </c>
      <c r="AJ105" s="298"/>
      <c r="AK105" s="298"/>
      <c r="AL105" s="298"/>
      <c r="AM105" s="298"/>
      <c r="AN105" s="298"/>
      <c r="AO105" s="297">
        <f t="shared" si="209"/>
        <v>1200</v>
      </c>
      <c r="AP105" s="296">
        <f t="shared" si="210"/>
        <v>100</v>
      </c>
      <c r="AQ105" s="298">
        <v>100</v>
      </c>
      <c r="AR105" s="298"/>
      <c r="AS105" s="298">
        <v>0</v>
      </c>
      <c r="AT105" s="298">
        <v>0</v>
      </c>
      <c r="AU105" s="298"/>
      <c r="AV105" s="298"/>
      <c r="AW105" s="297">
        <f t="shared" si="211"/>
        <v>1200</v>
      </c>
      <c r="AX105" s="296">
        <f t="shared" si="212"/>
        <v>100</v>
      </c>
      <c r="AY105" s="298">
        <v>100</v>
      </c>
      <c r="AZ105" s="298"/>
      <c r="BA105" s="298">
        <v>0</v>
      </c>
      <c r="BB105" s="298">
        <v>0</v>
      </c>
      <c r="BC105" s="298"/>
      <c r="BD105" s="298">
        <v>0</v>
      </c>
      <c r="BE105" s="297">
        <f t="shared" si="213"/>
        <v>600</v>
      </c>
      <c r="BF105" s="296">
        <f t="shared" si="214"/>
        <v>100</v>
      </c>
      <c r="BG105" s="298">
        <v>100</v>
      </c>
      <c r="BH105" s="298"/>
      <c r="BI105" s="298">
        <v>0</v>
      </c>
      <c r="BJ105" s="298">
        <v>0</v>
      </c>
      <c r="BK105" s="298"/>
      <c r="BL105" s="298">
        <v>0</v>
      </c>
    </row>
    <row r="106" spans="1:64" s="287" customFormat="1" ht="40.5" customHeight="1" x14ac:dyDescent="0.25">
      <c r="A106" s="293"/>
      <c r="B106" s="278"/>
      <c r="C106" s="328" t="s">
        <v>1469</v>
      </c>
      <c r="D106" s="322" t="s">
        <v>1295</v>
      </c>
      <c r="E106" s="649">
        <v>461</v>
      </c>
      <c r="F106" s="370" t="s">
        <v>3413</v>
      </c>
      <c r="G106" s="28" t="s">
        <v>1306</v>
      </c>
      <c r="H106" s="727">
        <v>10</v>
      </c>
      <c r="I106" s="727" t="s">
        <v>2979</v>
      </c>
      <c r="J106" s="370" t="s">
        <v>3389</v>
      </c>
      <c r="K106" s="370" t="s">
        <v>3288</v>
      </c>
      <c r="L106" s="370" t="s">
        <v>3402</v>
      </c>
      <c r="M106" s="676" t="s">
        <v>3403</v>
      </c>
      <c r="N106" s="356">
        <v>2024004540060</v>
      </c>
      <c r="O106" s="370" t="s">
        <v>3404</v>
      </c>
      <c r="P106" s="742" t="s">
        <v>1296</v>
      </c>
      <c r="Q106" s="639">
        <v>10</v>
      </c>
      <c r="R106" s="326" t="s">
        <v>2955</v>
      </c>
      <c r="S106" s="326"/>
      <c r="T106" s="638">
        <v>10</v>
      </c>
      <c r="U106" s="294">
        <v>1</v>
      </c>
      <c r="V106" s="295">
        <v>4</v>
      </c>
      <c r="W106" s="295">
        <v>4</v>
      </c>
      <c r="X106" s="295">
        <v>1</v>
      </c>
      <c r="Y106" s="343">
        <v>95</v>
      </c>
      <c r="Z106" s="296">
        <f t="shared" si="206"/>
        <v>95</v>
      </c>
      <c r="AA106" s="296">
        <f t="shared" si="206"/>
        <v>95</v>
      </c>
      <c r="AB106" s="296">
        <f t="shared" si="206"/>
        <v>0</v>
      </c>
      <c r="AC106" s="296">
        <f t="shared" si="206"/>
        <v>0</v>
      </c>
      <c r="AD106" s="296">
        <f t="shared" si="206"/>
        <v>0</v>
      </c>
      <c r="AE106" s="296">
        <f t="shared" si="206"/>
        <v>0</v>
      </c>
      <c r="AF106" s="296">
        <f t="shared" si="206"/>
        <v>0</v>
      </c>
      <c r="AG106" s="297">
        <f t="shared" si="207"/>
        <v>1</v>
      </c>
      <c r="AH106" s="296">
        <f t="shared" si="208"/>
        <v>5</v>
      </c>
      <c r="AI106" s="298">
        <v>5</v>
      </c>
      <c r="AJ106" s="298"/>
      <c r="AK106" s="298"/>
      <c r="AL106" s="298"/>
      <c r="AM106" s="298"/>
      <c r="AN106" s="298"/>
      <c r="AO106" s="297">
        <f t="shared" si="209"/>
        <v>4</v>
      </c>
      <c r="AP106" s="296">
        <f t="shared" si="210"/>
        <v>30</v>
      </c>
      <c r="AQ106" s="298">
        <v>30</v>
      </c>
      <c r="AR106" s="298"/>
      <c r="AS106" s="298">
        <v>0</v>
      </c>
      <c r="AT106" s="298">
        <v>0</v>
      </c>
      <c r="AU106" s="298"/>
      <c r="AV106" s="298"/>
      <c r="AW106" s="297">
        <f t="shared" si="211"/>
        <v>4</v>
      </c>
      <c r="AX106" s="296">
        <f t="shared" si="212"/>
        <v>30</v>
      </c>
      <c r="AY106" s="298">
        <v>30</v>
      </c>
      <c r="AZ106" s="298"/>
      <c r="BA106" s="298">
        <v>0</v>
      </c>
      <c r="BB106" s="298">
        <v>0</v>
      </c>
      <c r="BC106" s="298"/>
      <c r="BD106" s="298">
        <v>0</v>
      </c>
      <c r="BE106" s="297">
        <f t="shared" si="213"/>
        <v>1</v>
      </c>
      <c r="BF106" s="296">
        <f t="shared" si="214"/>
        <v>30</v>
      </c>
      <c r="BG106" s="298">
        <v>30</v>
      </c>
      <c r="BH106" s="298"/>
      <c r="BI106" s="298">
        <v>0</v>
      </c>
      <c r="BJ106" s="298">
        <v>0</v>
      </c>
      <c r="BK106" s="298"/>
      <c r="BL106" s="298">
        <v>0</v>
      </c>
    </row>
    <row r="107" spans="1:64" s="559" customFormat="1" ht="40.5" customHeight="1" x14ac:dyDescent="0.25">
      <c r="A107" s="464"/>
      <c r="B107" s="201" t="s">
        <v>1471</v>
      </c>
      <c r="C107" s="567" t="s">
        <v>1297</v>
      </c>
      <c r="D107" s="548"/>
      <c r="E107" s="548"/>
      <c r="F107" s="402"/>
      <c r="G107" s="462"/>
      <c r="H107" s="462"/>
      <c r="I107" s="462"/>
      <c r="J107" s="402"/>
      <c r="K107" s="402"/>
      <c r="L107" s="402"/>
      <c r="M107" s="477"/>
      <c r="N107" s="402"/>
      <c r="O107" s="711"/>
      <c r="P107" s="716"/>
      <c r="Q107" s="716"/>
      <c r="R107" s="716"/>
      <c r="S107" s="685"/>
      <c r="T107" s="548"/>
      <c r="U107" s="549"/>
      <c r="V107" s="549"/>
      <c r="W107" s="549"/>
      <c r="X107" s="550"/>
      <c r="Y107" s="558">
        <v>1389</v>
      </c>
      <c r="Z107" s="551">
        <f>SUM(Z108:Z116)</f>
        <v>1389</v>
      </c>
      <c r="AA107" s="551">
        <f t="shared" ref="AA107:AF107" si="215">SUM(AA108:AA116)</f>
        <v>1389</v>
      </c>
      <c r="AB107" s="551">
        <f t="shared" si="215"/>
        <v>0</v>
      </c>
      <c r="AC107" s="551">
        <f t="shared" si="215"/>
        <v>0</v>
      </c>
      <c r="AD107" s="551">
        <f t="shared" si="215"/>
        <v>0</v>
      </c>
      <c r="AE107" s="551">
        <f t="shared" si="215"/>
        <v>0</v>
      </c>
      <c r="AF107" s="551">
        <f t="shared" si="215"/>
        <v>0</v>
      </c>
      <c r="AG107" s="853"/>
      <c r="AH107" s="553">
        <f>SUM(AH108:AH116)</f>
        <v>1047</v>
      </c>
      <c r="AI107" s="553">
        <f t="shared" ref="AI107:AN107" si="216">SUM(AI108:AI116)</f>
        <v>1047</v>
      </c>
      <c r="AJ107" s="553">
        <f t="shared" si="216"/>
        <v>0</v>
      </c>
      <c r="AK107" s="553">
        <f t="shared" si="216"/>
        <v>0</v>
      </c>
      <c r="AL107" s="553">
        <f t="shared" si="216"/>
        <v>0</v>
      </c>
      <c r="AM107" s="553">
        <f t="shared" si="216"/>
        <v>0</v>
      </c>
      <c r="AN107" s="553">
        <f t="shared" si="216"/>
        <v>0</v>
      </c>
      <c r="AO107" s="853"/>
      <c r="AP107" s="553">
        <f>SUM(AP108:AP116)</f>
        <v>127</v>
      </c>
      <c r="AQ107" s="553">
        <f t="shared" ref="AQ107:AV107" si="217">SUM(AQ108:AQ116)</f>
        <v>127</v>
      </c>
      <c r="AR107" s="553">
        <f t="shared" si="217"/>
        <v>0</v>
      </c>
      <c r="AS107" s="553">
        <f t="shared" si="217"/>
        <v>0</v>
      </c>
      <c r="AT107" s="553">
        <f t="shared" si="217"/>
        <v>0</v>
      </c>
      <c r="AU107" s="553">
        <f t="shared" si="217"/>
        <v>0</v>
      </c>
      <c r="AV107" s="553">
        <f t="shared" si="217"/>
        <v>0</v>
      </c>
      <c r="AW107" s="853"/>
      <c r="AX107" s="553">
        <f>SUM(AX108:AX116)</f>
        <v>128</v>
      </c>
      <c r="AY107" s="553">
        <f t="shared" ref="AY107:BD107" si="218">SUM(AY108:AY116)</f>
        <v>128</v>
      </c>
      <c r="AZ107" s="553">
        <f t="shared" si="218"/>
        <v>0</v>
      </c>
      <c r="BA107" s="553">
        <f t="shared" si="218"/>
        <v>0</v>
      </c>
      <c r="BB107" s="553">
        <f t="shared" si="218"/>
        <v>0</v>
      </c>
      <c r="BC107" s="553">
        <f t="shared" si="218"/>
        <v>0</v>
      </c>
      <c r="BD107" s="553">
        <f t="shared" si="218"/>
        <v>0</v>
      </c>
      <c r="BE107" s="853"/>
      <c r="BF107" s="553">
        <f>SUM(BF108:BF116)</f>
        <v>87</v>
      </c>
      <c r="BG107" s="553">
        <f t="shared" ref="BG107:BL107" si="219">SUM(BG108:BG116)</f>
        <v>87</v>
      </c>
      <c r="BH107" s="553">
        <f t="shared" si="219"/>
        <v>0</v>
      </c>
      <c r="BI107" s="553">
        <f t="shared" si="219"/>
        <v>0</v>
      </c>
      <c r="BJ107" s="553">
        <f t="shared" si="219"/>
        <v>0</v>
      </c>
      <c r="BK107" s="553">
        <f t="shared" si="219"/>
        <v>0</v>
      </c>
      <c r="BL107" s="553">
        <f t="shared" si="219"/>
        <v>0</v>
      </c>
    </row>
    <row r="108" spans="1:64" s="287" customFormat="1" ht="40.5" customHeight="1" x14ac:dyDescent="0.25">
      <c r="A108" s="293"/>
      <c r="B108" s="278"/>
      <c r="C108" s="328" t="s">
        <v>1485</v>
      </c>
      <c r="D108" s="322" t="s">
        <v>1298</v>
      </c>
      <c r="E108" s="649">
        <v>462</v>
      </c>
      <c r="F108" s="370" t="s">
        <v>3426</v>
      </c>
      <c r="G108" s="28" t="s">
        <v>1280</v>
      </c>
      <c r="H108" s="352">
        <v>1</v>
      </c>
      <c r="I108" s="352" t="s">
        <v>2997</v>
      </c>
      <c r="J108" s="370" t="s">
        <v>3389</v>
      </c>
      <c r="K108" s="370" t="s">
        <v>3288</v>
      </c>
      <c r="L108" s="370" t="s">
        <v>3402</v>
      </c>
      <c r="M108" s="676" t="s">
        <v>3403</v>
      </c>
      <c r="N108" s="356">
        <v>2024004540060</v>
      </c>
      <c r="O108" s="370" t="s">
        <v>3404</v>
      </c>
      <c r="P108" s="327" t="s">
        <v>1280</v>
      </c>
      <c r="Q108" s="272">
        <v>1</v>
      </c>
      <c r="R108" s="326" t="s">
        <v>2956</v>
      </c>
      <c r="S108" s="326"/>
      <c r="T108" s="178">
        <v>1</v>
      </c>
      <c r="U108" s="294">
        <v>0</v>
      </c>
      <c r="V108" s="295">
        <v>0</v>
      </c>
      <c r="W108" s="295">
        <v>1</v>
      </c>
      <c r="X108" s="295">
        <v>0</v>
      </c>
      <c r="Y108" s="343">
        <v>1030</v>
      </c>
      <c r="Z108" s="296">
        <f t="shared" ref="Z108:AF116" si="220">AH108+AP108+AX108+BF108</f>
        <v>1030</v>
      </c>
      <c r="AA108" s="296">
        <f t="shared" si="220"/>
        <v>1030</v>
      </c>
      <c r="AB108" s="296">
        <f t="shared" si="220"/>
        <v>0</v>
      </c>
      <c r="AC108" s="296">
        <f t="shared" si="220"/>
        <v>0</v>
      </c>
      <c r="AD108" s="296">
        <f t="shared" si="220"/>
        <v>0</v>
      </c>
      <c r="AE108" s="296">
        <f t="shared" si="220"/>
        <v>0</v>
      </c>
      <c r="AF108" s="296">
        <f t="shared" si="220"/>
        <v>0</v>
      </c>
      <c r="AG108" s="297">
        <f t="shared" ref="AG108:AG116" si="221">U108</f>
        <v>0</v>
      </c>
      <c r="AH108" s="296">
        <f t="shared" ref="AH108:AH116" si="222">SUM(AI108:AN108)</f>
        <v>1000</v>
      </c>
      <c r="AI108" s="298">
        <v>1000</v>
      </c>
      <c r="AJ108" s="298"/>
      <c r="AK108" s="298"/>
      <c r="AL108" s="298"/>
      <c r="AM108" s="298"/>
      <c r="AN108" s="298"/>
      <c r="AO108" s="297">
        <f t="shared" ref="AO108:AO116" si="223">V108</f>
        <v>0</v>
      </c>
      <c r="AP108" s="296">
        <f t="shared" ref="AP108:AP116" si="224">SUM(AQ108:AV108)</f>
        <v>10</v>
      </c>
      <c r="AQ108" s="298">
        <v>10</v>
      </c>
      <c r="AR108" s="298"/>
      <c r="AS108" s="298">
        <v>0</v>
      </c>
      <c r="AT108" s="298">
        <v>0</v>
      </c>
      <c r="AU108" s="298"/>
      <c r="AV108" s="298"/>
      <c r="AW108" s="297">
        <f t="shared" ref="AW108:AW116" si="225">W108</f>
        <v>1</v>
      </c>
      <c r="AX108" s="296">
        <f t="shared" ref="AX108:AX116" si="226">SUM(AY108:BD108)</f>
        <v>10</v>
      </c>
      <c r="AY108" s="298">
        <v>10</v>
      </c>
      <c r="AZ108" s="298"/>
      <c r="BA108" s="298">
        <v>0</v>
      </c>
      <c r="BB108" s="298">
        <v>0</v>
      </c>
      <c r="BC108" s="298"/>
      <c r="BD108" s="298">
        <v>0</v>
      </c>
      <c r="BE108" s="297">
        <f t="shared" ref="BE108:BE116" si="227">X108</f>
        <v>0</v>
      </c>
      <c r="BF108" s="296">
        <f t="shared" ref="BF108:BF116" si="228">SUM(BG108:BL108)</f>
        <v>10</v>
      </c>
      <c r="BG108" s="298">
        <v>10</v>
      </c>
      <c r="BH108" s="298"/>
      <c r="BI108" s="298">
        <v>0</v>
      </c>
      <c r="BJ108" s="298">
        <v>0</v>
      </c>
      <c r="BK108" s="298"/>
      <c r="BL108" s="298">
        <v>0</v>
      </c>
    </row>
    <row r="109" spans="1:64" s="287" customFormat="1" ht="40.5" customHeight="1" x14ac:dyDescent="0.25">
      <c r="A109" s="293"/>
      <c r="B109" s="278"/>
      <c r="C109" s="328" t="s">
        <v>1487</v>
      </c>
      <c r="D109" s="347" t="s">
        <v>1299</v>
      </c>
      <c r="E109" s="649">
        <v>463</v>
      </c>
      <c r="F109" s="370" t="s">
        <v>3401</v>
      </c>
      <c r="G109" s="28" t="s">
        <v>1151</v>
      </c>
      <c r="H109" s="727">
        <v>4</v>
      </c>
      <c r="I109" s="727" t="s">
        <v>2979</v>
      </c>
      <c r="J109" s="370" t="s">
        <v>3389</v>
      </c>
      <c r="K109" s="370" t="s">
        <v>3288</v>
      </c>
      <c r="L109" s="370" t="s">
        <v>3402</v>
      </c>
      <c r="M109" s="676" t="s">
        <v>3403</v>
      </c>
      <c r="N109" s="356">
        <v>2024004540060</v>
      </c>
      <c r="O109" s="370" t="s">
        <v>3404</v>
      </c>
      <c r="P109" s="327" t="s">
        <v>1151</v>
      </c>
      <c r="Q109" s="639">
        <v>4</v>
      </c>
      <c r="R109" s="326" t="s">
        <v>2955</v>
      </c>
      <c r="S109" s="326"/>
      <c r="T109" s="638">
        <v>4</v>
      </c>
      <c r="U109" s="294">
        <v>1</v>
      </c>
      <c r="V109" s="295">
        <v>1</v>
      </c>
      <c r="W109" s="295">
        <v>1</v>
      </c>
      <c r="X109" s="295">
        <v>1</v>
      </c>
      <c r="Y109" s="343">
        <v>42.5</v>
      </c>
      <c r="Z109" s="296">
        <f t="shared" si="220"/>
        <v>42.5</v>
      </c>
      <c r="AA109" s="296">
        <f t="shared" si="220"/>
        <v>42.5</v>
      </c>
      <c r="AB109" s="296">
        <f t="shared" si="220"/>
        <v>0</v>
      </c>
      <c r="AC109" s="296">
        <f t="shared" si="220"/>
        <v>0</v>
      </c>
      <c r="AD109" s="296">
        <f t="shared" si="220"/>
        <v>0</v>
      </c>
      <c r="AE109" s="296">
        <f t="shared" si="220"/>
        <v>0</v>
      </c>
      <c r="AF109" s="296">
        <f t="shared" si="220"/>
        <v>0</v>
      </c>
      <c r="AG109" s="297">
        <f t="shared" si="221"/>
        <v>1</v>
      </c>
      <c r="AH109" s="296">
        <f t="shared" si="222"/>
        <v>2.5</v>
      </c>
      <c r="AI109" s="298">
        <v>2.5</v>
      </c>
      <c r="AJ109" s="298"/>
      <c r="AK109" s="298"/>
      <c r="AL109" s="298"/>
      <c r="AM109" s="298"/>
      <c r="AN109" s="298"/>
      <c r="AO109" s="297">
        <f t="shared" si="223"/>
        <v>1</v>
      </c>
      <c r="AP109" s="296">
        <f t="shared" si="224"/>
        <v>15</v>
      </c>
      <c r="AQ109" s="298">
        <v>15</v>
      </c>
      <c r="AR109" s="298"/>
      <c r="AS109" s="298">
        <v>0</v>
      </c>
      <c r="AT109" s="298">
        <v>0</v>
      </c>
      <c r="AU109" s="298"/>
      <c r="AV109" s="298"/>
      <c r="AW109" s="297">
        <f t="shared" si="225"/>
        <v>1</v>
      </c>
      <c r="AX109" s="296">
        <f t="shared" si="226"/>
        <v>15</v>
      </c>
      <c r="AY109" s="298">
        <v>15</v>
      </c>
      <c r="AZ109" s="298"/>
      <c r="BA109" s="298">
        <v>0</v>
      </c>
      <c r="BB109" s="298">
        <v>0</v>
      </c>
      <c r="BC109" s="298"/>
      <c r="BD109" s="298">
        <v>0</v>
      </c>
      <c r="BE109" s="297">
        <f t="shared" si="227"/>
        <v>1</v>
      </c>
      <c r="BF109" s="296">
        <f t="shared" si="228"/>
        <v>10</v>
      </c>
      <c r="BG109" s="298">
        <v>10</v>
      </c>
      <c r="BH109" s="298"/>
      <c r="BI109" s="298">
        <v>0</v>
      </c>
      <c r="BJ109" s="298">
        <v>0</v>
      </c>
      <c r="BK109" s="298"/>
      <c r="BL109" s="298">
        <v>0</v>
      </c>
    </row>
    <row r="110" spans="1:64" s="287" customFormat="1" ht="40.5" customHeight="1" x14ac:dyDescent="0.25">
      <c r="A110" s="293"/>
      <c r="B110" s="278"/>
      <c r="C110" s="328" t="s">
        <v>1488</v>
      </c>
      <c r="D110" s="347" t="s">
        <v>1300</v>
      </c>
      <c r="E110" s="649">
        <v>464</v>
      </c>
      <c r="F110" s="370" t="s">
        <v>3401</v>
      </c>
      <c r="G110" s="32" t="s">
        <v>1151</v>
      </c>
      <c r="H110" s="727">
        <v>4</v>
      </c>
      <c r="I110" s="727" t="s">
        <v>2979</v>
      </c>
      <c r="J110" s="370" t="s">
        <v>3389</v>
      </c>
      <c r="K110" s="370" t="s">
        <v>3288</v>
      </c>
      <c r="L110" s="370" t="s">
        <v>3402</v>
      </c>
      <c r="M110" s="676" t="s">
        <v>3403</v>
      </c>
      <c r="N110" s="356">
        <v>2024004540060</v>
      </c>
      <c r="O110" s="370" t="s">
        <v>3404</v>
      </c>
      <c r="P110" s="332" t="s">
        <v>1151</v>
      </c>
      <c r="Q110" s="639">
        <v>4</v>
      </c>
      <c r="R110" s="326" t="s">
        <v>2955</v>
      </c>
      <c r="S110" s="326"/>
      <c r="T110" s="638">
        <v>4</v>
      </c>
      <c r="U110" s="294">
        <v>1</v>
      </c>
      <c r="V110" s="295">
        <v>1</v>
      </c>
      <c r="W110" s="295">
        <v>1</v>
      </c>
      <c r="X110" s="295">
        <v>1</v>
      </c>
      <c r="Y110" s="343">
        <v>42.5</v>
      </c>
      <c r="Z110" s="296">
        <f t="shared" si="220"/>
        <v>42.5</v>
      </c>
      <c r="AA110" s="296">
        <f t="shared" si="220"/>
        <v>42.5</v>
      </c>
      <c r="AB110" s="296">
        <f t="shared" si="220"/>
        <v>0</v>
      </c>
      <c r="AC110" s="296">
        <f t="shared" si="220"/>
        <v>0</v>
      </c>
      <c r="AD110" s="296">
        <f t="shared" si="220"/>
        <v>0</v>
      </c>
      <c r="AE110" s="296">
        <f t="shared" si="220"/>
        <v>0</v>
      </c>
      <c r="AF110" s="296">
        <f t="shared" si="220"/>
        <v>0</v>
      </c>
      <c r="AG110" s="297">
        <f t="shared" si="221"/>
        <v>1</v>
      </c>
      <c r="AH110" s="296">
        <f t="shared" si="222"/>
        <v>2.5</v>
      </c>
      <c r="AI110" s="298">
        <v>2.5</v>
      </c>
      <c r="AJ110" s="298"/>
      <c r="AK110" s="298"/>
      <c r="AL110" s="298"/>
      <c r="AM110" s="298"/>
      <c r="AN110" s="298"/>
      <c r="AO110" s="297">
        <f t="shared" si="223"/>
        <v>1</v>
      </c>
      <c r="AP110" s="296">
        <f t="shared" si="224"/>
        <v>15</v>
      </c>
      <c r="AQ110" s="298">
        <v>15</v>
      </c>
      <c r="AR110" s="298"/>
      <c r="AS110" s="298">
        <v>0</v>
      </c>
      <c r="AT110" s="298">
        <v>0</v>
      </c>
      <c r="AU110" s="298"/>
      <c r="AV110" s="298"/>
      <c r="AW110" s="297">
        <f t="shared" si="225"/>
        <v>1</v>
      </c>
      <c r="AX110" s="296">
        <f t="shared" si="226"/>
        <v>15</v>
      </c>
      <c r="AY110" s="298">
        <v>15</v>
      </c>
      <c r="AZ110" s="298"/>
      <c r="BA110" s="298">
        <v>0</v>
      </c>
      <c r="BB110" s="298">
        <v>0</v>
      </c>
      <c r="BC110" s="298"/>
      <c r="BD110" s="298">
        <v>0</v>
      </c>
      <c r="BE110" s="297">
        <f t="shared" si="227"/>
        <v>1</v>
      </c>
      <c r="BF110" s="296">
        <f t="shared" si="228"/>
        <v>10</v>
      </c>
      <c r="BG110" s="298">
        <v>10</v>
      </c>
      <c r="BH110" s="298"/>
      <c r="BI110" s="298">
        <v>0</v>
      </c>
      <c r="BJ110" s="298">
        <v>0</v>
      </c>
      <c r="BK110" s="298"/>
      <c r="BL110" s="298">
        <v>0</v>
      </c>
    </row>
    <row r="111" spans="1:64" s="287" customFormat="1" ht="40.5" customHeight="1" x14ac:dyDescent="0.25">
      <c r="A111" s="293"/>
      <c r="B111" s="278"/>
      <c r="C111" s="328" t="s">
        <v>1489</v>
      </c>
      <c r="D111" s="347" t="s">
        <v>1301</v>
      </c>
      <c r="E111" s="649">
        <v>465</v>
      </c>
      <c r="F111" s="370" t="s">
        <v>3393</v>
      </c>
      <c r="G111" s="32" t="s">
        <v>1251</v>
      </c>
      <c r="H111" s="727">
        <v>4</v>
      </c>
      <c r="I111" s="727" t="s">
        <v>2979</v>
      </c>
      <c r="J111" s="370" t="s">
        <v>3389</v>
      </c>
      <c r="K111" s="370" t="s">
        <v>3288</v>
      </c>
      <c r="L111" s="370" t="s">
        <v>3390</v>
      </c>
      <c r="M111" s="676" t="s">
        <v>3386</v>
      </c>
      <c r="N111" s="356">
        <v>2024004540060</v>
      </c>
      <c r="O111" s="370" t="s">
        <v>3404</v>
      </c>
      <c r="P111" s="332" t="s">
        <v>1302</v>
      </c>
      <c r="Q111" s="639">
        <v>4</v>
      </c>
      <c r="R111" s="326" t="s">
        <v>2955</v>
      </c>
      <c r="S111" s="326"/>
      <c r="T111" s="638">
        <v>4</v>
      </c>
      <c r="U111" s="294">
        <v>1</v>
      </c>
      <c r="V111" s="295">
        <v>1</v>
      </c>
      <c r="W111" s="295">
        <v>1</v>
      </c>
      <c r="X111" s="295">
        <v>1</v>
      </c>
      <c r="Y111" s="343">
        <v>61</v>
      </c>
      <c r="Z111" s="296">
        <f t="shared" si="220"/>
        <v>61</v>
      </c>
      <c r="AA111" s="296">
        <f t="shared" si="220"/>
        <v>61</v>
      </c>
      <c r="AB111" s="296">
        <f t="shared" si="220"/>
        <v>0</v>
      </c>
      <c r="AC111" s="296">
        <f t="shared" si="220"/>
        <v>0</v>
      </c>
      <c r="AD111" s="296">
        <f t="shared" si="220"/>
        <v>0</v>
      </c>
      <c r="AE111" s="296">
        <f t="shared" si="220"/>
        <v>0</v>
      </c>
      <c r="AF111" s="296">
        <f t="shared" si="220"/>
        <v>0</v>
      </c>
      <c r="AG111" s="297">
        <f t="shared" si="221"/>
        <v>1</v>
      </c>
      <c r="AH111" s="296">
        <f t="shared" si="222"/>
        <v>0</v>
      </c>
      <c r="AI111" s="298">
        <v>0</v>
      </c>
      <c r="AJ111" s="298"/>
      <c r="AK111" s="298"/>
      <c r="AL111" s="298"/>
      <c r="AM111" s="298"/>
      <c r="AN111" s="298"/>
      <c r="AO111" s="297">
        <f t="shared" si="223"/>
        <v>1</v>
      </c>
      <c r="AP111" s="296">
        <f t="shared" si="224"/>
        <v>30</v>
      </c>
      <c r="AQ111" s="298">
        <v>30</v>
      </c>
      <c r="AR111" s="298"/>
      <c r="AS111" s="298">
        <v>0</v>
      </c>
      <c r="AT111" s="298">
        <v>0</v>
      </c>
      <c r="AU111" s="298"/>
      <c r="AV111" s="298"/>
      <c r="AW111" s="297">
        <f t="shared" si="225"/>
        <v>1</v>
      </c>
      <c r="AX111" s="296">
        <f t="shared" si="226"/>
        <v>31</v>
      </c>
      <c r="AY111" s="298">
        <v>31</v>
      </c>
      <c r="AZ111" s="298"/>
      <c r="BA111" s="298">
        <v>0</v>
      </c>
      <c r="BB111" s="298">
        <v>0</v>
      </c>
      <c r="BC111" s="298"/>
      <c r="BD111" s="298">
        <v>0</v>
      </c>
      <c r="BE111" s="297">
        <f t="shared" si="227"/>
        <v>1</v>
      </c>
      <c r="BF111" s="296">
        <f t="shared" si="228"/>
        <v>0</v>
      </c>
      <c r="BG111" s="298">
        <v>0</v>
      </c>
      <c r="BH111" s="298"/>
      <c r="BI111" s="298">
        <v>0</v>
      </c>
      <c r="BJ111" s="298">
        <v>0</v>
      </c>
      <c r="BK111" s="298"/>
      <c r="BL111" s="298">
        <v>0</v>
      </c>
    </row>
    <row r="112" spans="1:64" s="287" customFormat="1" ht="40.5" customHeight="1" x14ac:dyDescent="0.25">
      <c r="A112" s="293"/>
      <c r="B112" s="278"/>
      <c r="C112" s="328" t="s">
        <v>1490</v>
      </c>
      <c r="D112" s="362" t="s">
        <v>1303</v>
      </c>
      <c r="E112" s="649">
        <v>466</v>
      </c>
      <c r="F112" s="370" t="s">
        <v>3400</v>
      </c>
      <c r="G112" s="32" t="s">
        <v>1146</v>
      </c>
      <c r="H112" s="727">
        <v>1</v>
      </c>
      <c r="I112" s="727" t="s">
        <v>2979</v>
      </c>
      <c r="J112" s="370" t="s">
        <v>3389</v>
      </c>
      <c r="K112" s="370" t="s">
        <v>3288</v>
      </c>
      <c r="L112" s="370" t="s">
        <v>3390</v>
      </c>
      <c r="M112" s="676" t="s">
        <v>3386</v>
      </c>
      <c r="N112" s="356">
        <v>2024004540083</v>
      </c>
      <c r="O112" s="370" t="s">
        <v>3088</v>
      </c>
      <c r="P112" s="332" t="s">
        <v>1146</v>
      </c>
      <c r="Q112" s="639">
        <v>1</v>
      </c>
      <c r="R112" s="326" t="s">
        <v>2956</v>
      </c>
      <c r="S112" s="326"/>
      <c r="T112" s="638">
        <v>1</v>
      </c>
      <c r="U112" s="294">
        <v>0</v>
      </c>
      <c r="V112" s="295">
        <v>1</v>
      </c>
      <c r="W112" s="295">
        <v>0</v>
      </c>
      <c r="X112" s="295">
        <v>0</v>
      </c>
      <c r="Y112" s="343">
        <v>24</v>
      </c>
      <c r="Z112" s="296">
        <f t="shared" si="220"/>
        <v>24</v>
      </c>
      <c r="AA112" s="296">
        <f t="shared" si="220"/>
        <v>24</v>
      </c>
      <c r="AB112" s="296">
        <f t="shared" si="220"/>
        <v>0</v>
      </c>
      <c r="AC112" s="296">
        <f t="shared" si="220"/>
        <v>0</v>
      </c>
      <c r="AD112" s="296">
        <f t="shared" si="220"/>
        <v>0</v>
      </c>
      <c r="AE112" s="296">
        <f t="shared" si="220"/>
        <v>0</v>
      </c>
      <c r="AF112" s="296">
        <f t="shared" si="220"/>
        <v>0</v>
      </c>
      <c r="AG112" s="297">
        <f t="shared" si="221"/>
        <v>0</v>
      </c>
      <c r="AH112" s="296">
        <f t="shared" si="222"/>
        <v>6</v>
      </c>
      <c r="AI112" s="298">
        <v>6</v>
      </c>
      <c r="AJ112" s="298"/>
      <c r="AK112" s="298"/>
      <c r="AL112" s="298"/>
      <c r="AM112" s="298"/>
      <c r="AN112" s="298"/>
      <c r="AO112" s="297">
        <f t="shared" si="223"/>
        <v>1</v>
      </c>
      <c r="AP112" s="296">
        <f t="shared" si="224"/>
        <v>6</v>
      </c>
      <c r="AQ112" s="298">
        <v>6</v>
      </c>
      <c r="AR112" s="298"/>
      <c r="AS112" s="298">
        <v>0</v>
      </c>
      <c r="AT112" s="298">
        <v>0</v>
      </c>
      <c r="AU112" s="298"/>
      <c r="AV112" s="298"/>
      <c r="AW112" s="297">
        <f t="shared" si="225"/>
        <v>0</v>
      </c>
      <c r="AX112" s="296">
        <f t="shared" si="226"/>
        <v>6</v>
      </c>
      <c r="AY112" s="298">
        <v>6</v>
      </c>
      <c r="AZ112" s="298"/>
      <c r="BA112" s="298">
        <v>0</v>
      </c>
      <c r="BB112" s="298">
        <v>0</v>
      </c>
      <c r="BC112" s="298"/>
      <c r="BD112" s="298">
        <v>0</v>
      </c>
      <c r="BE112" s="297">
        <f t="shared" si="227"/>
        <v>0</v>
      </c>
      <c r="BF112" s="296">
        <f t="shared" si="228"/>
        <v>6</v>
      </c>
      <c r="BG112" s="298">
        <v>6</v>
      </c>
      <c r="BH112" s="298"/>
      <c r="BI112" s="298">
        <v>0</v>
      </c>
      <c r="BJ112" s="298">
        <v>0</v>
      </c>
      <c r="BK112" s="298"/>
      <c r="BL112" s="298">
        <v>0</v>
      </c>
    </row>
    <row r="113" spans="1:64" s="287" customFormat="1" ht="40.5" customHeight="1" x14ac:dyDescent="0.25">
      <c r="A113" s="293"/>
      <c r="B113" s="278"/>
      <c r="C113" s="328" t="s">
        <v>1491</v>
      </c>
      <c r="D113" s="362" t="s">
        <v>1304</v>
      </c>
      <c r="E113" s="649">
        <v>467</v>
      </c>
      <c r="F113" s="370" t="s">
        <v>3400</v>
      </c>
      <c r="G113" s="32" t="s">
        <v>1146</v>
      </c>
      <c r="H113" s="727">
        <v>1</v>
      </c>
      <c r="I113" s="727" t="s">
        <v>2979</v>
      </c>
      <c r="J113" s="370" t="s">
        <v>3389</v>
      </c>
      <c r="K113" s="370" t="s">
        <v>3288</v>
      </c>
      <c r="L113" s="370" t="s">
        <v>3390</v>
      </c>
      <c r="M113" s="676" t="s">
        <v>3386</v>
      </c>
      <c r="N113" s="356">
        <v>2024004540083</v>
      </c>
      <c r="O113" s="370" t="s">
        <v>3088</v>
      </c>
      <c r="P113" s="332" t="s">
        <v>1146</v>
      </c>
      <c r="Q113" s="639">
        <v>1</v>
      </c>
      <c r="R113" s="326" t="s">
        <v>2956</v>
      </c>
      <c r="S113" s="326"/>
      <c r="T113" s="638">
        <v>1</v>
      </c>
      <c r="U113" s="294">
        <v>0</v>
      </c>
      <c r="V113" s="295">
        <v>1</v>
      </c>
      <c r="W113" s="295">
        <v>0</v>
      </c>
      <c r="X113" s="295">
        <v>0</v>
      </c>
      <c r="Y113" s="343">
        <v>24</v>
      </c>
      <c r="Z113" s="296">
        <f t="shared" si="220"/>
        <v>24</v>
      </c>
      <c r="AA113" s="296">
        <f t="shared" si="220"/>
        <v>24</v>
      </c>
      <c r="AB113" s="296">
        <f t="shared" si="220"/>
        <v>0</v>
      </c>
      <c r="AC113" s="296">
        <f t="shared" si="220"/>
        <v>0</v>
      </c>
      <c r="AD113" s="296">
        <f t="shared" si="220"/>
        <v>0</v>
      </c>
      <c r="AE113" s="296">
        <f t="shared" si="220"/>
        <v>0</v>
      </c>
      <c r="AF113" s="296">
        <f t="shared" si="220"/>
        <v>0</v>
      </c>
      <c r="AG113" s="297">
        <f t="shared" si="221"/>
        <v>0</v>
      </c>
      <c r="AH113" s="296">
        <f t="shared" si="222"/>
        <v>6</v>
      </c>
      <c r="AI113" s="298">
        <v>6</v>
      </c>
      <c r="AJ113" s="298"/>
      <c r="AK113" s="298"/>
      <c r="AL113" s="298"/>
      <c r="AM113" s="298"/>
      <c r="AN113" s="298"/>
      <c r="AO113" s="297">
        <f t="shared" si="223"/>
        <v>1</v>
      </c>
      <c r="AP113" s="296">
        <f t="shared" si="224"/>
        <v>6</v>
      </c>
      <c r="AQ113" s="298">
        <v>6</v>
      </c>
      <c r="AR113" s="298"/>
      <c r="AS113" s="298">
        <v>0</v>
      </c>
      <c r="AT113" s="298">
        <v>0</v>
      </c>
      <c r="AU113" s="298"/>
      <c r="AV113" s="298"/>
      <c r="AW113" s="297">
        <f t="shared" si="225"/>
        <v>0</v>
      </c>
      <c r="AX113" s="296">
        <f t="shared" si="226"/>
        <v>6</v>
      </c>
      <c r="AY113" s="298">
        <v>6</v>
      </c>
      <c r="AZ113" s="298"/>
      <c r="BA113" s="298">
        <v>0</v>
      </c>
      <c r="BB113" s="298">
        <v>0</v>
      </c>
      <c r="BC113" s="298"/>
      <c r="BD113" s="298">
        <v>0</v>
      </c>
      <c r="BE113" s="297">
        <f t="shared" si="227"/>
        <v>0</v>
      </c>
      <c r="BF113" s="296">
        <f t="shared" si="228"/>
        <v>6</v>
      </c>
      <c r="BG113" s="298">
        <v>6</v>
      </c>
      <c r="BH113" s="298"/>
      <c r="BI113" s="298">
        <v>0</v>
      </c>
      <c r="BJ113" s="298">
        <v>0</v>
      </c>
      <c r="BK113" s="298"/>
      <c r="BL113" s="298">
        <v>0</v>
      </c>
    </row>
    <row r="114" spans="1:64" s="287" customFormat="1" ht="40.5" customHeight="1" x14ac:dyDescent="0.25">
      <c r="A114" s="293"/>
      <c r="B114" s="278"/>
      <c r="C114" s="1017" t="s">
        <v>1492</v>
      </c>
      <c r="D114" s="1124" t="s">
        <v>1305</v>
      </c>
      <c r="E114" s="649">
        <v>468</v>
      </c>
      <c r="F114" s="370" t="s">
        <v>3413</v>
      </c>
      <c r="G114" s="32" t="s">
        <v>1306</v>
      </c>
      <c r="H114" s="727">
        <v>4</v>
      </c>
      <c r="I114" s="727" t="s">
        <v>2979</v>
      </c>
      <c r="J114" s="370" t="s">
        <v>3389</v>
      </c>
      <c r="K114" s="370" t="s">
        <v>3288</v>
      </c>
      <c r="L114" s="370" t="s">
        <v>3402</v>
      </c>
      <c r="M114" s="676" t="s">
        <v>3403</v>
      </c>
      <c r="N114" s="356">
        <v>2024004540060</v>
      </c>
      <c r="O114" s="370" t="s">
        <v>3404</v>
      </c>
      <c r="P114" s="332" t="s">
        <v>1306</v>
      </c>
      <c r="Q114" s="639">
        <v>4</v>
      </c>
      <c r="R114" s="326" t="s">
        <v>2955</v>
      </c>
      <c r="S114" s="326"/>
      <c r="T114" s="638">
        <v>4</v>
      </c>
      <c r="U114" s="294">
        <v>1</v>
      </c>
      <c r="V114" s="295">
        <v>1</v>
      </c>
      <c r="W114" s="295">
        <v>1</v>
      </c>
      <c r="X114" s="295">
        <v>1</v>
      </c>
      <c r="Y114" s="343">
        <v>65</v>
      </c>
      <c r="Z114" s="296">
        <f t="shared" si="220"/>
        <v>65</v>
      </c>
      <c r="AA114" s="296">
        <f t="shared" si="220"/>
        <v>65</v>
      </c>
      <c r="AB114" s="296">
        <f t="shared" si="220"/>
        <v>0</v>
      </c>
      <c r="AC114" s="296">
        <f t="shared" si="220"/>
        <v>0</v>
      </c>
      <c r="AD114" s="296">
        <f t="shared" si="220"/>
        <v>0</v>
      </c>
      <c r="AE114" s="296">
        <f t="shared" si="220"/>
        <v>0</v>
      </c>
      <c r="AF114" s="296">
        <f t="shared" si="220"/>
        <v>0</v>
      </c>
      <c r="AG114" s="297">
        <f t="shared" si="221"/>
        <v>1</v>
      </c>
      <c r="AH114" s="296">
        <f t="shared" si="222"/>
        <v>20</v>
      </c>
      <c r="AI114" s="298">
        <v>20</v>
      </c>
      <c r="AJ114" s="298"/>
      <c r="AK114" s="298"/>
      <c r="AL114" s="298"/>
      <c r="AM114" s="298"/>
      <c r="AN114" s="298"/>
      <c r="AO114" s="297">
        <f t="shared" si="223"/>
        <v>1</v>
      </c>
      <c r="AP114" s="296">
        <f t="shared" si="224"/>
        <v>15</v>
      </c>
      <c r="AQ114" s="298">
        <v>15</v>
      </c>
      <c r="AR114" s="298"/>
      <c r="AS114" s="298">
        <v>0</v>
      </c>
      <c r="AT114" s="298">
        <v>0</v>
      </c>
      <c r="AU114" s="298"/>
      <c r="AV114" s="298"/>
      <c r="AW114" s="297">
        <f t="shared" si="225"/>
        <v>1</v>
      </c>
      <c r="AX114" s="296">
        <f t="shared" si="226"/>
        <v>15</v>
      </c>
      <c r="AY114" s="298">
        <v>15</v>
      </c>
      <c r="AZ114" s="298"/>
      <c r="BA114" s="298">
        <v>0</v>
      </c>
      <c r="BB114" s="298">
        <v>0</v>
      </c>
      <c r="BC114" s="298"/>
      <c r="BD114" s="298">
        <v>0</v>
      </c>
      <c r="BE114" s="297">
        <f t="shared" si="227"/>
        <v>1</v>
      </c>
      <c r="BF114" s="296">
        <f t="shared" si="228"/>
        <v>15</v>
      </c>
      <c r="BG114" s="298">
        <v>15</v>
      </c>
      <c r="BH114" s="298"/>
      <c r="BI114" s="298">
        <v>0</v>
      </c>
      <c r="BJ114" s="298">
        <v>0</v>
      </c>
      <c r="BK114" s="298"/>
      <c r="BL114" s="298">
        <v>0</v>
      </c>
    </row>
    <row r="115" spans="1:64" s="287" customFormat="1" ht="40.5" customHeight="1" x14ac:dyDescent="0.25">
      <c r="A115" s="293"/>
      <c r="B115" s="278"/>
      <c r="C115" s="1019"/>
      <c r="D115" s="1124"/>
      <c r="E115" s="649">
        <v>469</v>
      </c>
      <c r="F115" s="370" t="s">
        <v>3393</v>
      </c>
      <c r="G115" s="32" t="s">
        <v>1251</v>
      </c>
      <c r="H115" s="727">
        <v>4</v>
      </c>
      <c r="I115" s="727" t="s">
        <v>2979</v>
      </c>
      <c r="J115" s="370" t="s">
        <v>3389</v>
      </c>
      <c r="K115" s="370" t="s">
        <v>3288</v>
      </c>
      <c r="L115" s="370" t="s">
        <v>3390</v>
      </c>
      <c r="M115" s="676" t="s">
        <v>3386</v>
      </c>
      <c r="N115" s="356">
        <v>2024004540060</v>
      </c>
      <c r="O115" s="370" t="s">
        <v>3404</v>
      </c>
      <c r="P115" s="332" t="s">
        <v>1302</v>
      </c>
      <c r="Q115" s="639">
        <v>4</v>
      </c>
      <c r="R115" s="326" t="s">
        <v>2955</v>
      </c>
      <c r="S115" s="326"/>
      <c r="T115" s="638">
        <v>4</v>
      </c>
      <c r="U115" s="294">
        <v>1</v>
      </c>
      <c r="V115" s="295">
        <v>1</v>
      </c>
      <c r="W115" s="295">
        <v>1</v>
      </c>
      <c r="X115" s="295">
        <v>1</v>
      </c>
      <c r="Y115" s="343">
        <v>45</v>
      </c>
      <c r="Z115" s="296">
        <f t="shared" si="220"/>
        <v>45</v>
      </c>
      <c r="AA115" s="296">
        <f t="shared" si="220"/>
        <v>45</v>
      </c>
      <c r="AB115" s="296">
        <f t="shared" si="220"/>
        <v>0</v>
      </c>
      <c r="AC115" s="296">
        <f t="shared" si="220"/>
        <v>0</v>
      </c>
      <c r="AD115" s="296">
        <f t="shared" si="220"/>
        <v>0</v>
      </c>
      <c r="AE115" s="296">
        <f t="shared" si="220"/>
        <v>0</v>
      </c>
      <c r="AF115" s="296">
        <f t="shared" si="220"/>
        <v>0</v>
      </c>
      <c r="AG115" s="297">
        <f t="shared" si="221"/>
        <v>1</v>
      </c>
      <c r="AH115" s="296">
        <f t="shared" si="222"/>
        <v>0</v>
      </c>
      <c r="AI115" s="298">
        <v>0</v>
      </c>
      <c r="AJ115" s="298"/>
      <c r="AK115" s="298"/>
      <c r="AL115" s="298"/>
      <c r="AM115" s="298"/>
      <c r="AN115" s="298"/>
      <c r="AO115" s="297">
        <f t="shared" si="223"/>
        <v>1</v>
      </c>
      <c r="AP115" s="296">
        <f t="shared" si="224"/>
        <v>15</v>
      </c>
      <c r="AQ115" s="298">
        <v>15</v>
      </c>
      <c r="AR115" s="298"/>
      <c r="AS115" s="298">
        <v>0</v>
      </c>
      <c r="AT115" s="298">
        <v>0</v>
      </c>
      <c r="AU115" s="298"/>
      <c r="AV115" s="298"/>
      <c r="AW115" s="297">
        <f t="shared" si="225"/>
        <v>1</v>
      </c>
      <c r="AX115" s="296">
        <f t="shared" si="226"/>
        <v>15</v>
      </c>
      <c r="AY115" s="298">
        <v>15</v>
      </c>
      <c r="AZ115" s="298"/>
      <c r="BA115" s="298">
        <v>0</v>
      </c>
      <c r="BB115" s="298">
        <v>0</v>
      </c>
      <c r="BC115" s="298"/>
      <c r="BD115" s="298">
        <v>0</v>
      </c>
      <c r="BE115" s="297">
        <f t="shared" si="227"/>
        <v>1</v>
      </c>
      <c r="BF115" s="296">
        <f t="shared" si="228"/>
        <v>15</v>
      </c>
      <c r="BG115" s="298">
        <v>15</v>
      </c>
      <c r="BH115" s="298"/>
      <c r="BI115" s="298">
        <v>0</v>
      </c>
      <c r="BJ115" s="298">
        <v>0</v>
      </c>
      <c r="BK115" s="298"/>
      <c r="BL115" s="298">
        <v>0</v>
      </c>
    </row>
    <row r="116" spans="1:64" s="287" customFormat="1" ht="40.5" customHeight="1" x14ac:dyDescent="0.25">
      <c r="A116" s="293"/>
      <c r="B116" s="278"/>
      <c r="C116" s="328" t="s">
        <v>1486</v>
      </c>
      <c r="D116" s="322" t="s">
        <v>1307</v>
      </c>
      <c r="E116" s="649">
        <v>470</v>
      </c>
      <c r="F116" s="370" t="s">
        <v>3271</v>
      </c>
      <c r="G116" s="28" t="s">
        <v>3270</v>
      </c>
      <c r="H116" s="727">
        <v>700</v>
      </c>
      <c r="I116" s="727" t="s">
        <v>2979</v>
      </c>
      <c r="J116" s="370" t="s">
        <v>3394</v>
      </c>
      <c r="K116" s="370" t="s">
        <v>2984</v>
      </c>
      <c r="L116" s="370" t="s">
        <v>3395</v>
      </c>
      <c r="M116" s="676" t="s">
        <v>3396</v>
      </c>
      <c r="N116" s="356">
        <v>2024004540057</v>
      </c>
      <c r="O116" s="370" t="s">
        <v>3397</v>
      </c>
      <c r="P116" s="327" t="s">
        <v>1308</v>
      </c>
      <c r="Q116" s="639">
        <v>700</v>
      </c>
      <c r="R116" s="326" t="s">
        <v>2955</v>
      </c>
      <c r="S116" s="326"/>
      <c r="T116" s="638">
        <v>700</v>
      </c>
      <c r="U116" s="294">
        <v>0</v>
      </c>
      <c r="V116" s="295">
        <v>230</v>
      </c>
      <c r="W116" s="295">
        <v>230</v>
      </c>
      <c r="X116" s="295">
        <v>240</v>
      </c>
      <c r="Y116" s="343">
        <v>55</v>
      </c>
      <c r="Z116" s="296">
        <f t="shared" si="220"/>
        <v>55</v>
      </c>
      <c r="AA116" s="296">
        <f t="shared" si="220"/>
        <v>55</v>
      </c>
      <c r="AB116" s="296">
        <f t="shared" si="220"/>
        <v>0</v>
      </c>
      <c r="AC116" s="296">
        <f t="shared" si="220"/>
        <v>0</v>
      </c>
      <c r="AD116" s="296">
        <f t="shared" si="220"/>
        <v>0</v>
      </c>
      <c r="AE116" s="296">
        <f t="shared" si="220"/>
        <v>0</v>
      </c>
      <c r="AF116" s="296">
        <f t="shared" si="220"/>
        <v>0</v>
      </c>
      <c r="AG116" s="297">
        <f t="shared" si="221"/>
        <v>0</v>
      </c>
      <c r="AH116" s="296">
        <f t="shared" si="222"/>
        <v>10</v>
      </c>
      <c r="AI116" s="298">
        <v>10</v>
      </c>
      <c r="AJ116" s="298"/>
      <c r="AK116" s="298"/>
      <c r="AL116" s="298"/>
      <c r="AM116" s="298"/>
      <c r="AN116" s="298"/>
      <c r="AO116" s="297">
        <f t="shared" si="223"/>
        <v>230</v>
      </c>
      <c r="AP116" s="296">
        <f t="shared" si="224"/>
        <v>15</v>
      </c>
      <c r="AQ116" s="298">
        <v>15</v>
      </c>
      <c r="AR116" s="298"/>
      <c r="AS116" s="298">
        <v>0</v>
      </c>
      <c r="AT116" s="298">
        <v>0</v>
      </c>
      <c r="AU116" s="298"/>
      <c r="AV116" s="298"/>
      <c r="AW116" s="297">
        <f t="shared" si="225"/>
        <v>230</v>
      </c>
      <c r="AX116" s="296">
        <f t="shared" si="226"/>
        <v>15</v>
      </c>
      <c r="AY116" s="298">
        <v>15</v>
      </c>
      <c r="AZ116" s="298"/>
      <c r="BA116" s="298">
        <v>0</v>
      </c>
      <c r="BB116" s="298">
        <v>0</v>
      </c>
      <c r="BC116" s="298"/>
      <c r="BD116" s="298">
        <v>0</v>
      </c>
      <c r="BE116" s="297">
        <f t="shared" si="227"/>
        <v>240</v>
      </c>
      <c r="BF116" s="296">
        <f t="shared" si="228"/>
        <v>15</v>
      </c>
      <c r="BG116" s="298">
        <v>15</v>
      </c>
      <c r="BH116" s="298"/>
      <c r="BI116" s="298">
        <v>0</v>
      </c>
      <c r="BJ116" s="298">
        <v>0</v>
      </c>
      <c r="BK116" s="298"/>
      <c r="BL116" s="298">
        <v>0</v>
      </c>
    </row>
    <row r="117" spans="1:64" s="559" customFormat="1" ht="40.5" customHeight="1" x14ac:dyDescent="0.25">
      <c r="A117" s="464"/>
      <c r="B117" s="201" t="s">
        <v>1494</v>
      </c>
      <c r="C117" s="567" t="s">
        <v>1309</v>
      </c>
      <c r="D117" s="548"/>
      <c r="E117" s="548"/>
      <c r="F117" s="402"/>
      <c r="G117" s="462"/>
      <c r="H117" s="462"/>
      <c r="I117" s="462"/>
      <c r="J117" s="402"/>
      <c r="K117" s="402"/>
      <c r="L117" s="402"/>
      <c r="M117" s="477"/>
      <c r="N117" s="402"/>
      <c r="O117" s="711"/>
      <c r="P117" s="716"/>
      <c r="Q117" s="716"/>
      <c r="R117" s="716"/>
      <c r="S117" s="685"/>
      <c r="T117" s="548"/>
      <c r="U117" s="549"/>
      <c r="V117" s="549"/>
      <c r="W117" s="549"/>
      <c r="X117" s="550"/>
      <c r="Y117" s="558">
        <v>400</v>
      </c>
      <c r="Z117" s="551">
        <f>SUM(Z118:Z122)</f>
        <v>400</v>
      </c>
      <c r="AA117" s="551">
        <f t="shared" ref="AA117:AF117" si="229">SUM(AA118:AA122)</f>
        <v>400</v>
      </c>
      <c r="AB117" s="551">
        <f t="shared" si="229"/>
        <v>0</v>
      </c>
      <c r="AC117" s="551">
        <f t="shared" si="229"/>
        <v>0</v>
      </c>
      <c r="AD117" s="551">
        <f t="shared" si="229"/>
        <v>0</v>
      </c>
      <c r="AE117" s="551">
        <f t="shared" si="229"/>
        <v>0</v>
      </c>
      <c r="AF117" s="551">
        <f t="shared" si="229"/>
        <v>0</v>
      </c>
      <c r="AG117" s="853"/>
      <c r="AH117" s="553">
        <f t="shared" ref="AH117:AN117" si="230">SUM(AH118:AH122)</f>
        <v>50</v>
      </c>
      <c r="AI117" s="553">
        <f t="shared" si="230"/>
        <v>50</v>
      </c>
      <c r="AJ117" s="553">
        <f t="shared" si="230"/>
        <v>0</v>
      </c>
      <c r="AK117" s="553">
        <f t="shared" si="230"/>
        <v>0</v>
      </c>
      <c r="AL117" s="553">
        <f t="shared" si="230"/>
        <v>0</v>
      </c>
      <c r="AM117" s="553">
        <f t="shared" si="230"/>
        <v>0</v>
      </c>
      <c r="AN117" s="553">
        <f t="shared" si="230"/>
        <v>0</v>
      </c>
      <c r="AO117" s="853"/>
      <c r="AP117" s="553">
        <f t="shared" ref="AP117:AV117" si="231">SUM(AP118:AP122)</f>
        <v>126</v>
      </c>
      <c r="AQ117" s="553">
        <f t="shared" si="231"/>
        <v>126</v>
      </c>
      <c r="AR117" s="553">
        <f t="shared" si="231"/>
        <v>0</v>
      </c>
      <c r="AS117" s="553">
        <f t="shared" si="231"/>
        <v>0</v>
      </c>
      <c r="AT117" s="553">
        <f t="shared" si="231"/>
        <v>0</v>
      </c>
      <c r="AU117" s="553">
        <f t="shared" si="231"/>
        <v>0</v>
      </c>
      <c r="AV117" s="553">
        <f t="shared" si="231"/>
        <v>0</v>
      </c>
      <c r="AW117" s="853"/>
      <c r="AX117" s="553">
        <f t="shared" ref="AX117:BD117" si="232">SUM(AX118:AX122)</f>
        <v>126</v>
      </c>
      <c r="AY117" s="553">
        <f t="shared" si="232"/>
        <v>126</v>
      </c>
      <c r="AZ117" s="553">
        <f t="shared" si="232"/>
        <v>0</v>
      </c>
      <c r="BA117" s="553">
        <f t="shared" si="232"/>
        <v>0</v>
      </c>
      <c r="BB117" s="553">
        <f t="shared" si="232"/>
        <v>0</v>
      </c>
      <c r="BC117" s="553">
        <f t="shared" si="232"/>
        <v>0</v>
      </c>
      <c r="BD117" s="553">
        <f t="shared" si="232"/>
        <v>0</v>
      </c>
      <c r="BE117" s="853"/>
      <c r="BF117" s="553">
        <f t="shared" ref="BF117:BL117" si="233">SUM(BF118:BF122)</f>
        <v>98</v>
      </c>
      <c r="BG117" s="553">
        <f t="shared" si="233"/>
        <v>98</v>
      </c>
      <c r="BH117" s="553">
        <f t="shared" si="233"/>
        <v>0</v>
      </c>
      <c r="BI117" s="553">
        <f t="shared" si="233"/>
        <v>0</v>
      </c>
      <c r="BJ117" s="553">
        <f t="shared" si="233"/>
        <v>0</v>
      </c>
      <c r="BK117" s="553">
        <f t="shared" si="233"/>
        <v>0</v>
      </c>
      <c r="BL117" s="553">
        <f t="shared" si="233"/>
        <v>0</v>
      </c>
    </row>
    <row r="118" spans="1:64" s="287" customFormat="1" ht="40.5" customHeight="1" x14ac:dyDescent="0.25">
      <c r="A118" s="293"/>
      <c r="B118" s="278"/>
      <c r="C118" s="1017" t="s">
        <v>1506</v>
      </c>
      <c r="D118" s="1013" t="s">
        <v>1310</v>
      </c>
      <c r="E118" s="649">
        <v>471</v>
      </c>
      <c r="F118" s="370" t="s">
        <v>3271</v>
      </c>
      <c r="G118" s="28" t="s">
        <v>3270</v>
      </c>
      <c r="H118" s="727">
        <v>1000</v>
      </c>
      <c r="I118" s="727" t="s">
        <v>2979</v>
      </c>
      <c r="J118" s="370" t="s">
        <v>3394</v>
      </c>
      <c r="K118" s="370" t="s">
        <v>2984</v>
      </c>
      <c r="L118" s="370" t="s">
        <v>3395</v>
      </c>
      <c r="M118" s="676" t="s">
        <v>3396</v>
      </c>
      <c r="N118" s="356">
        <v>2024004540057</v>
      </c>
      <c r="O118" s="370" t="s">
        <v>3397</v>
      </c>
      <c r="P118" s="327" t="s">
        <v>1308</v>
      </c>
      <c r="Q118" s="639">
        <v>1</v>
      </c>
      <c r="R118" s="326" t="s">
        <v>2955</v>
      </c>
      <c r="S118" s="326"/>
      <c r="T118" s="638">
        <v>1000</v>
      </c>
      <c r="U118" s="294">
        <v>100</v>
      </c>
      <c r="V118" s="295">
        <v>300</v>
      </c>
      <c r="W118" s="295">
        <v>300</v>
      </c>
      <c r="X118" s="295">
        <v>300</v>
      </c>
      <c r="Y118" s="343">
        <v>93</v>
      </c>
      <c r="Z118" s="296">
        <f t="shared" ref="Z118:AF122" si="234">AH118+AP118+AX118+BF118</f>
        <v>93</v>
      </c>
      <c r="AA118" s="296">
        <f t="shared" si="234"/>
        <v>93</v>
      </c>
      <c r="AB118" s="296">
        <f t="shared" si="234"/>
        <v>0</v>
      </c>
      <c r="AC118" s="296">
        <f t="shared" si="234"/>
        <v>0</v>
      </c>
      <c r="AD118" s="296">
        <f t="shared" si="234"/>
        <v>0</v>
      </c>
      <c r="AE118" s="296">
        <f t="shared" si="234"/>
        <v>0</v>
      </c>
      <c r="AF118" s="296">
        <f t="shared" si="234"/>
        <v>0</v>
      </c>
      <c r="AG118" s="297">
        <f t="shared" ref="AG118:AG122" si="235">U118</f>
        <v>100</v>
      </c>
      <c r="AH118" s="296">
        <f t="shared" ref="AH118:AH122" si="236">SUM(AI118:AN118)</f>
        <v>3</v>
      </c>
      <c r="AI118" s="298">
        <v>3</v>
      </c>
      <c r="AJ118" s="298"/>
      <c r="AK118" s="298"/>
      <c r="AL118" s="298"/>
      <c r="AM118" s="298"/>
      <c r="AN118" s="298"/>
      <c r="AO118" s="297">
        <f t="shared" ref="AO118:AO122" si="237">V118</f>
        <v>300</v>
      </c>
      <c r="AP118" s="296">
        <f t="shared" ref="AP118:AP122" si="238">SUM(AQ118:AV118)</f>
        <v>30</v>
      </c>
      <c r="AQ118" s="298">
        <v>30</v>
      </c>
      <c r="AR118" s="298"/>
      <c r="AS118" s="298">
        <v>0</v>
      </c>
      <c r="AT118" s="298">
        <v>0</v>
      </c>
      <c r="AU118" s="298"/>
      <c r="AV118" s="298"/>
      <c r="AW118" s="297">
        <f t="shared" ref="AW118:AW122" si="239">W118</f>
        <v>300</v>
      </c>
      <c r="AX118" s="296">
        <f t="shared" ref="AX118:AX122" si="240">SUM(AY118:BD118)</f>
        <v>30</v>
      </c>
      <c r="AY118" s="298">
        <v>30</v>
      </c>
      <c r="AZ118" s="298"/>
      <c r="BA118" s="298">
        <v>0</v>
      </c>
      <c r="BB118" s="298">
        <v>0</v>
      </c>
      <c r="BC118" s="298"/>
      <c r="BD118" s="298">
        <v>0</v>
      </c>
      <c r="BE118" s="297">
        <f t="shared" ref="BE118:BE122" si="241">X118</f>
        <v>300</v>
      </c>
      <c r="BF118" s="296">
        <f t="shared" ref="BF118:BF122" si="242">SUM(BG118:BL118)</f>
        <v>30</v>
      </c>
      <c r="BG118" s="298">
        <v>30</v>
      </c>
      <c r="BH118" s="298"/>
      <c r="BI118" s="298">
        <v>0</v>
      </c>
      <c r="BJ118" s="298">
        <v>0</v>
      </c>
      <c r="BK118" s="298"/>
      <c r="BL118" s="298">
        <v>0</v>
      </c>
    </row>
    <row r="119" spans="1:64" s="287" customFormat="1" ht="40.5" customHeight="1" x14ac:dyDescent="0.25">
      <c r="A119" s="293"/>
      <c r="B119" s="278"/>
      <c r="C119" s="1019"/>
      <c r="D119" s="1013"/>
      <c r="E119" s="649">
        <v>472</v>
      </c>
      <c r="F119" s="370" t="s">
        <v>3229</v>
      </c>
      <c r="G119" s="28" t="s">
        <v>1253</v>
      </c>
      <c r="H119" s="727">
        <v>4</v>
      </c>
      <c r="I119" s="727" t="s">
        <v>2979</v>
      </c>
      <c r="J119" s="370" t="s">
        <v>3394</v>
      </c>
      <c r="K119" s="370" t="s">
        <v>2984</v>
      </c>
      <c r="L119" s="370" t="s">
        <v>3395</v>
      </c>
      <c r="M119" s="676" t="s">
        <v>3396</v>
      </c>
      <c r="N119" s="356">
        <v>2024004540057</v>
      </c>
      <c r="O119" s="370" t="s">
        <v>3397</v>
      </c>
      <c r="P119" s="327" t="s">
        <v>1253</v>
      </c>
      <c r="Q119" s="639">
        <v>4</v>
      </c>
      <c r="R119" s="326" t="s">
        <v>2955</v>
      </c>
      <c r="S119" s="326"/>
      <c r="T119" s="638">
        <v>4</v>
      </c>
      <c r="U119" s="294">
        <v>1</v>
      </c>
      <c r="V119" s="295">
        <v>1</v>
      </c>
      <c r="W119" s="295">
        <v>1</v>
      </c>
      <c r="X119" s="295">
        <v>1</v>
      </c>
      <c r="Y119" s="343">
        <v>85</v>
      </c>
      <c r="Z119" s="296">
        <f t="shared" si="234"/>
        <v>85</v>
      </c>
      <c r="AA119" s="296">
        <f t="shared" si="234"/>
        <v>85</v>
      </c>
      <c r="AB119" s="296">
        <f t="shared" si="234"/>
        <v>0</v>
      </c>
      <c r="AC119" s="296">
        <f t="shared" si="234"/>
        <v>0</v>
      </c>
      <c r="AD119" s="296">
        <f t="shared" si="234"/>
        <v>0</v>
      </c>
      <c r="AE119" s="296">
        <f t="shared" si="234"/>
        <v>0</v>
      </c>
      <c r="AF119" s="296">
        <f t="shared" si="234"/>
        <v>0</v>
      </c>
      <c r="AG119" s="297">
        <f t="shared" si="235"/>
        <v>1</v>
      </c>
      <c r="AH119" s="296">
        <f t="shared" si="236"/>
        <v>3</v>
      </c>
      <c r="AI119" s="298">
        <v>3</v>
      </c>
      <c r="AJ119" s="298"/>
      <c r="AK119" s="298"/>
      <c r="AL119" s="298"/>
      <c r="AM119" s="298"/>
      <c r="AN119" s="298"/>
      <c r="AO119" s="297">
        <f t="shared" si="237"/>
        <v>1</v>
      </c>
      <c r="AP119" s="296">
        <f t="shared" si="238"/>
        <v>30</v>
      </c>
      <c r="AQ119" s="298">
        <v>30</v>
      </c>
      <c r="AR119" s="298"/>
      <c r="AS119" s="298">
        <v>0</v>
      </c>
      <c r="AT119" s="298">
        <v>0</v>
      </c>
      <c r="AU119" s="298"/>
      <c r="AV119" s="298"/>
      <c r="AW119" s="297">
        <f t="shared" si="239"/>
        <v>1</v>
      </c>
      <c r="AX119" s="296">
        <f t="shared" si="240"/>
        <v>30</v>
      </c>
      <c r="AY119" s="298">
        <v>30</v>
      </c>
      <c r="AZ119" s="298"/>
      <c r="BA119" s="298">
        <v>0</v>
      </c>
      <c r="BB119" s="298">
        <v>0</v>
      </c>
      <c r="BC119" s="298"/>
      <c r="BD119" s="298">
        <v>0</v>
      </c>
      <c r="BE119" s="297">
        <f t="shared" si="241"/>
        <v>1</v>
      </c>
      <c r="BF119" s="296">
        <f t="shared" si="242"/>
        <v>22</v>
      </c>
      <c r="BG119" s="298">
        <v>22</v>
      </c>
      <c r="BH119" s="298"/>
      <c r="BI119" s="298">
        <v>0</v>
      </c>
      <c r="BJ119" s="298">
        <v>0</v>
      </c>
      <c r="BK119" s="298"/>
      <c r="BL119" s="298">
        <v>0</v>
      </c>
    </row>
    <row r="120" spans="1:64" s="287" customFormat="1" ht="40.5" customHeight="1" x14ac:dyDescent="0.25">
      <c r="A120" s="293"/>
      <c r="B120" s="278"/>
      <c r="C120" s="328" t="s">
        <v>1507</v>
      </c>
      <c r="D120" s="322" t="s">
        <v>1311</v>
      </c>
      <c r="E120" s="649">
        <v>473</v>
      </c>
      <c r="F120" s="370" t="s">
        <v>3271</v>
      </c>
      <c r="G120" s="28" t="s">
        <v>3270</v>
      </c>
      <c r="H120" s="727">
        <v>500</v>
      </c>
      <c r="I120" s="727" t="s">
        <v>2979</v>
      </c>
      <c r="J120" s="370" t="s">
        <v>3394</v>
      </c>
      <c r="K120" s="370" t="s">
        <v>2984</v>
      </c>
      <c r="L120" s="370" t="s">
        <v>3395</v>
      </c>
      <c r="M120" s="676" t="s">
        <v>3396</v>
      </c>
      <c r="N120" s="356">
        <v>2024004540057</v>
      </c>
      <c r="O120" s="370" t="s">
        <v>3397</v>
      </c>
      <c r="P120" s="327" t="s">
        <v>1312</v>
      </c>
      <c r="Q120" s="639">
        <v>500</v>
      </c>
      <c r="R120" s="326" t="s">
        <v>2955</v>
      </c>
      <c r="S120" s="326"/>
      <c r="T120" s="638">
        <v>500</v>
      </c>
      <c r="U120" s="294">
        <v>50</v>
      </c>
      <c r="V120" s="295">
        <v>150</v>
      </c>
      <c r="W120" s="295">
        <v>150</v>
      </c>
      <c r="X120" s="295">
        <v>150</v>
      </c>
      <c r="Y120" s="343">
        <v>94</v>
      </c>
      <c r="Z120" s="296">
        <f t="shared" si="234"/>
        <v>94</v>
      </c>
      <c r="AA120" s="296">
        <f t="shared" si="234"/>
        <v>94</v>
      </c>
      <c r="AB120" s="296">
        <f t="shared" si="234"/>
        <v>0</v>
      </c>
      <c r="AC120" s="296">
        <f t="shared" si="234"/>
        <v>0</v>
      </c>
      <c r="AD120" s="296">
        <f t="shared" si="234"/>
        <v>0</v>
      </c>
      <c r="AE120" s="296">
        <f t="shared" si="234"/>
        <v>0</v>
      </c>
      <c r="AF120" s="296">
        <f t="shared" si="234"/>
        <v>0</v>
      </c>
      <c r="AG120" s="297">
        <f t="shared" si="235"/>
        <v>50</v>
      </c>
      <c r="AH120" s="296">
        <f t="shared" si="236"/>
        <v>14</v>
      </c>
      <c r="AI120" s="298">
        <v>14</v>
      </c>
      <c r="AJ120" s="298"/>
      <c r="AK120" s="298"/>
      <c r="AL120" s="298"/>
      <c r="AM120" s="298"/>
      <c r="AN120" s="298"/>
      <c r="AO120" s="297">
        <f t="shared" si="237"/>
        <v>150</v>
      </c>
      <c r="AP120" s="296">
        <f t="shared" si="238"/>
        <v>30</v>
      </c>
      <c r="AQ120" s="298">
        <v>30</v>
      </c>
      <c r="AR120" s="298"/>
      <c r="AS120" s="298">
        <v>0</v>
      </c>
      <c r="AT120" s="298">
        <v>0</v>
      </c>
      <c r="AU120" s="298"/>
      <c r="AV120" s="298"/>
      <c r="AW120" s="297">
        <f t="shared" si="239"/>
        <v>150</v>
      </c>
      <c r="AX120" s="296">
        <f t="shared" si="240"/>
        <v>30</v>
      </c>
      <c r="AY120" s="298">
        <v>30</v>
      </c>
      <c r="AZ120" s="298"/>
      <c r="BA120" s="298">
        <v>0</v>
      </c>
      <c r="BB120" s="298">
        <v>0</v>
      </c>
      <c r="BC120" s="298"/>
      <c r="BD120" s="298">
        <v>0</v>
      </c>
      <c r="BE120" s="297">
        <f t="shared" si="241"/>
        <v>150</v>
      </c>
      <c r="BF120" s="296">
        <f t="shared" si="242"/>
        <v>20</v>
      </c>
      <c r="BG120" s="298">
        <v>20</v>
      </c>
      <c r="BH120" s="298"/>
      <c r="BI120" s="298">
        <v>0</v>
      </c>
      <c r="BJ120" s="298">
        <v>0</v>
      </c>
      <c r="BK120" s="298"/>
      <c r="BL120" s="298">
        <v>0</v>
      </c>
    </row>
    <row r="121" spans="1:64" s="287" customFormat="1" ht="40.5" customHeight="1" x14ac:dyDescent="0.25">
      <c r="A121" s="293"/>
      <c r="B121" s="278"/>
      <c r="C121" s="1017" t="s">
        <v>1508</v>
      </c>
      <c r="D121" s="1013" t="s">
        <v>1313</v>
      </c>
      <c r="E121" s="649">
        <v>474</v>
      </c>
      <c r="F121" s="370" t="s">
        <v>3405</v>
      </c>
      <c r="G121" s="28" t="s">
        <v>1157</v>
      </c>
      <c r="H121" s="727">
        <v>40</v>
      </c>
      <c r="I121" s="727" t="s">
        <v>2979</v>
      </c>
      <c r="J121" s="370" t="s">
        <v>3389</v>
      </c>
      <c r="K121" s="370" t="s">
        <v>3288</v>
      </c>
      <c r="L121" s="370" t="s">
        <v>3390</v>
      </c>
      <c r="M121" s="676" t="s">
        <v>3386</v>
      </c>
      <c r="N121" s="356" t="s">
        <v>3451</v>
      </c>
      <c r="O121" s="359" t="s">
        <v>3452</v>
      </c>
      <c r="P121" s="327" t="s">
        <v>1155</v>
      </c>
      <c r="Q121" s="639">
        <v>40</v>
      </c>
      <c r="R121" s="326" t="s">
        <v>2955</v>
      </c>
      <c r="S121" s="326"/>
      <c r="T121" s="638">
        <v>40</v>
      </c>
      <c r="U121" s="294">
        <v>4</v>
      </c>
      <c r="V121" s="295">
        <v>13</v>
      </c>
      <c r="W121" s="295">
        <v>12</v>
      </c>
      <c r="X121" s="295">
        <v>11</v>
      </c>
      <c r="Y121" s="343">
        <v>104</v>
      </c>
      <c r="Z121" s="296">
        <f t="shared" si="234"/>
        <v>104</v>
      </c>
      <c r="AA121" s="296">
        <f t="shared" si="234"/>
        <v>104</v>
      </c>
      <c r="AB121" s="296">
        <f t="shared" si="234"/>
        <v>0</v>
      </c>
      <c r="AC121" s="296">
        <f t="shared" si="234"/>
        <v>0</v>
      </c>
      <c r="AD121" s="296">
        <f t="shared" si="234"/>
        <v>0</v>
      </c>
      <c r="AE121" s="296">
        <f t="shared" si="234"/>
        <v>0</v>
      </c>
      <c r="AF121" s="296">
        <f t="shared" si="234"/>
        <v>0</v>
      </c>
      <c r="AG121" s="297">
        <f t="shared" si="235"/>
        <v>4</v>
      </c>
      <c r="AH121" s="296">
        <f t="shared" si="236"/>
        <v>24</v>
      </c>
      <c r="AI121" s="298">
        <v>24</v>
      </c>
      <c r="AJ121" s="298"/>
      <c r="AK121" s="298"/>
      <c r="AL121" s="298"/>
      <c r="AM121" s="298"/>
      <c r="AN121" s="298"/>
      <c r="AO121" s="297">
        <f t="shared" si="237"/>
        <v>13</v>
      </c>
      <c r="AP121" s="296">
        <f t="shared" si="238"/>
        <v>30</v>
      </c>
      <c r="AQ121" s="298">
        <v>30</v>
      </c>
      <c r="AR121" s="298"/>
      <c r="AS121" s="298">
        <v>0</v>
      </c>
      <c r="AT121" s="298">
        <v>0</v>
      </c>
      <c r="AU121" s="298"/>
      <c r="AV121" s="298"/>
      <c r="AW121" s="297">
        <f t="shared" si="239"/>
        <v>12</v>
      </c>
      <c r="AX121" s="296">
        <f t="shared" si="240"/>
        <v>30</v>
      </c>
      <c r="AY121" s="298">
        <v>30</v>
      </c>
      <c r="AZ121" s="298"/>
      <c r="BA121" s="298">
        <v>0</v>
      </c>
      <c r="BB121" s="298">
        <v>0</v>
      </c>
      <c r="BC121" s="298"/>
      <c r="BD121" s="298">
        <v>0</v>
      </c>
      <c r="BE121" s="297">
        <f t="shared" si="241"/>
        <v>11</v>
      </c>
      <c r="BF121" s="296">
        <f t="shared" si="242"/>
        <v>20</v>
      </c>
      <c r="BG121" s="298">
        <v>20</v>
      </c>
      <c r="BH121" s="298"/>
      <c r="BI121" s="298">
        <v>0</v>
      </c>
      <c r="BJ121" s="298">
        <v>0</v>
      </c>
      <c r="BK121" s="298"/>
      <c r="BL121" s="298">
        <v>0</v>
      </c>
    </row>
    <row r="122" spans="1:64" s="287" customFormat="1" ht="40.5" customHeight="1" x14ac:dyDescent="0.25">
      <c r="A122" s="293"/>
      <c r="B122" s="278"/>
      <c r="C122" s="1019"/>
      <c r="D122" s="1013"/>
      <c r="E122" s="351">
        <v>475</v>
      </c>
      <c r="F122" s="370">
        <v>410204500</v>
      </c>
      <c r="G122" s="28" t="s">
        <v>396</v>
      </c>
      <c r="H122" s="727">
        <v>350</v>
      </c>
      <c r="I122" s="727" t="s">
        <v>2979</v>
      </c>
      <c r="J122" s="370" t="s">
        <v>3389</v>
      </c>
      <c r="K122" s="370" t="s">
        <v>3288</v>
      </c>
      <c r="L122" s="370" t="s">
        <v>3390</v>
      </c>
      <c r="M122" s="676" t="s">
        <v>3386</v>
      </c>
      <c r="N122" s="356" t="s">
        <v>3451</v>
      </c>
      <c r="O122" s="359" t="s">
        <v>3452</v>
      </c>
      <c r="P122" s="327" t="s">
        <v>1308</v>
      </c>
      <c r="Q122" s="639">
        <v>350</v>
      </c>
      <c r="R122" s="326" t="s">
        <v>2955</v>
      </c>
      <c r="S122" s="326"/>
      <c r="T122" s="638">
        <v>350</v>
      </c>
      <c r="U122" s="294">
        <v>50</v>
      </c>
      <c r="V122" s="295">
        <v>100</v>
      </c>
      <c r="W122" s="295">
        <v>100</v>
      </c>
      <c r="X122" s="295">
        <v>100</v>
      </c>
      <c r="Y122" s="343">
        <v>24</v>
      </c>
      <c r="Z122" s="296">
        <f t="shared" si="234"/>
        <v>24</v>
      </c>
      <c r="AA122" s="296">
        <f t="shared" si="234"/>
        <v>24</v>
      </c>
      <c r="AB122" s="296">
        <f t="shared" si="234"/>
        <v>0</v>
      </c>
      <c r="AC122" s="296">
        <f t="shared" si="234"/>
        <v>0</v>
      </c>
      <c r="AD122" s="296">
        <f t="shared" si="234"/>
        <v>0</v>
      </c>
      <c r="AE122" s="296">
        <f t="shared" si="234"/>
        <v>0</v>
      </c>
      <c r="AF122" s="296">
        <f t="shared" si="234"/>
        <v>0</v>
      </c>
      <c r="AG122" s="297">
        <f t="shared" si="235"/>
        <v>50</v>
      </c>
      <c r="AH122" s="296">
        <f t="shared" si="236"/>
        <v>6</v>
      </c>
      <c r="AI122" s="298">
        <v>6</v>
      </c>
      <c r="AJ122" s="298"/>
      <c r="AK122" s="298"/>
      <c r="AL122" s="298"/>
      <c r="AM122" s="298"/>
      <c r="AN122" s="298"/>
      <c r="AO122" s="297">
        <f t="shared" si="237"/>
        <v>100</v>
      </c>
      <c r="AP122" s="296">
        <f t="shared" si="238"/>
        <v>6</v>
      </c>
      <c r="AQ122" s="298">
        <v>6</v>
      </c>
      <c r="AR122" s="298"/>
      <c r="AS122" s="298">
        <v>0</v>
      </c>
      <c r="AT122" s="298">
        <v>0</v>
      </c>
      <c r="AU122" s="298"/>
      <c r="AV122" s="298"/>
      <c r="AW122" s="297">
        <f t="shared" si="239"/>
        <v>100</v>
      </c>
      <c r="AX122" s="296">
        <f t="shared" si="240"/>
        <v>6</v>
      </c>
      <c r="AY122" s="298">
        <v>6</v>
      </c>
      <c r="AZ122" s="298"/>
      <c r="BA122" s="298">
        <v>0</v>
      </c>
      <c r="BB122" s="298">
        <v>0</v>
      </c>
      <c r="BC122" s="298"/>
      <c r="BD122" s="298">
        <v>0</v>
      </c>
      <c r="BE122" s="297">
        <f t="shared" si="241"/>
        <v>100</v>
      </c>
      <c r="BF122" s="296">
        <f t="shared" si="242"/>
        <v>6</v>
      </c>
      <c r="BG122" s="298">
        <v>6</v>
      </c>
      <c r="BH122" s="298"/>
      <c r="BI122" s="298">
        <v>0</v>
      </c>
      <c r="BJ122" s="298">
        <v>0</v>
      </c>
      <c r="BK122" s="298"/>
      <c r="BL122" s="298">
        <v>0</v>
      </c>
    </row>
    <row r="123" spans="1:64" s="559" customFormat="1" ht="40.5" customHeight="1" x14ac:dyDescent="0.25">
      <c r="A123" s="464"/>
      <c r="B123" s="201" t="s">
        <v>1510</v>
      </c>
      <c r="C123" s="567" t="s">
        <v>1314</v>
      </c>
      <c r="D123" s="548"/>
      <c r="E123" s="548"/>
      <c r="F123" s="402"/>
      <c r="G123" s="462"/>
      <c r="H123" s="462"/>
      <c r="I123" s="462"/>
      <c r="J123" s="402"/>
      <c r="K123" s="402"/>
      <c r="L123" s="402"/>
      <c r="M123" s="477"/>
      <c r="N123" s="402"/>
      <c r="O123" s="711"/>
      <c r="P123" s="716"/>
      <c r="Q123" s="716"/>
      <c r="R123" s="716"/>
      <c r="S123" s="685"/>
      <c r="T123" s="548"/>
      <c r="U123" s="549"/>
      <c r="V123" s="549"/>
      <c r="W123" s="549"/>
      <c r="X123" s="550"/>
      <c r="Y123" s="558">
        <v>400</v>
      </c>
      <c r="Z123" s="551">
        <f>SUM(Z124:Z126)</f>
        <v>400</v>
      </c>
      <c r="AA123" s="551">
        <f t="shared" ref="AA123:AF123" si="243">SUM(AA124:AA126)</f>
        <v>400</v>
      </c>
      <c r="AB123" s="551">
        <f t="shared" si="243"/>
        <v>0</v>
      </c>
      <c r="AC123" s="551">
        <f t="shared" si="243"/>
        <v>0</v>
      </c>
      <c r="AD123" s="551">
        <f t="shared" si="243"/>
        <v>0</v>
      </c>
      <c r="AE123" s="551">
        <f t="shared" si="243"/>
        <v>0</v>
      </c>
      <c r="AF123" s="551">
        <f t="shared" si="243"/>
        <v>0</v>
      </c>
      <c r="AG123" s="853"/>
      <c r="AH123" s="553">
        <f t="shared" ref="AH123:AN123" si="244">SUM(AH124:AH126)</f>
        <v>33</v>
      </c>
      <c r="AI123" s="553">
        <f t="shared" si="244"/>
        <v>33</v>
      </c>
      <c r="AJ123" s="553">
        <f t="shared" si="244"/>
        <v>0</v>
      </c>
      <c r="AK123" s="553">
        <f t="shared" si="244"/>
        <v>0</v>
      </c>
      <c r="AL123" s="553">
        <f t="shared" si="244"/>
        <v>0</v>
      </c>
      <c r="AM123" s="553">
        <f t="shared" si="244"/>
        <v>0</v>
      </c>
      <c r="AN123" s="553">
        <f t="shared" si="244"/>
        <v>0</v>
      </c>
      <c r="AO123" s="853"/>
      <c r="AP123" s="553">
        <f t="shared" ref="AP123:AV123" si="245">SUM(AP124:AP126)</f>
        <v>207</v>
      </c>
      <c r="AQ123" s="553">
        <f t="shared" si="245"/>
        <v>207</v>
      </c>
      <c r="AR123" s="553">
        <f t="shared" si="245"/>
        <v>0</v>
      </c>
      <c r="AS123" s="553">
        <f t="shared" si="245"/>
        <v>0</v>
      </c>
      <c r="AT123" s="553">
        <f t="shared" si="245"/>
        <v>0</v>
      </c>
      <c r="AU123" s="553">
        <f t="shared" si="245"/>
        <v>0</v>
      </c>
      <c r="AV123" s="553">
        <f t="shared" si="245"/>
        <v>0</v>
      </c>
      <c r="AW123" s="853"/>
      <c r="AX123" s="553">
        <f t="shared" ref="AX123:BD123" si="246">SUM(AX124:AX126)</f>
        <v>100</v>
      </c>
      <c r="AY123" s="553">
        <f t="shared" si="246"/>
        <v>100</v>
      </c>
      <c r="AZ123" s="553">
        <f t="shared" si="246"/>
        <v>0</v>
      </c>
      <c r="BA123" s="553">
        <f t="shared" si="246"/>
        <v>0</v>
      </c>
      <c r="BB123" s="553">
        <f t="shared" si="246"/>
        <v>0</v>
      </c>
      <c r="BC123" s="553">
        <f t="shared" si="246"/>
        <v>0</v>
      </c>
      <c r="BD123" s="553">
        <f t="shared" si="246"/>
        <v>0</v>
      </c>
      <c r="BE123" s="853"/>
      <c r="BF123" s="553">
        <f t="shared" ref="BF123:BL123" si="247">SUM(BF124:BF126)</f>
        <v>60</v>
      </c>
      <c r="BG123" s="553">
        <f t="shared" si="247"/>
        <v>60</v>
      </c>
      <c r="BH123" s="553">
        <f t="shared" si="247"/>
        <v>0</v>
      </c>
      <c r="BI123" s="553">
        <f t="shared" si="247"/>
        <v>0</v>
      </c>
      <c r="BJ123" s="553">
        <f t="shared" si="247"/>
        <v>0</v>
      </c>
      <c r="BK123" s="553">
        <f t="shared" si="247"/>
        <v>0</v>
      </c>
      <c r="BL123" s="553">
        <f t="shared" si="247"/>
        <v>0</v>
      </c>
    </row>
    <row r="124" spans="1:64" s="287" customFormat="1" ht="40.5" customHeight="1" x14ac:dyDescent="0.25">
      <c r="A124" s="293"/>
      <c r="B124" s="278"/>
      <c r="C124" s="328" t="s">
        <v>1518</v>
      </c>
      <c r="D124" s="322" t="s">
        <v>1316</v>
      </c>
      <c r="E124" s="351">
        <v>476</v>
      </c>
      <c r="F124" s="370" t="s">
        <v>3416</v>
      </c>
      <c r="G124" s="28" t="s">
        <v>263</v>
      </c>
      <c r="H124" s="352">
        <v>1</v>
      </c>
      <c r="I124" s="352" t="s">
        <v>2979</v>
      </c>
      <c r="J124" s="370" t="s">
        <v>3394</v>
      </c>
      <c r="K124" s="370" t="s">
        <v>2984</v>
      </c>
      <c r="L124" s="370" t="s">
        <v>3411</v>
      </c>
      <c r="M124" s="676" t="s">
        <v>2999</v>
      </c>
      <c r="N124" s="356">
        <v>2024004540059</v>
      </c>
      <c r="O124" s="370" t="s">
        <v>3412</v>
      </c>
      <c r="P124" s="742" t="s">
        <v>1317</v>
      </c>
      <c r="Q124" s="272">
        <v>1</v>
      </c>
      <c r="R124" s="326" t="s">
        <v>2956</v>
      </c>
      <c r="S124" s="326"/>
      <c r="T124" s="178">
        <v>1</v>
      </c>
      <c r="U124" s="294">
        <v>0</v>
      </c>
      <c r="V124" s="295">
        <v>1</v>
      </c>
      <c r="W124" s="295">
        <v>0</v>
      </c>
      <c r="X124" s="295">
        <v>0</v>
      </c>
      <c r="Y124" s="343">
        <v>237</v>
      </c>
      <c r="Z124" s="296">
        <f t="shared" ref="Z124:AF126" si="248">AH124+AP124+AX124+BF124</f>
        <v>237</v>
      </c>
      <c r="AA124" s="296">
        <f t="shared" si="248"/>
        <v>237</v>
      </c>
      <c r="AB124" s="296">
        <f t="shared" si="248"/>
        <v>0</v>
      </c>
      <c r="AC124" s="296">
        <f t="shared" si="248"/>
        <v>0</v>
      </c>
      <c r="AD124" s="296">
        <f t="shared" si="248"/>
        <v>0</v>
      </c>
      <c r="AE124" s="296">
        <f t="shared" si="248"/>
        <v>0</v>
      </c>
      <c r="AF124" s="296">
        <f t="shared" si="248"/>
        <v>0</v>
      </c>
      <c r="AG124" s="297">
        <f t="shared" ref="AG124:AG126" si="249">U124</f>
        <v>0</v>
      </c>
      <c r="AH124" s="296">
        <f t="shared" ref="AH124:AH126" si="250">SUM(AI124:AN124)</f>
        <v>30</v>
      </c>
      <c r="AI124" s="298">
        <v>30</v>
      </c>
      <c r="AJ124" s="298"/>
      <c r="AK124" s="298"/>
      <c r="AL124" s="298"/>
      <c r="AM124" s="298"/>
      <c r="AN124" s="298"/>
      <c r="AO124" s="297">
        <f t="shared" ref="AO124:AO126" si="251">V124</f>
        <v>1</v>
      </c>
      <c r="AP124" s="296">
        <f t="shared" ref="AP124:AP126" si="252">SUM(AQ124:AV124)</f>
        <v>167</v>
      </c>
      <c r="AQ124" s="298">
        <v>167</v>
      </c>
      <c r="AR124" s="298"/>
      <c r="AS124" s="298">
        <v>0</v>
      </c>
      <c r="AT124" s="298">
        <v>0</v>
      </c>
      <c r="AU124" s="298"/>
      <c r="AV124" s="298"/>
      <c r="AW124" s="297">
        <f t="shared" ref="AW124:AW126" si="253">W124</f>
        <v>0</v>
      </c>
      <c r="AX124" s="296">
        <f t="shared" ref="AX124:AX126" si="254">SUM(AY124:BD124)</f>
        <v>20</v>
      </c>
      <c r="AY124" s="298">
        <v>20</v>
      </c>
      <c r="AZ124" s="298"/>
      <c r="BA124" s="298">
        <v>0</v>
      </c>
      <c r="BB124" s="298">
        <v>0</v>
      </c>
      <c r="BC124" s="298"/>
      <c r="BD124" s="298">
        <v>0</v>
      </c>
      <c r="BE124" s="297">
        <f t="shared" ref="BE124:BE126" si="255">X124</f>
        <v>0</v>
      </c>
      <c r="BF124" s="296">
        <f t="shared" ref="BF124:BF126" si="256">SUM(BG124:BL124)</f>
        <v>20</v>
      </c>
      <c r="BG124" s="298">
        <v>20</v>
      </c>
      <c r="BH124" s="298"/>
      <c r="BI124" s="298">
        <v>0</v>
      </c>
      <c r="BJ124" s="298">
        <v>0</v>
      </c>
      <c r="BK124" s="298"/>
      <c r="BL124" s="298">
        <v>0</v>
      </c>
    </row>
    <row r="125" spans="1:64" s="287" customFormat="1" ht="40.5" customHeight="1" x14ac:dyDescent="0.25">
      <c r="A125" s="293"/>
      <c r="B125" s="278"/>
      <c r="C125" s="328" t="s">
        <v>1519</v>
      </c>
      <c r="D125" s="322" t="s">
        <v>1318</v>
      </c>
      <c r="E125" s="351">
        <v>477</v>
      </c>
      <c r="F125" s="370" t="s">
        <v>3393</v>
      </c>
      <c r="G125" s="32" t="s">
        <v>1251</v>
      </c>
      <c r="H125" s="352">
        <v>39</v>
      </c>
      <c r="I125" s="352" t="s">
        <v>2979</v>
      </c>
      <c r="J125" s="370" t="s">
        <v>3389</v>
      </c>
      <c r="K125" s="370" t="s">
        <v>3288</v>
      </c>
      <c r="L125" s="370" t="s">
        <v>3390</v>
      </c>
      <c r="M125" s="676" t="s">
        <v>3386</v>
      </c>
      <c r="N125" s="356">
        <v>2024004540060</v>
      </c>
      <c r="O125" s="370" t="s">
        <v>3404</v>
      </c>
      <c r="P125" s="749" t="s">
        <v>1302</v>
      </c>
      <c r="Q125" s="272">
        <v>39</v>
      </c>
      <c r="R125" s="326" t="s">
        <v>2955</v>
      </c>
      <c r="S125" s="326"/>
      <c r="T125" s="178">
        <v>39</v>
      </c>
      <c r="U125" s="294">
        <v>0</v>
      </c>
      <c r="V125" s="295">
        <v>20</v>
      </c>
      <c r="W125" s="295">
        <v>19</v>
      </c>
      <c r="X125" s="295">
        <v>0</v>
      </c>
      <c r="Y125" s="343">
        <v>40</v>
      </c>
      <c r="Z125" s="296">
        <f t="shared" si="248"/>
        <v>40</v>
      </c>
      <c r="AA125" s="296">
        <f t="shared" si="248"/>
        <v>40</v>
      </c>
      <c r="AB125" s="296">
        <f t="shared" si="248"/>
        <v>0</v>
      </c>
      <c r="AC125" s="296">
        <f t="shared" si="248"/>
        <v>0</v>
      </c>
      <c r="AD125" s="296">
        <f t="shared" si="248"/>
        <v>0</v>
      </c>
      <c r="AE125" s="296">
        <f t="shared" si="248"/>
        <v>0</v>
      </c>
      <c r="AF125" s="296">
        <f t="shared" si="248"/>
        <v>0</v>
      </c>
      <c r="AG125" s="297">
        <f t="shared" si="249"/>
        <v>0</v>
      </c>
      <c r="AH125" s="296">
        <f t="shared" si="250"/>
        <v>0</v>
      </c>
      <c r="AI125" s="298">
        <v>0</v>
      </c>
      <c r="AJ125" s="298"/>
      <c r="AK125" s="298"/>
      <c r="AL125" s="298"/>
      <c r="AM125" s="298"/>
      <c r="AN125" s="298"/>
      <c r="AO125" s="297">
        <f t="shared" si="251"/>
        <v>20</v>
      </c>
      <c r="AP125" s="296">
        <f t="shared" si="252"/>
        <v>0</v>
      </c>
      <c r="AQ125" s="298">
        <v>0</v>
      </c>
      <c r="AR125" s="298"/>
      <c r="AS125" s="298">
        <v>0</v>
      </c>
      <c r="AT125" s="298">
        <v>0</v>
      </c>
      <c r="AU125" s="298"/>
      <c r="AV125" s="298"/>
      <c r="AW125" s="297">
        <f t="shared" si="253"/>
        <v>19</v>
      </c>
      <c r="AX125" s="296">
        <f t="shared" si="254"/>
        <v>40</v>
      </c>
      <c r="AY125" s="298">
        <v>40</v>
      </c>
      <c r="AZ125" s="298"/>
      <c r="BA125" s="298">
        <v>0</v>
      </c>
      <c r="BB125" s="298">
        <v>0</v>
      </c>
      <c r="BC125" s="298"/>
      <c r="BD125" s="298">
        <v>0</v>
      </c>
      <c r="BE125" s="297">
        <f t="shared" si="255"/>
        <v>0</v>
      </c>
      <c r="BF125" s="296">
        <f t="shared" si="256"/>
        <v>0</v>
      </c>
      <c r="BG125" s="298">
        <v>0</v>
      </c>
      <c r="BH125" s="298"/>
      <c r="BI125" s="298">
        <v>0</v>
      </c>
      <c r="BJ125" s="298">
        <v>0</v>
      </c>
      <c r="BK125" s="298"/>
      <c r="BL125" s="298">
        <v>0</v>
      </c>
    </row>
    <row r="126" spans="1:64" s="287" customFormat="1" ht="40.5" customHeight="1" x14ac:dyDescent="0.25">
      <c r="A126" s="293"/>
      <c r="B126" s="278"/>
      <c r="C126" s="328" t="s">
        <v>1520</v>
      </c>
      <c r="D126" s="484" t="s">
        <v>1319</v>
      </c>
      <c r="E126" s="351">
        <v>478</v>
      </c>
      <c r="F126" s="370" t="s">
        <v>3229</v>
      </c>
      <c r="G126" s="28" t="s">
        <v>1253</v>
      </c>
      <c r="H126" s="352">
        <v>16</v>
      </c>
      <c r="I126" s="352" t="s">
        <v>2979</v>
      </c>
      <c r="J126" s="370" t="s">
        <v>3394</v>
      </c>
      <c r="K126" s="370" t="s">
        <v>2984</v>
      </c>
      <c r="L126" s="370" t="s">
        <v>3395</v>
      </c>
      <c r="M126" s="676" t="s">
        <v>3396</v>
      </c>
      <c r="N126" s="356">
        <v>2024004540057</v>
      </c>
      <c r="O126" s="370" t="s">
        <v>3397</v>
      </c>
      <c r="P126" s="742" t="s">
        <v>1131</v>
      </c>
      <c r="Q126" s="272">
        <v>16</v>
      </c>
      <c r="R126" s="326" t="s">
        <v>2955</v>
      </c>
      <c r="S126" s="326"/>
      <c r="T126" s="178">
        <v>16</v>
      </c>
      <c r="U126" s="294">
        <v>4</v>
      </c>
      <c r="V126" s="295">
        <v>4</v>
      </c>
      <c r="W126" s="295">
        <v>4</v>
      </c>
      <c r="X126" s="295">
        <v>4</v>
      </c>
      <c r="Y126" s="343">
        <v>123</v>
      </c>
      <c r="Z126" s="296">
        <f t="shared" si="248"/>
        <v>123</v>
      </c>
      <c r="AA126" s="296">
        <f t="shared" si="248"/>
        <v>123</v>
      </c>
      <c r="AB126" s="296">
        <f t="shared" si="248"/>
        <v>0</v>
      </c>
      <c r="AC126" s="296">
        <f t="shared" si="248"/>
        <v>0</v>
      </c>
      <c r="AD126" s="296">
        <f t="shared" si="248"/>
        <v>0</v>
      </c>
      <c r="AE126" s="296">
        <f t="shared" si="248"/>
        <v>0</v>
      </c>
      <c r="AF126" s="296">
        <f t="shared" si="248"/>
        <v>0</v>
      </c>
      <c r="AG126" s="297">
        <f t="shared" si="249"/>
        <v>4</v>
      </c>
      <c r="AH126" s="296">
        <f t="shared" si="250"/>
        <v>3</v>
      </c>
      <c r="AI126" s="298">
        <v>3</v>
      </c>
      <c r="AJ126" s="298"/>
      <c r="AK126" s="298"/>
      <c r="AL126" s="298"/>
      <c r="AM126" s="298"/>
      <c r="AN126" s="298"/>
      <c r="AO126" s="297">
        <f t="shared" si="251"/>
        <v>4</v>
      </c>
      <c r="AP126" s="296">
        <f t="shared" si="252"/>
        <v>40</v>
      </c>
      <c r="AQ126" s="298">
        <v>40</v>
      </c>
      <c r="AR126" s="298"/>
      <c r="AS126" s="298">
        <v>0</v>
      </c>
      <c r="AT126" s="298">
        <v>0</v>
      </c>
      <c r="AU126" s="298"/>
      <c r="AV126" s="298"/>
      <c r="AW126" s="297">
        <f t="shared" si="253"/>
        <v>4</v>
      </c>
      <c r="AX126" s="296">
        <f t="shared" si="254"/>
        <v>40</v>
      </c>
      <c r="AY126" s="298">
        <v>40</v>
      </c>
      <c r="AZ126" s="298"/>
      <c r="BA126" s="298">
        <v>0</v>
      </c>
      <c r="BB126" s="298">
        <v>0</v>
      </c>
      <c r="BC126" s="298"/>
      <c r="BD126" s="298">
        <v>0</v>
      </c>
      <c r="BE126" s="297">
        <f t="shared" si="255"/>
        <v>4</v>
      </c>
      <c r="BF126" s="296">
        <f t="shared" si="256"/>
        <v>40</v>
      </c>
      <c r="BG126" s="298">
        <v>40</v>
      </c>
      <c r="BH126" s="298"/>
      <c r="BI126" s="298">
        <v>0</v>
      </c>
      <c r="BJ126" s="298">
        <v>0</v>
      </c>
      <c r="BK126" s="298"/>
      <c r="BL126" s="298">
        <v>0</v>
      </c>
    </row>
    <row r="127" spans="1:64" s="287" customFormat="1" ht="40.5" customHeight="1" x14ac:dyDescent="0.25">
      <c r="A127" s="293"/>
      <c r="B127" s="278"/>
      <c r="C127" s="25"/>
      <c r="D127" s="25"/>
      <c r="E127" s="177"/>
      <c r="F127" s="176"/>
      <c r="G127" s="311"/>
      <c r="H127" s="309"/>
      <c r="I127" s="309"/>
      <c r="J127" s="487"/>
      <c r="K127" s="487"/>
      <c r="L127" s="487"/>
      <c r="M127" s="487"/>
      <c r="N127" s="487"/>
      <c r="O127" s="487"/>
      <c r="P127" s="750"/>
      <c r="Q127" s="310"/>
      <c r="R127" s="748"/>
      <c r="S127" s="748"/>
      <c r="T127" s="457"/>
      <c r="U127" s="311"/>
      <c r="V127" s="311"/>
      <c r="W127" s="311"/>
      <c r="X127" s="311"/>
      <c r="Y127" s="311"/>
      <c r="Z127" s="312"/>
      <c r="AA127" s="312"/>
      <c r="AB127" s="312"/>
      <c r="AC127" s="312"/>
      <c r="AD127" s="312"/>
      <c r="AE127" s="312"/>
      <c r="AF127" s="312"/>
      <c r="AG127" s="313"/>
      <c r="AH127" s="314"/>
      <c r="AI127" s="314"/>
      <c r="AJ127" s="314"/>
      <c r="AK127" s="314"/>
      <c r="AO127" s="313"/>
      <c r="AP127" s="314"/>
      <c r="AQ127" s="314"/>
      <c r="AR127" s="314"/>
      <c r="AS127" s="314"/>
      <c r="AW127" s="313"/>
      <c r="AX127" s="314"/>
      <c r="AY127" s="314"/>
      <c r="AZ127" s="314"/>
      <c r="BA127" s="314"/>
      <c r="BE127" s="313"/>
      <c r="BF127" s="314"/>
      <c r="BG127" s="314"/>
      <c r="BH127" s="314"/>
      <c r="BI127" s="314"/>
    </row>
    <row r="128" spans="1:64" s="559" customFormat="1" ht="40.5" customHeight="1" x14ac:dyDescent="0.25">
      <c r="A128" s="194" t="s">
        <v>2895</v>
      </c>
      <c r="B128" s="534" t="s">
        <v>1315</v>
      </c>
      <c r="C128" s="535"/>
      <c r="D128" s="535"/>
      <c r="E128" s="535"/>
      <c r="F128" s="560"/>
      <c r="G128" s="560"/>
      <c r="H128" s="536"/>
      <c r="I128" s="536"/>
      <c r="J128" s="560"/>
      <c r="K128" s="560"/>
      <c r="L128" s="560"/>
      <c r="M128" s="560"/>
      <c r="N128" s="560"/>
      <c r="O128" s="693"/>
      <c r="P128" s="562"/>
      <c r="Q128" s="562"/>
      <c r="R128" s="562"/>
      <c r="S128" s="555"/>
      <c r="T128" s="538"/>
      <c r="U128" s="194"/>
      <c r="V128" s="194"/>
      <c r="W128" s="194"/>
      <c r="X128" s="194"/>
      <c r="Y128" s="699">
        <v>2485.1999999999998</v>
      </c>
      <c r="Z128" s="539">
        <f>+Z129+Z152+Z165</f>
        <v>2485.1999999999998</v>
      </c>
      <c r="AA128" s="539">
        <f t="shared" ref="AA128:AF128" si="257">+AA129+AA152+AA165</f>
        <v>2485.1999999999998</v>
      </c>
      <c r="AB128" s="539">
        <f t="shared" si="257"/>
        <v>0</v>
      </c>
      <c r="AC128" s="539">
        <f t="shared" si="257"/>
        <v>0</v>
      </c>
      <c r="AD128" s="539">
        <f t="shared" si="257"/>
        <v>0</v>
      </c>
      <c r="AE128" s="539">
        <f t="shared" si="257"/>
        <v>0</v>
      </c>
      <c r="AF128" s="539">
        <f t="shared" si="257"/>
        <v>0</v>
      </c>
      <c r="AG128" s="540"/>
      <c r="AH128" s="539">
        <f t="shared" ref="AH128:AN128" si="258">+AH129+AH152+AH165</f>
        <v>190.2</v>
      </c>
      <c r="AI128" s="539">
        <f t="shared" si="258"/>
        <v>190.2</v>
      </c>
      <c r="AJ128" s="539">
        <f t="shared" si="258"/>
        <v>0</v>
      </c>
      <c r="AK128" s="539">
        <f t="shared" si="258"/>
        <v>0</v>
      </c>
      <c r="AL128" s="539">
        <f t="shared" si="258"/>
        <v>0</v>
      </c>
      <c r="AM128" s="539">
        <f t="shared" si="258"/>
        <v>0</v>
      </c>
      <c r="AN128" s="539">
        <f t="shared" si="258"/>
        <v>0</v>
      </c>
      <c r="AO128" s="540"/>
      <c r="AP128" s="539">
        <f t="shared" ref="AP128:AV128" si="259">+AP129+AP152+AP165</f>
        <v>758.80000000000018</v>
      </c>
      <c r="AQ128" s="539">
        <f t="shared" si="259"/>
        <v>758.80000000000018</v>
      </c>
      <c r="AR128" s="539">
        <f t="shared" si="259"/>
        <v>0</v>
      </c>
      <c r="AS128" s="539">
        <f t="shared" si="259"/>
        <v>0</v>
      </c>
      <c r="AT128" s="539">
        <f t="shared" si="259"/>
        <v>0</v>
      </c>
      <c r="AU128" s="539">
        <f t="shared" si="259"/>
        <v>0</v>
      </c>
      <c r="AV128" s="539">
        <f t="shared" si="259"/>
        <v>0</v>
      </c>
      <c r="AW128" s="540"/>
      <c r="AX128" s="539">
        <f t="shared" ref="AX128:BD128" si="260">+AX129+AX152+AX165</f>
        <v>846.8</v>
      </c>
      <c r="AY128" s="539">
        <f t="shared" si="260"/>
        <v>846.8</v>
      </c>
      <c r="AZ128" s="539">
        <f t="shared" si="260"/>
        <v>0</v>
      </c>
      <c r="BA128" s="539">
        <f t="shared" si="260"/>
        <v>0</v>
      </c>
      <c r="BB128" s="539">
        <f t="shared" si="260"/>
        <v>0</v>
      </c>
      <c r="BC128" s="539">
        <f t="shared" si="260"/>
        <v>0</v>
      </c>
      <c r="BD128" s="539">
        <f t="shared" si="260"/>
        <v>0</v>
      </c>
      <c r="BE128" s="540"/>
      <c r="BF128" s="539">
        <f t="shared" ref="BF128:BL128" si="261">+BF129+BF152+BF165</f>
        <v>689.4</v>
      </c>
      <c r="BG128" s="539">
        <f t="shared" si="261"/>
        <v>689.4</v>
      </c>
      <c r="BH128" s="539">
        <f t="shared" si="261"/>
        <v>0</v>
      </c>
      <c r="BI128" s="539">
        <f t="shared" si="261"/>
        <v>0</v>
      </c>
      <c r="BJ128" s="539">
        <f t="shared" si="261"/>
        <v>0</v>
      </c>
      <c r="BK128" s="539">
        <f t="shared" si="261"/>
        <v>0</v>
      </c>
      <c r="BL128" s="539">
        <f t="shared" si="261"/>
        <v>0</v>
      </c>
    </row>
    <row r="129" spans="1:64" s="559" customFormat="1" ht="40.5" customHeight="1" x14ac:dyDescent="0.25">
      <c r="A129" s="464"/>
      <c r="B129" s="201" t="s">
        <v>1565</v>
      </c>
      <c r="C129" s="567" t="s">
        <v>1320</v>
      </c>
      <c r="D129" s="548"/>
      <c r="E129" s="548"/>
      <c r="F129" s="402"/>
      <c r="G129" s="462"/>
      <c r="H129" s="462"/>
      <c r="I129" s="462"/>
      <c r="J129" s="402"/>
      <c r="K129" s="402"/>
      <c r="L129" s="402"/>
      <c r="M129" s="402"/>
      <c r="N129" s="402"/>
      <c r="O129" s="711"/>
      <c r="P129" s="716"/>
      <c r="Q129" s="716"/>
      <c r="R129" s="716"/>
      <c r="S129" s="685"/>
      <c r="T129" s="548"/>
      <c r="U129" s="549"/>
      <c r="V129" s="549"/>
      <c r="W129" s="549"/>
      <c r="X129" s="550"/>
      <c r="Y129" s="687">
        <v>1661.4</v>
      </c>
      <c r="Z129" s="551">
        <f t="shared" ref="Z129:AF165" si="262">+AH129+AP129+AX129+BF129</f>
        <v>1661.4</v>
      </c>
      <c r="AA129" s="551">
        <f t="shared" si="262"/>
        <v>1661.4</v>
      </c>
      <c r="AB129" s="551">
        <f t="shared" si="262"/>
        <v>0</v>
      </c>
      <c r="AC129" s="551">
        <f t="shared" si="262"/>
        <v>0</v>
      </c>
      <c r="AD129" s="551">
        <f t="shared" si="262"/>
        <v>0</v>
      </c>
      <c r="AE129" s="551">
        <f t="shared" si="262"/>
        <v>0</v>
      </c>
      <c r="AF129" s="551">
        <f t="shared" si="262"/>
        <v>0</v>
      </c>
      <c r="AG129" s="552"/>
      <c r="AH129" s="553">
        <f>SUM(AH130:AH151)</f>
        <v>142.5</v>
      </c>
      <c r="AI129" s="553">
        <f t="shared" ref="AI129:AN129" si="263">SUM(AI130:AI151)</f>
        <v>142.5</v>
      </c>
      <c r="AJ129" s="553">
        <f t="shared" si="263"/>
        <v>0</v>
      </c>
      <c r="AK129" s="553">
        <f t="shared" si="263"/>
        <v>0</v>
      </c>
      <c r="AL129" s="553">
        <f t="shared" si="263"/>
        <v>0</v>
      </c>
      <c r="AM129" s="553">
        <f t="shared" si="263"/>
        <v>0</v>
      </c>
      <c r="AN129" s="553">
        <f t="shared" si="263"/>
        <v>0</v>
      </c>
      <c r="AO129" s="552"/>
      <c r="AP129" s="553">
        <f>SUM(AP130:AP151)</f>
        <v>592.70000000000016</v>
      </c>
      <c r="AQ129" s="553">
        <f t="shared" ref="AQ129:AV129" si="264">SUM(AQ130:AQ151)</f>
        <v>592.70000000000016</v>
      </c>
      <c r="AR129" s="553">
        <f t="shared" si="264"/>
        <v>0</v>
      </c>
      <c r="AS129" s="553">
        <f t="shared" si="264"/>
        <v>0</v>
      </c>
      <c r="AT129" s="553">
        <f t="shared" si="264"/>
        <v>0</v>
      </c>
      <c r="AU129" s="553">
        <f t="shared" si="264"/>
        <v>0</v>
      </c>
      <c r="AV129" s="553">
        <f t="shared" si="264"/>
        <v>0</v>
      </c>
      <c r="AW129" s="552"/>
      <c r="AX129" s="553">
        <f>SUM(AX130:AX151)</f>
        <v>541.79999999999995</v>
      </c>
      <c r="AY129" s="553">
        <f t="shared" ref="AY129:BD129" si="265">SUM(AY130:AY151)</f>
        <v>541.79999999999995</v>
      </c>
      <c r="AZ129" s="553">
        <f t="shared" si="265"/>
        <v>0</v>
      </c>
      <c r="BA129" s="553">
        <f t="shared" si="265"/>
        <v>0</v>
      </c>
      <c r="BB129" s="553">
        <f t="shared" si="265"/>
        <v>0</v>
      </c>
      <c r="BC129" s="553">
        <f t="shared" si="265"/>
        <v>0</v>
      </c>
      <c r="BD129" s="553">
        <f t="shared" si="265"/>
        <v>0</v>
      </c>
      <c r="BE129" s="552"/>
      <c r="BF129" s="553">
        <f>SUM(BF130:BF151)</f>
        <v>384.4</v>
      </c>
      <c r="BG129" s="553">
        <f t="shared" ref="BG129:BL129" si="266">SUM(BG130:BG151)</f>
        <v>384.4</v>
      </c>
      <c r="BH129" s="553">
        <f t="shared" si="266"/>
        <v>0</v>
      </c>
      <c r="BI129" s="553">
        <f t="shared" si="266"/>
        <v>0</v>
      </c>
      <c r="BJ129" s="553">
        <f t="shared" si="266"/>
        <v>0</v>
      </c>
      <c r="BK129" s="553">
        <f t="shared" si="266"/>
        <v>0</v>
      </c>
      <c r="BL129" s="553">
        <f t="shared" si="266"/>
        <v>0</v>
      </c>
    </row>
    <row r="130" spans="1:64" s="287" customFormat="1" ht="40.5" customHeight="1" x14ac:dyDescent="0.25">
      <c r="A130" s="293"/>
      <c r="B130" s="278"/>
      <c r="C130" s="328" t="s">
        <v>1566</v>
      </c>
      <c r="D130" s="333" t="s">
        <v>1324</v>
      </c>
      <c r="E130" s="351">
        <v>479</v>
      </c>
      <c r="F130" s="370">
        <v>410305007</v>
      </c>
      <c r="G130" s="28" t="s">
        <v>3428</v>
      </c>
      <c r="H130" s="352">
        <v>16</v>
      </c>
      <c r="I130" s="352" t="s">
        <v>3429</v>
      </c>
      <c r="J130" s="370">
        <v>41</v>
      </c>
      <c r="K130" s="359" t="s">
        <v>3135</v>
      </c>
      <c r="L130" s="359">
        <v>4103</v>
      </c>
      <c r="M130" s="676" t="s">
        <v>3403</v>
      </c>
      <c r="N130" s="356">
        <v>2024004540064</v>
      </c>
      <c r="O130" s="370" t="s">
        <v>3430</v>
      </c>
      <c r="P130" s="742" t="s">
        <v>1325</v>
      </c>
      <c r="Q130" s="272">
        <v>16</v>
      </c>
      <c r="R130" s="326" t="s">
        <v>2955</v>
      </c>
      <c r="S130" s="326"/>
      <c r="T130" s="178">
        <v>16</v>
      </c>
      <c r="U130" s="294">
        <v>2</v>
      </c>
      <c r="V130" s="295">
        <v>4</v>
      </c>
      <c r="W130" s="295">
        <v>6</v>
      </c>
      <c r="X130" s="295">
        <v>4</v>
      </c>
      <c r="Y130" s="295">
        <v>113</v>
      </c>
      <c r="Z130" s="296">
        <f t="shared" si="262"/>
        <v>113</v>
      </c>
      <c r="AA130" s="296">
        <f t="shared" si="262"/>
        <v>113</v>
      </c>
      <c r="AB130" s="296">
        <f t="shared" si="262"/>
        <v>0</v>
      </c>
      <c r="AC130" s="296">
        <f t="shared" si="262"/>
        <v>0</v>
      </c>
      <c r="AD130" s="296">
        <f t="shared" si="262"/>
        <v>0</v>
      </c>
      <c r="AE130" s="296">
        <f t="shared" si="262"/>
        <v>0</v>
      </c>
      <c r="AF130" s="296">
        <f t="shared" si="262"/>
        <v>0</v>
      </c>
      <c r="AG130" s="297">
        <f t="shared" ref="AG130:AG151" si="267">+U130</f>
        <v>2</v>
      </c>
      <c r="AH130" s="296">
        <f t="shared" ref="AH130:AH151" si="268">SUM(AI130:AN130)</f>
        <v>11</v>
      </c>
      <c r="AI130" s="298">
        <v>11</v>
      </c>
      <c r="AJ130" s="298"/>
      <c r="AK130" s="298"/>
      <c r="AL130" s="298"/>
      <c r="AM130" s="298"/>
      <c r="AN130" s="298"/>
      <c r="AO130" s="297">
        <f t="shared" ref="AO130:AO151" si="269">+V130</f>
        <v>4</v>
      </c>
      <c r="AP130" s="296">
        <f t="shared" ref="AP130:AP151" si="270">SUM(AQ130:AV130)</f>
        <v>30</v>
      </c>
      <c r="AQ130" s="298">
        <v>30</v>
      </c>
      <c r="AR130" s="298"/>
      <c r="AS130" s="298"/>
      <c r="AT130" s="298"/>
      <c r="AU130" s="298"/>
      <c r="AV130" s="298"/>
      <c r="AW130" s="297">
        <f t="shared" ref="AW130:AW151" si="271">+W130</f>
        <v>6</v>
      </c>
      <c r="AX130" s="296">
        <f t="shared" ref="AX130:AX151" si="272">SUM(AY130:BD130)</f>
        <v>42</v>
      </c>
      <c r="AY130" s="298">
        <v>42</v>
      </c>
      <c r="AZ130" s="298"/>
      <c r="BA130" s="298"/>
      <c r="BB130" s="298"/>
      <c r="BC130" s="298"/>
      <c r="BD130" s="298"/>
      <c r="BE130" s="297">
        <f t="shared" ref="BE130:BE151" si="273">+X130</f>
        <v>4</v>
      </c>
      <c r="BF130" s="296">
        <f t="shared" ref="BF130:BF151" si="274">SUM(BG130:BL130)</f>
        <v>30</v>
      </c>
      <c r="BG130" s="298">
        <v>30</v>
      </c>
      <c r="BH130" s="298"/>
      <c r="BI130" s="298"/>
      <c r="BJ130" s="298"/>
      <c r="BK130" s="298"/>
      <c r="BL130" s="298"/>
    </row>
    <row r="131" spans="1:64" s="287" customFormat="1" ht="40.5" customHeight="1" x14ac:dyDescent="0.25">
      <c r="A131" s="293"/>
      <c r="B131" s="278"/>
      <c r="C131" s="328" t="s">
        <v>1578</v>
      </c>
      <c r="D131" s="333" t="s">
        <v>1326</v>
      </c>
      <c r="E131" s="351">
        <v>480</v>
      </c>
      <c r="F131" s="370">
        <v>410305007</v>
      </c>
      <c r="G131" s="28" t="s">
        <v>3428</v>
      </c>
      <c r="H131" s="352">
        <v>16</v>
      </c>
      <c r="I131" s="352" t="s">
        <v>2979</v>
      </c>
      <c r="J131" s="370">
        <v>41</v>
      </c>
      <c r="K131" s="359" t="s">
        <v>3135</v>
      </c>
      <c r="L131" s="359">
        <v>4103</v>
      </c>
      <c r="M131" s="676" t="s">
        <v>3403</v>
      </c>
      <c r="N131" s="356">
        <v>2024004540064</v>
      </c>
      <c r="O131" s="370" t="s">
        <v>3430</v>
      </c>
      <c r="P131" s="742" t="s">
        <v>493</v>
      </c>
      <c r="Q131" s="272">
        <v>16</v>
      </c>
      <c r="R131" s="326" t="s">
        <v>2955</v>
      </c>
      <c r="S131" s="326"/>
      <c r="T131" s="178">
        <v>16</v>
      </c>
      <c r="U131" s="294">
        <v>2</v>
      </c>
      <c r="V131" s="295">
        <v>6</v>
      </c>
      <c r="W131" s="295">
        <v>4</v>
      </c>
      <c r="X131" s="295">
        <v>4</v>
      </c>
      <c r="Y131" s="295">
        <v>33.200000000000003</v>
      </c>
      <c r="Z131" s="296">
        <f t="shared" si="262"/>
        <v>33.200000000000003</v>
      </c>
      <c r="AA131" s="296">
        <f t="shared" si="262"/>
        <v>33.200000000000003</v>
      </c>
      <c r="AB131" s="296">
        <f t="shared" si="262"/>
        <v>0</v>
      </c>
      <c r="AC131" s="296">
        <f t="shared" si="262"/>
        <v>0</v>
      </c>
      <c r="AD131" s="296">
        <f t="shared" si="262"/>
        <v>0</v>
      </c>
      <c r="AE131" s="296">
        <f t="shared" si="262"/>
        <v>0</v>
      </c>
      <c r="AF131" s="296">
        <f t="shared" si="262"/>
        <v>0</v>
      </c>
      <c r="AG131" s="297">
        <f t="shared" si="267"/>
        <v>2</v>
      </c>
      <c r="AH131" s="296">
        <f t="shared" si="268"/>
        <v>15.2</v>
      </c>
      <c r="AI131" s="298">
        <v>15.2</v>
      </c>
      <c r="AJ131" s="298"/>
      <c r="AK131" s="298"/>
      <c r="AL131" s="298"/>
      <c r="AM131" s="298"/>
      <c r="AN131" s="298"/>
      <c r="AO131" s="297">
        <f t="shared" si="269"/>
        <v>6</v>
      </c>
      <c r="AP131" s="296">
        <f t="shared" si="270"/>
        <v>6</v>
      </c>
      <c r="AQ131" s="298">
        <v>6</v>
      </c>
      <c r="AR131" s="298"/>
      <c r="AS131" s="298"/>
      <c r="AT131" s="298"/>
      <c r="AU131" s="298"/>
      <c r="AV131" s="298"/>
      <c r="AW131" s="297">
        <f t="shared" si="271"/>
        <v>4</v>
      </c>
      <c r="AX131" s="296">
        <f t="shared" si="272"/>
        <v>6</v>
      </c>
      <c r="AY131" s="298">
        <v>6</v>
      </c>
      <c r="AZ131" s="298"/>
      <c r="BA131" s="298"/>
      <c r="BB131" s="298"/>
      <c r="BC131" s="298"/>
      <c r="BD131" s="298"/>
      <c r="BE131" s="297">
        <f t="shared" si="273"/>
        <v>4</v>
      </c>
      <c r="BF131" s="296">
        <f t="shared" si="274"/>
        <v>6</v>
      </c>
      <c r="BG131" s="298">
        <v>6</v>
      </c>
      <c r="BH131" s="298"/>
      <c r="BI131" s="298"/>
      <c r="BJ131" s="298"/>
      <c r="BK131" s="298"/>
      <c r="BL131" s="298"/>
    </row>
    <row r="132" spans="1:64" s="287" customFormat="1" ht="40.5" customHeight="1" x14ac:dyDescent="0.25">
      <c r="A132" s="293"/>
      <c r="B132" s="278"/>
      <c r="C132" s="328" t="s">
        <v>1579</v>
      </c>
      <c r="D132" s="333" t="s">
        <v>1327</v>
      </c>
      <c r="E132" s="351">
        <v>481</v>
      </c>
      <c r="F132" s="370">
        <v>410306700</v>
      </c>
      <c r="G132" s="28" t="s">
        <v>485</v>
      </c>
      <c r="H132" s="352">
        <v>4</v>
      </c>
      <c r="I132" s="352" t="s">
        <v>2979</v>
      </c>
      <c r="J132" s="370">
        <v>41</v>
      </c>
      <c r="K132" s="359" t="s">
        <v>3135</v>
      </c>
      <c r="L132" s="359">
        <v>4103</v>
      </c>
      <c r="M132" s="676" t="s">
        <v>3403</v>
      </c>
      <c r="N132" s="356">
        <v>2024004540064</v>
      </c>
      <c r="O132" s="370" t="s">
        <v>3430</v>
      </c>
      <c r="P132" s="742" t="s">
        <v>1328</v>
      </c>
      <c r="Q132" s="272">
        <v>4</v>
      </c>
      <c r="R132" s="326" t="s">
        <v>2955</v>
      </c>
      <c r="S132" s="326"/>
      <c r="T132" s="178">
        <v>4</v>
      </c>
      <c r="U132" s="294">
        <v>0</v>
      </c>
      <c r="V132" s="295">
        <v>2</v>
      </c>
      <c r="W132" s="295">
        <v>1</v>
      </c>
      <c r="X132" s="295">
        <v>1</v>
      </c>
      <c r="Y132" s="295">
        <v>59</v>
      </c>
      <c r="Z132" s="296">
        <f t="shared" si="262"/>
        <v>59</v>
      </c>
      <c r="AA132" s="296">
        <f t="shared" si="262"/>
        <v>59</v>
      </c>
      <c r="AB132" s="296">
        <f t="shared" si="262"/>
        <v>0</v>
      </c>
      <c r="AC132" s="296">
        <f t="shared" si="262"/>
        <v>0</v>
      </c>
      <c r="AD132" s="296">
        <f t="shared" si="262"/>
        <v>0</v>
      </c>
      <c r="AE132" s="296">
        <f t="shared" si="262"/>
        <v>0</v>
      </c>
      <c r="AF132" s="296">
        <f t="shared" si="262"/>
        <v>0</v>
      </c>
      <c r="AG132" s="297">
        <f t="shared" si="267"/>
        <v>0</v>
      </c>
      <c r="AH132" s="296">
        <f t="shared" si="268"/>
        <v>0</v>
      </c>
      <c r="AI132" s="298">
        <v>0</v>
      </c>
      <c r="AJ132" s="298"/>
      <c r="AK132" s="298"/>
      <c r="AL132" s="298"/>
      <c r="AM132" s="298"/>
      <c r="AN132" s="298"/>
      <c r="AO132" s="297">
        <f t="shared" si="269"/>
        <v>2</v>
      </c>
      <c r="AP132" s="296">
        <f t="shared" si="270"/>
        <v>36</v>
      </c>
      <c r="AQ132" s="298">
        <v>36</v>
      </c>
      <c r="AR132" s="298"/>
      <c r="AS132" s="298"/>
      <c r="AT132" s="298"/>
      <c r="AU132" s="298"/>
      <c r="AV132" s="298"/>
      <c r="AW132" s="297">
        <f t="shared" si="271"/>
        <v>1</v>
      </c>
      <c r="AX132" s="296">
        <f t="shared" si="272"/>
        <v>23</v>
      </c>
      <c r="AY132" s="298">
        <v>23</v>
      </c>
      <c r="AZ132" s="298"/>
      <c r="BA132" s="298"/>
      <c r="BB132" s="298"/>
      <c r="BC132" s="298"/>
      <c r="BD132" s="298"/>
      <c r="BE132" s="297">
        <f t="shared" si="273"/>
        <v>1</v>
      </c>
      <c r="BF132" s="296">
        <f t="shared" si="274"/>
        <v>0</v>
      </c>
      <c r="BG132" s="298"/>
      <c r="BH132" s="298"/>
      <c r="BI132" s="298"/>
      <c r="BJ132" s="298"/>
      <c r="BK132" s="298"/>
      <c r="BL132" s="298"/>
    </row>
    <row r="133" spans="1:64" s="287" customFormat="1" ht="40.5" customHeight="1" x14ac:dyDescent="0.25">
      <c r="A133" s="293"/>
      <c r="B133" s="278"/>
      <c r="C133" s="328" t="s">
        <v>1580</v>
      </c>
      <c r="D133" s="333" t="s">
        <v>1329</v>
      </c>
      <c r="E133" s="351">
        <v>482</v>
      </c>
      <c r="F133" s="370">
        <v>410305007</v>
      </c>
      <c r="G133" s="28" t="s">
        <v>3428</v>
      </c>
      <c r="H133" s="352">
        <v>4</v>
      </c>
      <c r="I133" s="352" t="s">
        <v>2979</v>
      </c>
      <c r="J133" s="370">
        <v>41</v>
      </c>
      <c r="K133" s="359" t="s">
        <v>3135</v>
      </c>
      <c r="L133" s="359">
        <v>4103</v>
      </c>
      <c r="M133" s="676" t="s">
        <v>3403</v>
      </c>
      <c r="N133" s="356">
        <v>2024004540064</v>
      </c>
      <c r="O133" s="370" t="s">
        <v>3430</v>
      </c>
      <c r="P133" s="742" t="s">
        <v>1330</v>
      </c>
      <c r="Q133" s="272">
        <v>4</v>
      </c>
      <c r="R133" s="326" t="s">
        <v>2955</v>
      </c>
      <c r="S133" s="326"/>
      <c r="T133" s="178">
        <v>4</v>
      </c>
      <c r="U133" s="294">
        <v>0</v>
      </c>
      <c r="V133" s="295">
        <v>2</v>
      </c>
      <c r="W133" s="295">
        <v>1</v>
      </c>
      <c r="X133" s="295">
        <v>1</v>
      </c>
      <c r="Y133" s="295">
        <v>75.400000000000006</v>
      </c>
      <c r="Z133" s="296">
        <f t="shared" si="262"/>
        <v>75.400000000000006</v>
      </c>
      <c r="AA133" s="296">
        <f t="shared" si="262"/>
        <v>75.400000000000006</v>
      </c>
      <c r="AB133" s="296">
        <f t="shared" si="262"/>
        <v>0</v>
      </c>
      <c r="AC133" s="296">
        <f t="shared" si="262"/>
        <v>0</v>
      </c>
      <c r="AD133" s="296">
        <f t="shared" si="262"/>
        <v>0</v>
      </c>
      <c r="AE133" s="296">
        <f t="shared" si="262"/>
        <v>0</v>
      </c>
      <c r="AF133" s="296">
        <f t="shared" si="262"/>
        <v>0</v>
      </c>
      <c r="AG133" s="297">
        <f t="shared" si="267"/>
        <v>0</v>
      </c>
      <c r="AH133" s="296">
        <f t="shared" si="268"/>
        <v>0</v>
      </c>
      <c r="AI133" s="298">
        <v>0</v>
      </c>
      <c r="AJ133" s="298"/>
      <c r="AK133" s="298"/>
      <c r="AL133" s="298"/>
      <c r="AM133" s="298"/>
      <c r="AN133" s="298"/>
      <c r="AO133" s="297">
        <f t="shared" si="269"/>
        <v>2</v>
      </c>
      <c r="AP133" s="296">
        <f t="shared" si="270"/>
        <v>75.400000000000006</v>
      </c>
      <c r="AQ133" s="298">
        <v>75.400000000000006</v>
      </c>
      <c r="AR133" s="298"/>
      <c r="AS133" s="298"/>
      <c r="AT133" s="298"/>
      <c r="AU133" s="298"/>
      <c r="AV133" s="298"/>
      <c r="AW133" s="297">
        <f t="shared" si="271"/>
        <v>1</v>
      </c>
      <c r="AX133" s="296">
        <f t="shared" si="272"/>
        <v>0</v>
      </c>
      <c r="AY133" s="298"/>
      <c r="AZ133" s="298"/>
      <c r="BA133" s="298"/>
      <c r="BB133" s="298"/>
      <c r="BC133" s="298"/>
      <c r="BD133" s="298"/>
      <c r="BE133" s="297">
        <f t="shared" si="273"/>
        <v>1</v>
      </c>
      <c r="BF133" s="296">
        <f t="shared" si="274"/>
        <v>0</v>
      </c>
      <c r="BG133" s="298"/>
      <c r="BH133" s="298"/>
      <c r="BI133" s="298"/>
      <c r="BJ133" s="298"/>
      <c r="BK133" s="298"/>
      <c r="BL133" s="298"/>
    </row>
    <row r="134" spans="1:64" s="287" customFormat="1" ht="40.5" customHeight="1" x14ac:dyDescent="0.25">
      <c r="A134" s="293"/>
      <c r="B134" s="278"/>
      <c r="C134" s="328" t="s">
        <v>1581</v>
      </c>
      <c r="D134" s="333" t="s">
        <v>1331</v>
      </c>
      <c r="E134" s="351">
        <v>483</v>
      </c>
      <c r="F134" s="370">
        <v>410305007</v>
      </c>
      <c r="G134" s="28" t="s">
        <v>3428</v>
      </c>
      <c r="H134" s="352">
        <v>12</v>
      </c>
      <c r="I134" s="352" t="s">
        <v>2979</v>
      </c>
      <c r="J134" s="370">
        <v>41</v>
      </c>
      <c r="K134" s="359" t="s">
        <v>3135</v>
      </c>
      <c r="L134" s="359">
        <v>4103</v>
      </c>
      <c r="M134" s="676" t="s">
        <v>3403</v>
      </c>
      <c r="N134" s="356">
        <v>2024004540064</v>
      </c>
      <c r="O134" s="370" t="s">
        <v>3430</v>
      </c>
      <c r="P134" s="742" t="s">
        <v>1330</v>
      </c>
      <c r="Q134" s="272">
        <v>12</v>
      </c>
      <c r="R134" s="326" t="s">
        <v>2955</v>
      </c>
      <c r="S134" s="326"/>
      <c r="T134" s="178">
        <v>12</v>
      </c>
      <c r="U134" s="294">
        <v>0</v>
      </c>
      <c r="V134" s="295">
        <v>4</v>
      </c>
      <c r="W134" s="295">
        <v>4</v>
      </c>
      <c r="X134" s="295">
        <v>4</v>
      </c>
      <c r="Y134" s="295">
        <v>24</v>
      </c>
      <c r="Z134" s="296">
        <f t="shared" si="262"/>
        <v>24</v>
      </c>
      <c r="AA134" s="296">
        <f t="shared" si="262"/>
        <v>24</v>
      </c>
      <c r="AB134" s="296">
        <f t="shared" si="262"/>
        <v>0</v>
      </c>
      <c r="AC134" s="296">
        <f t="shared" si="262"/>
        <v>0</v>
      </c>
      <c r="AD134" s="296">
        <f t="shared" si="262"/>
        <v>0</v>
      </c>
      <c r="AE134" s="296">
        <f t="shared" si="262"/>
        <v>0</v>
      </c>
      <c r="AF134" s="296">
        <f t="shared" si="262"/>
        <v>0</v>
      </c>
      <c r="AG134" s="297">
        <f t="shared" si="267"/>
        <v>0</v>
      </c>
      <c r="AH134" s="296">
        <f t="shared" si="268"/>
        <v>0</v>
      </c>
      <c r="AI134" s="298">
        <v>0</v>
      </c>
      <c r="AJ134" s="298"/>
      <c r="AK134" s="298"/>
      <c r="AL134" s="298"/>
      <c r="AM134" s="298"/>
      <c r="AN134" s="298"/>
      <c r="AO134" s="297">
        <f t="shared" si="269"/>
        <v>4</v>
      </c>
      <c r="AP134" s="296">
        <f t="shared" si="270"/>
        <v>8</v>
      </c>
      <c r="AQ134" s="298">
        <v>8</v>
      </c>
      <c r="AR134" s="298"/>
      <c r="AS134" s="298"/>
      <c r="AT134" s="298"/>
      <c r="AU134" s="298"/>
      <c r="AV134" s="298"/>
      <c r="AW134" s="297">
        <f t="shared" si="271"/>
        <v>4</v>
      </c>
      <c r="AX134" s="296">
        <f t="shared" si="272"/>
        <v>8</v>
      </c>
      <c r="AY134" s="298">
        <v>8</v>
      </c>
      <c r="AZ134" s="298"/>
      <c r="BA134" s="298"/>
      <c r="BB134" s="298"/>
      <c r="BC134" s="298"/>
      <c r="BD134" s="298"/>
      <c r="BE134" s="297">
        <f t="shared" si="273"/>
        <v>4</v>
      </c>
      <c r="BF134" s="296">
        <f t="shared" si="274"/>
        <v>8</v>
      </c>
      <c r="BG134" s="298">
        <v>8</v>
      </c>
      <c r="BH134" s="298"/>
      <c r="BI134" s="298"/>
      <c r="BJ134" s="298"/>
      <c r="BK134" s="298"/>
      <c r="BL134" s="298"/>
    </row>
    <row r="135" spans="1:64" s="287" customFormat="1" ht="40.5" customHeight="1" x14ac:dyDescent="0.25">
      <c r="A135" s="293"/>
      <c r="B135" s="278"/>
      <c r="C135" s="328" t="s">
        <v>1582</v>
      </c>
      <c r="D135" s="333" t="s">
        <v>1332</v>
      </c>
      <c r="E135" s="351">
        <v>484</v>
      </c>
      <c r="F135" s="370">
        <v>410305200</v>
      </c>
      <c r="G135" s="28" t="s">
        <v>3134</v>
      </c>
      <c r="H135" s="352">
        <v>4</v>
      </c>
      <c r="I135" s="352" t="s">
        <v>2979</v>
      </c>
      <c r="J135" s="370">
        <v>41</v>
      </c>
      <c r="K135" s="359" t="s">
        <v>3135</v>
      </c>
      <c r="L135" s="359">
        <v>4103</v>
      </c>
      <c r="M135" s="676" t="s">
        <v>3403</v>
      </c>
      <c r="N135" s="356">
        <v>2024004540064</v>
      </c>
      <c r="O135" s="370" t="s">
        <v>3430</v>
      </c>
      <c r="P135" s="742" t="s">
        <v>1333</v>
      </c>
      <c r="Q135" s="272">
        <v>4</v>
      </c>
      <c r="R135" s="326" t="s">
        <v>2955</v>
      </c>
      <c r="S135" s="326"/>
      <c r="T135" s="178">
        <v>4</v>
      </c>
      <c r="U135" s="294">
        <v>0</v>
      </c>
      <c r="V135" s="295">
        <v>2</v>
      </c>
      <c r="W135" s="295">
        <v>1</v>
      </c>
      <c r="X135" s="295">
        <v>1</v>
      </c>
      <c r="Y135" s="295">
        <v>15</v>
      </c>
      <c r="Z135" s="296">
        <f t="shared" si="262"/>
        <v>15</v>
      </c>
      <c r="AA135" s="296">
        <f t="shared" si="262"/>
        <v>15</v>
      </c>
      <c r="AB135" s="296">
        <f t="shared" si="262"/>
        <v>0</v>
      </c>
      <c r="AC135" s="296">
        <f t="shared" si="262"/>
        <v>0</v>
      </c>
      <c r="AD135" s="296">
        <f t="shared" si="262"/>
        <v>0</v>
      </c>
      <c r="AE135" s="296">
        <f t="shared" si="262"/>
        <v>0</v>
      </c>
      <c r="AF135" s="296">
        <f t="shared" si="262"/>
        <v>0</v>
      </c>
      <c r="AG135" s="297">
        <f t="shared" si="267"/>
        <v>0</v>
      </c>
      <c r="AH135" s="296">
        <f t="shared" si="268"/>
        <v>0</v>
      </c>
      <c r="AI135" s="298">
        <v>0</v>
      </c>
      <c r="AJ135" s="298"/>
      <c r="AK135" s="298"/>
      <c r="AL135" s="298"/>
      <c r="AM135" s="298"/>
      <c r="AN135" s="298"/>
      <c r="AO135" s="297">
        <f t="shared" si="269"/>
        <v>2</v>
      </c>
      <c r="AP135" s="296">
        <f t="shared" si="270"/>
        <v>5</v>
      </c>
      <c r="AQ135" s="298">
        <v>5</v>
      </c>
      <c r="AR135" s="298"/>
      <c r="AS135" s="298"/>
      <c r="AT135" s="298"/>
      <c r="AU135" s="298"/>
      <c r="AV135" s="298"/>
      <c r="AW135" s="297">
        <f t="shared" si="271"/>
        <v>1</v>
      </c>
      <c r="AX135" s="296">
        <f t="shared" si="272"/>
        <v>5</v>
      </c>
      <c r="AY135" s="298">
        <v>5</v>
      </c>
      <c r="AZ135" s="298"/>
      <c r="BA135" s="298"/>
      <c r="BB135" s="298"/>
      <c r="BC135" s="298"/>
      <c r="BD135" s="298"/>
      <c r="BE135" s="297">
        <f t="shared" si="273"/>
        <v>1</v>
      </c>
      <c r="BF135" s="296">
        <f t="shared" si="274"/>
        <v>5</v>
      </c>
      <c r="BG135" s="298">
        <v>5</v>
      </c>
      <c r="BH135" s="298"/>
      <c r="BI135" s="298"/>
      <c r="BJ135" s="298"/>
      <c r="BK135" s="298"/>
      <c r="BL135" s="298"/>
    </row>
    <row r="136" spans="1:64" s="287" customFormat="1" ht="40.5" customHeight="1" x14ac:dyDescent="0.25">
      <c r="A136" s="293"/>
      <c r="B136" s="278"/>
      <c r="C136" s="328" t="s">
        <v>1583</v>
      </c>
      <c r="D136" s="333" t="s">
        <v>1334</v>
      </c>
      <c r="E136" s="351">
        <v>485</v>
      </c>
      <c r="F136" s="370">
        <v>410306900</v>
      </c>
      <c r="G136" s="28" t="s">
        <v>614</v>
      </c>
      <c r="H136" s="352">
        <v>1</v>
      </c>
      <c r="I136" s="352" t="s">
        <v>2979</v>
      </c>
      <c r="J136" s="370">
        <v>41</v>
      </c>
      <c r="K136" s="359" t="s">
        <v>3135</v>
      </c>
      <c r="L136" s="359">
        <v>4103</v>
      </c>
      <c r="M136" s="676" t="s">
        <v>3403</v>
      </c>
      <c r="N136" s="356">
        <v>2024004540064</v>
      </c>
      <c r="O136" s="370" t="s">
        <v>3430</v>
      </c>
      <c r="P136" s="742" t="s">
        <v>1335</v>
      </c>
      <c r="Q136" s="272">
        <v>1</v>
      </c>
      <c r="R136" s="326" t="s">
        <v>2955</v>
      </c>
      <c r="S136" s="326"/>
      <c r="T136" s="178">
        <v>1</v>
      </c>
      <c r="U136" s="294">
        <v>0</v>
      </c>
      <c r="V136" s="295">
        <v>1</v>
      </c>
      <c r="W136" s="295">
        <v>0</v>
      </c>
      <c r="X136" s="295">
        <v>0</v>
      </c>
      <c r="Y136" s="295">
        <v>19.8</v>
      </c>
      <c r="Z136" s="296">
        <f t="shared" si="262"/>
        <v>19.8</v>
      </c>
      <c r="AA136" s="296">
        <f t="shared" si="262"/>
        <v>19.8</v>
      </c>
      <c r="AB136" s="296">
        <f t="shared" si="262"/>
        <v>0</v>
      </c>
      <c r="AC136" s="296">
        <f t="shared" si="262"/>
        <v>0</v>
      </c>
      <c r="AD136" s="296">
        <f t="shared" si="262"/>
        <v>0</v>
      </c>
      <c r="AE136" s="296">
        <f t="shared" si="262"/>
        <v>0</v>
      </c>
      <c r="AF136" s="296">
        <f t="shared" si="262"/>
        <v>0</v>
      </c>
      <c r="AG136" s="297">
        <f t="shared" si="267"/>
        <v>0</v>
      </c>
      <c r="AH136" s="296">
        <f t="shared" si="268"/>
        <v>0</v>
      </c>
      <c r="AI136" s="298">
        <v>0</v>
      </c>
      <c r="AJ136" s="298"/>
      <c r="AK136" s="298"/>
      <c r="AL136" s="298"/>
      <c r="AM136" s="298"/>
      <c r="AN136" s="298"/>
      <c r="AO136" s="297">
        <f t="shared" si="269"/>
        <v>1</v>
      </c>
      <c r="AP136" s="296">
        <f t="shared" si="270"/>
        <v>19.8</v>
      </c>
      <c r="AQ136" s="298">
        <v>19.8</v>
      </c>
      <c r="AR136" s="298"/>
      <c r="AS136" s="298"/>
      <c r="AT136" s="298"/>
      <c r="AU136" s="298"/>
      <c r="AV136" s="298"/>
      <c r="AW136" s="297">
        <f t="shared" si="271"/>
        <v>0</v>
      </c>
      <c r="AX136" s="296">
        <f t="shared" si="272"/>
        <v>0</v>
      </c>
      <c r="AY136" s="298"/>
      <c r="AZ136" s="298"/>
      <c r="BA136" s="298"/>
      <c r="BB136" s="298"/>
      <c r="BC136" s="298"/>
      <c r="BD136" s="298"/>
      <c r="BE136" s="297">
        <f t="shared" si="273"/>
        <v>0</v>
      </c>
      <c r="BF136" s="296">
        <f t="shared" si="274"/>
        <v>0</v>
      </c>
      <c r="BG136" s="298"/>
      <c r="BH136" s="298"/>
      <c r="BI136" s="298"/>
      <c r="BJ136" s="298"/>
      <c r="BK136" s="298"/>
      <c r="BL136" s="298"/>
    </row>
    <row r="137" spans="1:64" s="287" customFormat="1" ht="40.5" customHeight="1" x14ac:dyDescent="0.25">
      <c r="A137" s="293"/>
      <c r="B137" s="278"/>
      <c r="C137" s="328" t="s">
        <v>1584</v>
      </c>
      <c r="D137" s="333" t="s">
        <v>1336</v>
      </c>
      <c r="E137" s="351">
        <v>486</v>
      </c>
      <c r="F137" s="370">
        <v>410305007</v>
      </c>
      <c r="G137" s="28" t="s">
        <v>3428</v>
      </c>
      <c r="H137" s="352">
        <v>12</v>
      </c>
      <c r="I137" s="352" t="s">
        <v>2979</v>
      </c>
      <c r="J137" s="370">
        <v>41</v>
      </c>
      <c r="K137" s="359" t="s">
        <v>3135</v>
      </c>
      <c r="L137" s="359">
        <v>4103</v>
      </c>
      <c r="M137" s="676" t="s">
        <v>3403</v>
      </c>
      <c r="N137" s="356">
        <v>2024004540064</v>
      </c>
      <c r="O137" s="370" t="s">
        <v>3430</v>
      </c>
      <c r="P137" s="742" t="s">
        <v>493</v>
      </c>
      <c r="Q137" s="272">
        <v>12</v>
      </c>
      <c r="R137" s="326" t="s">
        <v>2955</v>
      </c>
      <c r="S137" s="326"/>
      <c r="T137" s="178">
        <v>12</v>
      </c>
      <c r="U137" s="294">
        <v>0</v>
      </c>
      <c r="V137" s="295">
        <v>4</v>
      </c>
      <c r="W137" s="295">
        <v>4</v>
      </c>
      <c r="X137" s="295">
        <v>4</v>
      </c>
      <c r="Y137" s="295">
        <v>423.9</v>
      </c>
      <c r="Z137" s="296">
        <f t="shared" si="262"/>
        <v>423.9</v>
      </c>
      <c r="AA137" s="296">
        <f t="shared" si="262"/>
        <v>423.9</v>
      </c>
      <c r="AB137" s="296">
        <f t="shared" si="262"/>
        <v>0</v>
      </c>
      <c r="AC137" s="296">
        <f t="shared" si="262"/>
        <v>0</v>
      </c>
      <c r="AD137" s="296">
        <f t="shared" si="262"/>
        <v>0</v>
      </c>
      <c r="AE137" s="296">
        <f t="shared" si="262"/>
        <v>0</v>
      </c>
      <c r="AF137" s="296">
        <f t="shared" si="262"/>
        <v>0</v>
      </c>
      <c r="AG137" s="297">
        <f t="shared" si="267"/>
        <v>0</v>
      </c>
      <c r="AH137" s="296">
        <f t="shared" si="268"/>
        <v>80.400000000000006</v>
      </c>
      <c r="AI137" s="298">
        <v>80.400000000000006</v>
      </c>
      <c r="AJ137" s="298"/>
      <c r="AK137" s="298"/>
      <c r="AL137" s="298"/>
      <c r="AM137" s="298"/>
      <c r="AN137" s="298"/>
      <c r="AO137" s="297">
        <f t="shared" si="269"/>
        <v>4</v>
      </c>
      <c r="AP137" s="296">
        <f t="shared" si="270"/>
        <v>114.5</v>
      </c>
      <c r="AQ137" s="298">
        <v>114.5</v>
      </c>
      <c r="AR137" s="298"/>
      <c r="AS137" s="298"/>
      <c r="AT137" s="298"/>
      <c r="AU137" s="298"/>
      <c r="AV137" s="298"/>
      <c r="AW137" s="297">
        <f t="shared" si="271"/>
        <v>4</v>
      </c>
      <c r="AX137" s="296">
        <f t="shared" si="272"/>
        <v>114.5</v>
      </c>
      <c r="AY137" s="298">
        <v>114.5</v>
      </c>
      <c r="AZ137" s="298"/>
      <c r="BA137" s="298"/>
      <c r="BB137" s="298"/>
      <c r="BC137" s="298"/>
      <c r="BD137" s="298"/>
      <c r="BE137" s="297">
        <f t="shared" si="273"/>
        <v>4</v>
      </c>
      <c r="BF137" s="296">
        <f t="shared" si="274"/>
        <v>114.5</v>
      </c>
      <c r="BG137" s="298">
        <v>114.5</v>
      </c>
      <c r="BH137" s="298"/>
      <c r="BI137" s="298"/>
      <c r="BJ137" s="298"/>
      <c r="BK137" s="298"/>
      <c r="BL137" s="298"/>
    </row>
    <row r="138" spans="1:64" s="287" customFormat="1" ht="40.5" customHeight="1" x14ac:dyDescent="0.25">
      <c r="A138" s="293"/>
      <c r="B138" s="278"/>
      <c r="C138" s="328" t="s">
        <v>2544</v>
      </c>
      <c r="D138" s="333" t="s">
        <v>1337</v>
      </c>
      <c r="E138" s="351">
        <v>487</v>
      </c>
      <c r="F138" s="370">
        <v>410302700</v>
      </c>
      <c r="G138" s="28" t="s">
        <v>3431</v>
      </c>
      <c r="H138" s="352">
        <v>3</v>
      </c>
      <c r="I138" s="352" t="s">
        <v>2979</v>
      </c>
      <c r="J138" s="370">
        <v>41</v>
      </c>
      <c r="K138" s="359" t="s">
        <v>3135</v>
      </c>
      <c r="L138" s="359">
        <v>4103</v>
      </c>
      <c r="M138" s="676" t="s">
        <v>3403</v>
      </c>
      <c r="N138" s="356">
        <v>2024004540064</v>
      </c>
      <c r="O138" s="370" t="s">
        <v>3430</v>
      </c>
      <c r="P138" s="742" t="s">
        <v>1338</v>
      </c>
      <c r="Q138" s="272">
        <v>3</v>
      </c>
      <c r="R138" s="326" t="s">
        <v>2955</v>
      </c>
      <c r="S138" s="326"/>
      <c r="T138" s="178">
        <v>3</v>
      </c>
      <c r="U138" s="294">
        <v>0</v>
      </c>
      <c r="V138" s="295">
        <v>3</v>
      </c>
      <c r="W138" s="295">
        <v>0</v>
      </c>
      <c r="X138" s="295">
        <v>0</v>
      </c>
      <c r="Y138" s="295">
        <v>60</v>
      </c>
      <c r="Z138" s="296">
        <f t="shared" si="262"/>
        <v>60</v>
      </c>
      <c r="AA138" s="296">
        <f t="shared" si="262"/>
        <v>60</v>
      </c>
      <c r="AB138" s="296">
        <f t="shared" si="262"/>
        <v>0</v>
      </c>
      <c r="AC138" s="296">
        <f t="shared" si="262"/>
        <v>0</v>
      </c>
      <c r="AD138" s="296">
        <f t="shared" si="262"/>
        <v>0</v>
      </c>
      <c r="AE138" s="296">
        <f t="shared" si="262"/>
        <v>0</v>
      </c>
      <c r="AF138" s="296">
        <f t="shared" si="262"/>
        <v>0</v>
      </c>
      <c r="AG138" s="297">
        <f t="shared" si="267"/>
        <v>0</v>
      </c>
      <c r="AH138" s="296">
        <f t="shared" si="268"/>
        <v>0</v>
      </c>
      <c r="AI138" s="298">
        <v>0</v>
      </c>
      <c r="AJ138" s="298"/>
      <c r="AK138" s="298"/>
      <c r="AL138" s="298"/>
      <c r="AM138" s="298"/>
      <c r="AN138" s="298"/>
      <c r="AO138" s="297">
        <f t="shared" si="269"/>
        <v>3</v>
      </c>
      <c r="AP138" s="296">
        <f t="shared" si="270"/>
        <v>60</v>
      </c>
      <c r="AQ138" s="298">
        <v>60</v>
      </c>
      <c r="AR138" s="298"/>
      <c r="AS138" s="298"/>
      <c r="AT138" s="298"/>
      <c r="AU138" s="298"/>
      <c r="AV138" s="298"/>
      <c r="AW138" s="297">
        <f t="shared" si="271"/>
        <v>0</v>
      </c>
      <c r="AX138" s="296">
        <f t="shared" si="272"/>
        <v>0</v>
      </c>
      <c r="AY138" s="298"/>
      <c r="AZ138" s="298"/>
      <c r="BA138" s="298"/>
      <c r="BB138" s="298"/>
      <c r="BC138" s="298"/>
      <c r="BD138" s="298"/>
      <c r="BE138" s="297">
        <f t="shared" si="273"/>
        <v>0</v>
      </c>
      <c r="BF138" s="296">
        <f t="shared" si="274"/>
        <v>0</v>
      </c>
      <c r="BG138" s="298"/>
      <c r="BH138" s="298"/>
      <c r="BI138" s="298"/>
      <c r="BJ138" s="298"/>
      <c r="BK138" s="298"/>
      <c r="BL138" s="298"/>
    </row>
    <row r="139" spans="1:64" s="287" customFormat="1" ht="40.5" customHeight="1" x14ac:dyDescent="0.25">
      <c r="A139" s="293"/>
      <c r="B139" s="278"/>
      <c r="C139" s="328" t="s">
        <v>2545</v>
      </c>
      <c r="D139" s="333" t="s">
        <v>1339</v>
      </c>
      <c r="E139" s="351">
        <v>488</v>
      </c>
      <c r="F139" s="370">
        <v>410305007</v>
      </c>
      <c r="G139" s="28" t="s">
        <v>3428</v>
      </c>
      <c r="H139" s="352">
        <v>3</v>
      </c>
      <c r="I139" s="352" t="s">
        <v>2979</v>
      </c>
      <c r="J139" s="370">
        <v>41</v>
      </c>
      <c r="K139" s="359" t="s">
        <v>3135</v>
      </c>
      <c r="L139" s="359">
        <v>4103</v>
      </c>
      <c r="M139" s="676" t="s">
        <v>3403</v>
      </c>
      <c r="N139" s="356">
        <v>2024004540064</v>
      </c>
      <c r="O139" s="370" t="s">
        <v>3430</v>
      </c>
      <c r="P139" s="742" t="s">
        <v>1340</v>
      </c>
      <c r="Q139" s="272">
        <v>3</v>
      </c>
      <c r="R139" s="326"/>
      <c r="S139" s="326"/>
      <c r="T139" s="178">
        <v>3</v>
      </c>
      <c r="U139" s="294"/>
      <c r="V139" s="295"/>
      <c r="W139" s="295"/>
      <c r="X139" s="295"/>
      <c r="Y139" s="295"/>
      <c r="Z139" s="296">
        <f t="shared" si="262"/>
        <v>0</v>
      </c>
      <c r="AA139" s="296">
        <f t="shared" si="262"/>
        <v>0</v>
      </c>
      <c r="AB139" s="296">
        <f t="shared" si="262"/>
        <v>0</v>
      </c>
      <c r="AC139" s="296">
        <f t="shared" si="262"/>
        <v>0</v>
      </c>
      <c r="AD139" s="296">
        <f t="shared" si="262"/>
        <v>0</v>
      </c>
      <c r="AE139" s="296">
        <f t="shared" si="262"/>
        <v>0</v>
      </c>
      <c r="AF139" s="296">
        <f t="shared" si="262"/>
        <v>0</v>
      </c>
      <c r="AG139" s="297">
        <f t="shared" si="267"/>
        <v>0</v>
      </c>
      <c r="AH139" s="296">
        <f t="shared" si="268"/>
        <v>0</v>
      </c>
      <c r="AI139" s="298"/>
      <c r="AJ139" s="298"/>
      <c r="AK139" s="298"/>
      <c r="AL139" s="298"/>
      <c r="AM139" s="298"/>
      <c r="AN139" s="298"/>
      <c r="AO139" s="297">
        <f t="shared" si="269"/>
        <v>0</v>
      </c>
      <c r="AP139" s="296">
        <f t="shared" si="270"/>
        <v>0</v>
      </c>
      <c r="AQ139" s="298"/>
      <c r="AR139" s="298"/>
      <c r="AS139" s="298"/>
      <c r="AT139" s="298"/>
      <c r="AU139" s="298"/>
      <c r="AV139" s="298"/>
      <c r="AW139" s="297">
        <f t="shared" si="271"/>
        <v>0</v>
      </c>
      <c r="AX139" s="296">
        <f t="shared" si="272"/>
        <v>0</v>
      </c>
      <c r="AY139" s="298"/>
      <c r="AZ139" s="298"/>
      <c r="BA139" s="298"/>
      <c r="BB139" s="298"/>
      <c r="BC139" s="298"/>
      <c r="BD139" s="298"/>
      <c r="BE139" s="297">
        <f t="shared" si="273"/>
        <v>0</v>
      </c>
      <c r="BF139" s="296">
        <f t="shared" si="274"/>
        <v>0</v>
      </c>
      <c r="BG139" s="298"/>
      <c r="BH139" s="298"/>
      <c r="BI139" s="298"/>
      <c r="BJ139" s="298"/>
      <c r="BK139" s="298"/>
      <c r="BL139" s="298"/>
    </row>
    <row r="140" spans="1:64" s="287" customFormat="1" ht="40.5" customHeight="1" x14ac:dyDescent="0.25">
      <c r="A140" s="293"/>
      <c r="B140" s="278"/>
      <c r="C140" s="328" t="s">
        <v>2546</v>
      </c>
      <c r="D140" s="333" t="s">
        <v>1341</v>
      </c>
      <c r="E140" s="351">
        <v>489</v>
      </c>
      <c r="F140" s="370">
        <v>410305007</v>
      </c>
      <c r="G140" s="28" t="s">
        <v>3428</v>
      </c>
      <c r="H140" s="352">
        <v>8</v>
      </c>
      <c r="I140" s="352" t="s">
        <v>2979</v>
      </c>
      <c r="J140" s="370">
        <v>41</v>
      </c>
      <c r="K140" s="359" t="s">
        <v>3135</v>
      </c>
      <c r="L140" s="359">
        <v>4103</v>
      </c>
      <c r="M140" s="676" t="s">
        <v>3403</v>
      </c>
      <c r="N140" s="356">
        <v>2024004540064</v>
      </c>
      <c r="O140" s="370" t="s">
        <v>3430</v>
      </c>
      <c r="P140" s="742" t="s">
        <v>501</v>
      </c>
      <c r="Q140" s="272">
        <v>8</v>
      </c>
      <c r="R140" s="326" t="s">
        <v>2955</v>
      </c>
      <c r="S140" s="326"/>
      <c r="T140" s="178">
        <v>8</v>
      </c>
      <c r="U140" s="294">
        <v>0</v>
      </c>
      <c r="V140" s="295">
        <v>2</v>
      </c>
      <c r="W140" s="295">
        <v>4</v>
      </c>
      <c r="X140" s="295">
        <v>2</v>
      </c>
      <c r="Y140" s="295">
        <v>4</v>
      </c>
      <c r="Z140" s="296">
        <f t="shared" si="262"/>
        <v>4</v>
      </c>
      <c r="AA140" s="296">
        <f t="shared" si="262"/>
        <v>4</v>
      </c>
      <c r="AB140" s="296">
        <f t="shared" si="262"/>
        <v>0</v>
      </c>
      <c r="AC140" s="296">
        <f t="shared" si="262"/>
        <v>0</v>
      </c>
      <c r="AD140" s="296">
        <f t="shared" si="262"/>
        <v>0</v>
      </c>
      <c r="AE140" s="296">
        <f t="shared" si="262"/>
        <v>0</v>
      </c>
      <c r="AF140" s="296">
        <f t="shared" si="262"/>
        <v>0</v>
      </c>
      <c r="AG140" s="297">
        <f t="shared" si="267"/>
        <v>0</v>
      </c>
      <c r="AH140" s="296">
        <f t="shared" si="268"/>
        <v>1</v>
      </c>
      <c r="AI140" s="298">
        <v>1</v>
      </c>
      <c r="AJ140" s="298"/>
      <c r="AK140" s="298"/>
      <c r="AL140" s="298"/>
      <c r="AM140" s="298"/>
      <c r="AN140" s="298"/>
      <c r="AO140" s="297">
        <f t="shared" si="269"/>
        <v>2</v>
      </c>
      <c r="AP140" s="296">
        <f t="shared" si="270"/>
        <v>1</v>
      </c>
      <c r="AQ140" s="298">
        <v>1</v>
      </c>
      <c r="AR140" s="298"/>
      <c r="AS140" s="298"/>
      <c r="AT140" s="298"/>
      <c r="AU140" s="298"/>
      <c r="AV140" s="298"/>
      <c r="AW140" s="297">
        <f t="shared" si="271"/>
        <v>4</v>
      </c>
      <c r="AX140" s="296">
        <f t="shared" si="272"/>
        <v>1</v>
      </c>
      <c r="AY140" s="298">
        <v>1</v>
      </c>
      <c r="AZ140" s="298"/>
      <c r="BA140" s="298"/>
      <c r="BB140" s="298"/>
      <c r="BC140" s="298"/>
      <c r="BD140" s="298"/>
      <c r="BE140" s="297">
        <f t="shared" si="273"/>
        <v>2</v>
      </c>
      <c r="BF140" s="296">
        <f t="shared" si="274"/>
        <v>1</v>
      </c>
      <c r="BG140" s="298">
        <v>1</v>
      </c>
      <c r="BH140" s="298"/>
      <c r="BI140" s="298"/>
      <c r="BJ140" s="298"/>
      <c r="BK140" s="298"/>
      <c r="BL140" s="298"/>
    </row>
    <row r="141" spans="1:64" s="287" customFormat="1" ht="40.5" customHeight="1" x14ac:dyDescent="0.25">
      <c r="A141" s="293"/>
      <c r="B141" s="278"/>
      <c r="C141" s="328" t="s">
        <v>2547</v>
      </c>
      <c r="D141" s="333" t="s">
        <v>1345</v>
      </c>
      <c r="E141" s="351">
        <v>490</v>
      </c>
      <c r="F141" s="370">
        <v>410305007</v>
      </c>
      <c r="G141" s="28" t="s">
        <v>3428</v>
      </c>
      <c r="H141" s="352">
        <v>3</v>
      </c>
      <c r="I141" s="352" t="s">
        <v>2979</v>
      </c>
      <c r="J141" s="370">
        <v>41</v>
      </c>
      <c r="K141" s="359" t="s">
        <v>3135</v>
      </c>
      <c r="L141" s="359">
        <v>4103</v>
      </c>
      <c r="M141" s="676" t="s">
        <v>3403</v>
      </c>
      <c r="N141" s="356">
        <v>2024004540064</v>
      </c>
      <c r="O141" s="370" t="s">
        <v>3430</v>
      </c>
      <c r="P141" s="751" t="s">
        <v>1346</v>
      </c>
      <c r="Q141" s="272">
        <v>3</v>
      </c>
      <c r="R141" s="326" t="s">
        <v>2955</v>
      </c>
      <c r="S141" s="326"/>
      <c r="T141" s="178">
        <v>3</v>
      </c>
      <c r="U141" s="294">
        <v>0</v>
      </c>
      <c r="V141" s="295">
        <v>3</v>
      </c>
      <c r="W141" s="295">
        <v>0</v>
      </c>
      <c r="X141" s="295">
        <v>0</v>
      </c>
      <c r="Y141" s="295">
        <v>20</v>
      </c>
      <c r="Z141" s="296">
        <f t="shared" si="262"/>
        <v>20</v>
      </c>
      <c r="AA141" s="296">
        <f t="shared" si="262"/>
        <v>20</v>
      </c>
      <c r="AB141" s="296">
        <f t="shared" si="262"/>
        <v>0</v>
      </c>
      <c r="AC141" s="296">
        <f t="shared" si="262"/>
        <v>0</v>
      </c>
      <c r="AD141" s="296">
        <f t="shared" si="262"/>
        <v>0</v>
      </c>
      <c r="AE141" s="296">
        <f t="shared" si="262"/>
        <v>0</v>
      </c>
      <c r="AF141" s="296">
        <f t="shared" si="262"/>
        <v>0</v>
      </c>
      <c r="AG141" s="297">
        <f t="shared" si="267"/>
        <v>0</v>
      </c>
      <c r="AH141" s="296">
        <f t="shared" si="268"/>
        <v>0</v>
      </c>
      <c r="AI141" s="298">
        <v>0</v>
      </c>
      <c r="AJ141" s="298"/>
      <c r="AK141" s="298"/>
      <c r="AL141" s="298"/>
      <c r="AM141" s="298"/>
      <c r="AN141" s="298"/>
      <c r="AO141" s="297">
        <f t="shared" si="269"/>
        <v>3</v>
      </c>
      <c r="AP141" s="296">
        <f t="shared" si="270"/>
        <v>20</v>
      </c>
      <c r="AQ141" s="298">
        <v>20</v>
      </c>
      <c r="AR141" s="298"/>
      <c r="AS141" s="298"/>
      <c r="AT141" s="298"/>
      <c r="AU141" s="298"/>
      <c r="AV141" s="298"/>
      <c r="AW141" s="297">
        <f t="shared" si="271"/>
        <v>0</v>
      </c>
      <c r="AX141" s="296">
        <f t="shared" si="272"/>
        <v>0</v>
      </c>
      <c r="AY141" s="298"/>
      <c r="AZ141" s="298"/>
      <c r="BA141" s="298"/>
      <c r="BB141" s="298"/>
      <c r="BC141" s="298"/>
      <c r="BD141" s="298"/>
      <c r="BE141" s="297">
        <f t="shared" si="273"/>
        <v>0</v>
      </c>
      <c r="BF141" s="296">
        <f t="shared" si="274"/>
        <v>0</v>
      </c>
      <c r="BG141" s="298"/>
      <c r="BH141" s="298"/>
      <c r="BI141" s="298"/>
      <c r="BJ141" s="298"/>
      <c r="BK141" s="298"/>
      <c r="BL141" s="298"/>
    </row>
    <row r="142" spans="1:64" s="287" customFormat="1" ht="40.5" customHeight="1" x14ac:dyDescent="0.25">
      <c r="A142" s="293"/>
      <c r="B142" s="278"/>
      <c r="C142" s="328" t="s">
        <v>2548</v>
      </c>
      <c r="D142" s="333" t="s">
        <v>1347</v>
      </c>
      <c r="E142" s="351">
        <v>491</v>
      </c>
      <c r="F142" s="370">
        <v>410305200</v>
      </c>
      <c r="G142" s="28" t="s">
        <v>3134</v>
      </c>
      <c r="H142" s="352">
        <v>300</v>
      </c>
      <c r="I142" s="352" t="s">
        <v>2979</v>
      </c>
      <c r="J142" s="370">
        <v>41</v>
      </c>
      <c r="K142" s="359" t="s">
        <v>3135</v>
      </c>
      <c r="L142" s="359">
        <v>4103</v>
      </c>
      <c r="M142" s="676" t="s">
        <v>3403</v>
      </c>
      <c r="N142" s="356">
        <v>2024004540064</v>
      </c>
      <c r="O142" s="370" t="s">
        <v>3430</v>
      </c>
      <c r="P142" s="751" t="s">
        <v>1348</v>
      </c>
      <c r="Q142" s="272">
        <v>300</v>
      </c>
      <c r="R142" s="326" t="s">
        <v>2955</v>
      </c>
      <c r="S142" s="326"/>
      <c r="T142" s="178">
        <v>300</v>
      </c>
      <c r="U142" s="294">
        <v>50</v>
      </c>
      <c r="V142" s="295">
        <v>100</v>
      </c>
      <c r="W142" s="295">
        <v>75</v>
      </c>
      <c r="X142" s="295">
        <v>75</v>
      </c>
      <c r="Y142" s="295">
        <v>504.9</v>
      </c>
      <c r="Z142" s="296">
        <f t="shared" si="262"/>
        <v>504.9</v>
      </c>
      <c r="AA142" s="296">
        <f t="shared" si="262"/>
        <v>504.9</v>
      </c>
      <c r="AB142" s="296">
        <f t="shared" si="262"/>
        <v>0</v>
      </c>
      <c r="AC142" s="296">
        <f t="shared" si="262"/>
        <v>0</v>
      </c>
      <c r="AD142" s="296">
        <f t="shared" si="262"/>
        <v>0</v>
      </c>
      <c r="AE142" s="296">
        <f t="shared" si="262"/>
        <v>0</v>
      </c>
      <c r="AF142" s="296">
        <f t="shared" si="262"/>
        <v>0</v>
      </c>
      <c r="AG142" s="297">
        <f t="shared" si="267"/>
        <v>50</v>
      </c>
      <c r="AH142" s="296">
        <f t="shared" si="268"/>
        <v>9.9</v>
      </c>
      <c r="AI142" s="298">
        <v>9.9</v>
      </c>
      <c r="AJ142" s="298"/>
      <c r="AK142" s="298"/>
      <c r="AL142" s="298"/>
      <c r="AM142" s="298"/>
      <c r="AN142" s="298"/>
      <c r="AO142" s="297">
        <f t="shared" si="269"/>
        <v>100</v>
      </c>
      <c r="AP142" s="296">
        <f t="shared" si="270"/>
        <v>165</v>
      </c>
      <c r="AQ142" s="298">
        <v>165</v>
      </c>
      <c r="AR142" s="298"/>
      <c r="AS142" s="298"/>
      <c r="AT142" s="298"/>
      <c r="AU142" s="298"/>
      <c r="AV142" s="298"/>
      <c r="AW142" s="297">
        <f t="shared" si="271"/>
        <v>75</v>
      </c>
      <c r="AX142" s="296">
        <f t="shared" si="272"/>
        <v>165</v>
      </c>
      <c r="AY142" s="298">
        <v>165</v>
      </c>
      <c r="AZ142" s="298"/>
      <c r="BA142" s="298"/>
      <c r="BB142" s="298"/>
      <c r="BC142" s="298"/>
      <c r="BD142" s="298"/>
      <c r="BE142" s="297">
        <f t="shared" si="273"/>
        <v>75</v>
      </c>
      <c r="BF142" s="296">
        <f t="shared" si="274"/>
        <v>165</v>
      </c>
      <c r="BG142" s="298">
        <v>165</v>
      </c>
      <c r="BH142" s="298"/>
      <c r="BI142" s="298"/>
      <c r="BJ142" s="298"/>
      <c r="BK142" s="298"/>
      <c r="BL142" s="298"/>
    </row>
    <row r="143" spans="1:64" s="287" customFormat="1" ht="40.5" customHeight="1" x14ac:dyDescent="0.25">
      <c r="A143" s="293"/>
      <c r="B143" s="278"/>
      <c r="C143" s="328" t="s">
        <v>2549</v>
      </c>
      <c r="D143" s="333" t="s">
        <v>1349</v>
      </c>
      <c r="E143" s="351">
        <v>492</v>
      </c>
      <c r="F143" s="370">
        <v>410306800</v>
      </c>
      <c r="G143" s="28" t="s">
        <v>2980</v>
      </c>
      <c r="H143" s="352">
        <v>1</v>
      </c>
      <c r="I143" s="352" t="s">
        <v>2979</v>
      </c>
      <c r="J143" s="370">
        <v>41</v>
      </c>
      <c r="K143" s="359" t="s">
        <v>3135</v>
      </c>
      <c r="L143" s="359">
        <v>4103</v>
      </c>
      <c r="M143" s="676" t="s">
        <v>3403</v>
      </c>
      <c r="N143" s="356">
        <v>2024004540064</v>
      </c>
      <c r="O143" s="370" t="s">
        <v>3430</v>
      </c>
      <c r="P143" s="751" t="s">
        <v>1350</v>
      </c>
      <c r="Q143" s="272">
        <v>1</v>
      </c>
      <c r="R143" s="326" t="s">
        <v>2955</v>
      </c>
      <c r="S143" s="326"/>
      <c r="T143" s="178">
        <v>1</v>
      </c>
      <c r="U143" s="294">
        <v>0</v>
      </c>
      <c r="V143" s="295">
        <v>0</v>
      </c>
      <c r="W143" s="295">
        <v>1</v>
      </c>
      <c r="X143" s="295">
        <v>0</v>
      </c>
      <c r="Y143" s="295">
        <v>20</v>
      </c>
      <c r="Z143" s="296">
        <f t="shared" si="262"/>
        <v>20</v>
      </c>
      <c r="AA143" s="296">
        <f t="shared" si="262"/>
        <v>20</v>
      </c>
      <c r="AB143" s="296">
        <f t="shared" si="262"/>
        <v>0</v>
      </c>
      <c r="AC143" s="296">
        <f t="shared" si="262"/>
        <v>0</v>
      </c>
      <c r="AD143" s="296">
        <f t="shared" si="262"/>
        <v>0</v>
      </c>
      <c r="AE143" s="296">
        <f t="shared" si="262"/>
        <v>0</v>
      </c>
      <c r="AF143" s="296">
        <f t="shared" si="262"/>
        <v>0</v>
      </c>
      <c r="AG143" s="297">
        <f t="shared" si="267"/>
        <v>0</v>
      </c>
      <c r="AH143" s="296">
        <f t="shared" si="268"/>
        <v>0</v>
      </c>
      <c r="AI143" s="298">
        <v>0</v>
      </c>
      <c r="AJ143" s="298"/>
      <c r="AK143" s="298"/>
      <c r="AL143" s="298"/>
      <c r="AM143" s="298"/>
      <c r="AN143" s="298"/>
      <c r="AO143" s="297">
        <f t="shared" si="269"/>
        <v>0</v>
      </c>
      <c r="AP143" s="296">
        <f t="shared" si="270"/>
        <v>0</v>
      </c>
      <c r="AQ143" s="298"/>
      <c r="AR143" s="298"/>
      <c r="AS143" s="298"/>
      <c r="AT143" s="298"/>
      <c r="AU143" s="298"/>
      <c r="AV143" s="298"/>
      <c r="AW143" s="297">
        <f t="shared" si="271"/>
        <v>1</v>
      </c>
      <c r="AX143" s="296">
        <f t="shared" si="272"/>
        <v>20</v>
      </c>
      <c r="AY143" s="298">
        <v>20</v>
      </c>
      <c r="AZ143" s="298"/>
      <c r="BA143" s="298"/>
      <c r="BB143" s="298"/>
      <c r="BC143" s="298"/>
      <c r="BD143" s="298"/>
      <c r="BE143" s="297">
        <f t="shared" si="273"/>
        <v>0</v>
      </c>
      <c r="BF143" s="296">
        <f t="shared" si="274"/>
        <v>0</v>
      </c>
      <c r="BG143" s="298"/>
      <c r="BH143" s="298"/>
      <c r="BI143" s="298"/>
      <c r="BJ143" s="298"/>
      <c r="BK143" s="298"/>
      <c r="BL143" s="298"/>
    </row>
    <row r="144" spans="1:64" s="287" customFormat="1" ht="40.5" customHeight="1" x14ac:dyDescent="0.25">
      <c r="A144" s="293"/>
      <c r="B144" s="278"/>
      <c r="C144" s="328" t="s">
        <v>2550</v>
      </c>
      <c r="D144" s="333" t="s">
        <v>1351</v>
      </c>
      <c r="E144" s="351">
        <v>493</v>
      </c>
      <c r="F144" s="370">
        <v>410305007</v>
      </c>
      <c r="G144" s="28" t="s">
        <v>3428</v>
      </c>
      <c r="H144" s="352">
        <v>300</v>
      </c>
      <c r="I144" s="352" t="s">
        <v>2979</v>
      </c>
      <c r="J144" s="370">
        <v>41</v>
      </c>
      <c r="K144" s="359" t="s">
        <v>3135</v>
      </c>
      <c r="L144" s="359">
        <v>4103</v>
      </c>
      <c r="M144" s="676" t="s">
        <v>3403</v>
      </c>
      <c r="N144" s="356">
        <v>2024004540064</v>
      </c>
      <c r="O144" s="370" t="s">
        <v>3430</v>
      </c>
      <c r="P144" s="751" t="s">
        <v>396</v>
      </c>
      <c r="Q144" s="272">
        <v>300</v>
      </c>
      <c r="R144" s="326" t="s">
        <v>2955</v>
      </c>
      <c r="S144" s="326"/>
      <c r="T144" s="178">
        <v>300</v>
      </c>
      <c r="U144" s="294">
        <v>0</v>
      </c>
      <c r="V144" s="295">
        <v>0</v>
      </c>
      <c r="W144" s="295">
        <v>300</v>
      </c>
      <c r="X144" s="295"/>
      <c r="Y144" s="295">
        <v>6</v>
      </c>
      <c r="Z144" s="296">
        <f t="shared" si="262"/>
        <v>6</v>
      </c>
      <c r="AA144" s="296">
        <f t="shared" si="262"/>
        <v>6</v>
      </c>
      <c r="AB144" s="296">
        <f t="shared" si="262"/>
        <v>0</v>
      </c>
      <c r="AC144" s="296">
        <f t="shared" si="262"/>
        <v>0</v>
      </c>
      <c r="AD144" s="296">
        <f t="shared" si="262"/>
        <v>0</v>
      </c>
      <c r="AE144" s="296">
        <f t="shared" si="262"/>
        <v>0</v>
      </c>
      <c r="AF144" s="296">
        <f t="shared" si="262"/>
        <v>0</v>
      </c>
      <c r="AG144" s="297">
        <f t="shared" si="267"/>
        <v>0</v>
      </c>
      <c r="AH144" s="296">
        <f t="shared" si="268"/>
        <v>0</v>
      </c>
      <c r="AI144" s="298">
        <v>0</v>
      </c>
      <c r="AJ144" s="298"/>
      <c r="AK144" s="298"/>
      <c r="AL144" s="298"/>
      <c r="AM144" s="298"/>
      <c r="AN144" s="298"/>
      <c r="AO144" s="297">
        <f t="shared" si="269"/>
        <v>0</v>
      </c>
      <c r="AP144" s="296">
        <f t="shared" si="270"/>
        <v>0</v>
      </c>
      <c r="AQ144" s="298"/>
      <c r="AR144" s="298"/>
      <c r="AS144" s="298"/>
      <c r="AT144" s="298"/>
      <c r="AU144" s="298"/>
      <c r="AV144" s="298"/>
      <c r="AW144" s="297">
        <f t="shared" si="271"/>
        <v>300</v>
      </c>
      <c r="AX144" s="296">
        <f t="shared" si="272"/>
        <v>6</v>
      </c>
      <c r="AY144" s="298">
        <v>6</v>
      </c>
      <c r="AZ144" s="298"/>
      <c r="BA144" s="298"/>
      <c r="BB144" s="298"/>
      <c r="BC144" s="298"/>
      <c r="BD144" s="298"/>
      <c r="BE144" s="297">
        <f t="shared" si="273"/>
        <v>0</v>
      </c>
      <c r="BF144" s="296">
        <f t="shared" si="274"/>
        <v>0</v>
      </c>
      <c r="BG144" s="298"/>
      <c r="BH144" s="298"/>
      <c r="BI144" s="298"/>
      <c r="BJ144" s="298"/>
      <c r="BK144" s="298"/>
      <c r="BL144" s="298"/>
    </row>
    <row r="145" spans="1:64" s="287" customFormat="1" ht="40.5" customHeight="1" x14ac:dyDescent="0.25">
      <c r="A145" s="293"/>
      <c r="B145" s="278"/>
      <c r="C145" s="328" t="s">
        <v>2555</v>
      </c>
      <c r="D145" s="333" t="s">
        <v>1363</v>
      </c>
      <c r="E145" s="351">
        <v>494</v>
      </c>
      <c r="F145" s="370">
        <v>410305007</v>
      </c>
      <c r="G145" s="374" t="s">
        <v>3428</v>
      </c>
      <c r="H145" s="352">
        <v>4</v>
      </c>
      <c r="I145" s="352" t="s">
        <v>2979</v>
      </c>
      <c r="J145" s="370">
        <v>41</v>
      </c>
      <c r="K145" s="359" t="s">
        <v>3135</v>
      </c>
      <c r="L145" s="359">
        <v>4103</v>
      </c>
      <c r="M145" s="676" t="s">
        <v>3403</v>
      </c>
      <c r="N145" s="356">
        <v>2024004540064</v>
      </c>
      <c r="O145" s="370" t="s">
        <v>3430</v>
      </c>
      <c r="P145" s="753" t="s">
        <v>1362</v>
      </c>
      <c r="Q145" s="272">
        <v>4</v>
      </c>
      <c r="R145" s="326" t="s">
        <v>2955</v>
      </c>
      <c r="S145" s="326"/>
      <c r="T145" s="178">
        <v>4</v>
      </c>
      <c r="U145" s="294">
        <v>1</v>
      </c>
      <c r="V145" s="295">
        <v>1</v>
      </c>
      <c r="W145" s="295">
        <v>1</v>
      </c>
      <c r="X145" s="295">
        <v>1</v>
      </c>
      <c r="Y145" s="295">
        <v>51.4</v>
      </c>
      <c r="Z145" s="296">
        <f t="shared" si="262"/>
        <v>51.400000000000006</v>
      </c>
      <c r="AA145" s="296">
        <f t="shared" si="262"/>
        <v>51.400000000000006</v>
      </c>
      <c r="AB145" s="296">
        <f t="shared" si="262"/>
        <v>0</v>
      </c>
      <c r="AC145" s="296">
        <f t="shared" si="262"/>
        <v>0</v>
      </c>
      <c r="AD145" s="296">
        <f t="shared" si="262"/>
        <v>0</v>
      </c>
      <c r="AE145" s="296">
        <f t="shared" si="262"/>
        <v>0</v>
      </c>
      <c r="AF145" s="296">
        <f t="shared" si="262"/>
        <v>0</v>
      </c>
      <c r="AG145" s="297">
        <f t="shared" si="267"/>
        <v>1</v>
      </c>
      <c r="AH145" s="296">
        <f t="shared" si="268"/>
        <v>11.8</v>
      </c>
      <c r="AI145" s="298">
        <v>11.8</v>
      </c>
      <c r="AJ145" s="298"/>
      <c r="AK145" s="298"/>
      <c r="AL145" s="298"/>
      <c r="AM145" s="298"/>
      <c r="AN145" s="298"/>
      <c r="AO145" s="297">
        <f t="shared" si="269"/>
        <v>1</v>
      </c>
      <c r="AP145" s="296">
        <f t="shared" si="270"/>
        <v>13.2</v>
      </c>
      <c r="AQ145" s="298">
        <v>13.2</v>
      </c>
      <c r="AR145" s="298"/>
      <c r="AS145" s="298"/>
      <c r="AT145" s="298"/>
      <c r="AU145" s="298"/>
      <c r="AV145" s="298"/>
      <c r="AW145" s="297">
        <f t="shared" si="271"/>
        <v>1</v>
      </c>
      <c r="AX145" s="296">
        <f t="shared" si="272"/>
        <v>13.2</v>
      </c>
      <c r="AY145" s="298">
        <v>13.2</v>
      </c>
      <c r="AZ145" s="298"/>
      <c r="BA145" s="298"/>
      <c r="BB145" s="298"/>
      <c r="BC145" s="298"/>
      <c r="BD145" s="298"/>
      <c r="BE145" s="297">
        <f t="shared" si="273"/>
        <v>1</v>
      </c>
      <c r="BF145" s="296">
        <f t="shared" si="274"/>
        <v>13.2</v>
      </c>
      <c r="BG145" s="298">
        <v>13.2</v>
      </c>
      <c r="BH145" s="298"/>
      <c r="BI145" s="298"/>
      <c r="BJ145" s="298"/>
      <c r="BK145" s="298"/>
      <c r="BL145" s="298"/>
    </row>
    <row r="146" spans="1:64" s="287" customFormat="1" ht="40.5" customHeight="1" x14ac:dyDescent="0.25">
      <c r="A146" s="293"/>
      <c r="B146" s="278"/>
      <c r="C146" s="328" t="s">
        <v>2561</v>
      </c>
      <c r="D146" s="333" t="s">
        <v>1375</v>
      </c>
      <c r="E146" s="351">
        <v>495</v>
      </c>
      <c r="F146" s="370">
        <v>410305400</v>
      </c>
      <c r="G146" s="28" t="s">
        <v>1151</v>
      </c>
      <c r="H146" s="352">
        <v>2</v>
      </c>
      <c r="I146" s="352" t="s">
        <v>2979</v>
      </c>
      <c r="J146" s="370">
        <v>41</v>
      </c>
      <c r="K146" s="359" t="s">
        <v>3135</v>
      </c>
      <c r="L146" s="359">
        <v>4103</v>
      </c>
      <c r="M146" s="676" t="s">
        <v>3403</v>
      </c>
      <c r="N146" s="356">
        <v>2024004540064</v>
      </c>
      <c r="O146" s="370" t="s">
        <v>3430</v>
      </c>
      <c r="P146" s="752" t="s">
        <v>1376</v>
      </c>
      <c r="Q146" s="272">
        <v>2</v>
      </c>
      <c r="R146" s="326"/>
      <c r="S146" s="326"/>
      <c r="T146" s="178">
        <v>2</v>
      </c>
      <c r="U146" s="294"/>
      <c r="V146" s="295"/>
      <c r="W146" s="295"/>
      <c r="X146" s="295"/>
      <c r="Y146" s="295"/>
      <c r="Z146" s="296">
        <f t="shared" si="262"/>
        <v>0</v>
      </c>
      <c r="AA146" s="296">
        <f t="shared" si="262"/>
        <v>0</v>
      </c>
      <c r="AB146" s="296">
        <f t="shared" si="262"/>
        <v>0</v>
      </c>
      <c r="AC146" s="296">
        <f t="shared" si="262"/>
        <v>0</v>
      </c>
      <c r="AD146" s="296">
        <f t="shared" si="262"/>
        <v>0</v>
      </c>
      <c r="AE146" s="296">
        <f t="shared" si="262"/>
        <v>0</v>
      </c>
      <c r="AF146" s="296">
        <f t="shared" si="262"/>
        <v>0</v>
      </c>
      <c r="AG146" s="297">
        <f t="shared" si="267"/>
        <v>0</v>
      </c>
      <c r="AH146" s="296">
        <f t="shared" si="268"/>
        <v>0</v>
      </c>
      <c r="AI146" s="298">
        <v>0</v>
      </c>
      <c r="AJ146" s="298"/>
      <c r="AK146" s="298"/>
      <c r="AL146" s="298"/>
      <c r="AM146" s="298"/>
      <c r="AN146" s="298"/>
      <c r="AO146" s="297">
        <f t="shared" si="269"/>
        <v>0</v>
      </c>
      <c r="AP146" s="296">
        <f t="shared" si="270"/>
        <v>0</v>
      </c>
      <c r="AQ146" s="298"/>
      <c r="AR146" s="298"/>
      <c r="AS146" s="298"/>
      <c r="AT146" s="298"/>
      <c r="AU146" s="298"/>
      <c r="AV146" s="298"/>
      <c r="AW146" s="297">
        <f t="shared" si="271"/>
        <v>0</v>
      </c>
      <c r="AX146" s="296">
        <f t="shared" si="272"/>
        <v>0</v>
      </c>
      <c r="AY146" s="298"/>
      <c r="AZ146" s="298"/>
      <c r="BA146" s="298"/>
      <c r="BB146" s="298"/>
      <c r="BC146" s="298"/>
      <c r="BD146" s="298"/>
      <c r="BE146" s="297">
        <f t="shared" si="273"/>
        <v>0</v>
      </c>
      <c r="BF146" s="296">
        <f t="shared" si="274"/>
        <v>0</v>
      </c>
      <c r="BG146" s="298"/>
      <c r="BH146" s="298"/>
      <c r="BI146" s="298"/>
      <c r="BJ146" s="298"/>
      <c r="BK146" s="298"/>
      <c r="BL146" s="298"/>
    </row>
    <row r="147" spans="1:64" s="287" customFormat="1" ht="40.5" customHeight="1" x14ac:dyDescent="0.25">
      <c r="A147" s="293"/>
      <c r="B147" s="278"/>
      <c r="C147" s="328" t="s">
        <v>2671</v>
      </c>
      <c r="D147" s="333" t="s">
        <v>1380</v>
      </c>
      <c r="E147" s="351">
        <v>496</v>
      </c>
      <c r="F147" s="370">
        <v>410305007</v>
      </c>
      <c r="G147" s="28" t="s">
        <v>3428</v>
      </c>
      <c r="H147" s="352">
        <v>4</v>
      </c>
      <c r="I147" s="352" t="s">
        <v>2979</v>
      </c>
      <c r="J147" s="370">
        <v>41</v>
      </c>
      <c r="K147" s="359" t="s">
        <v>3135</v>
      </c>
      <c r="L147" s="359">
        <v>4103</v>
      </c>
      <c r="M147" s="676" t="s">
        <v>3403</v>
      </c>
      <c r="N147" s="356">
        <v>2024004540064</v>
      </c>
      <c r="O147" s="370" t="s">
        <v>3430</v>
      </c>
      <c r="P147" s="752" t="s">
        <v>1253</v>
      </c>
      <c r="Q147" s="272">
        <v>4</v>
      </c>
      <c r="R147" s="326" t="s">
        <v>2955</v>
      </c>
      <c r="S147" s="326"/>
      <c r="T147" s="178">
        <v>4</v>
      </c>
      <c r="U147" s="294">
        <v>1</v>
      </c>
      <c r="V147" s="295">
        <v>1</v>
      </c>
      <c r="W147" s="295">
        <v>1</v>
      </c>
      <c r="X147" s="295">
        <v>1</v>
      </c>
      <c r="Y147" s="295">
        <v>0.01</v>
      </c>
      <c r="Z147" s="296">
        <f t="shared" si="262"/>
        <v>0.01</v>
      </c>
      <c r="AA147" s="296">
        <f t="shared" si="262"/>
        <v>0.01</v>
      </c>
      <c r="AB147" s="296">
        <f t="shared" si="262"/>
        <v>0</v>
      </c>
      <c r="AC147" s="296">
        <f t="shared" si="262"/>
        <v>0</v>
      </c>
      <c r="AD147" s="296">
        <f t="shared" si="262"/>
        <v>0</v>
      </c>
      <c r="AE147" s="296">
        <f t="shared" si="262"/>
        <v>0</v>
      </c>
      <c r="AF147" s="296">
        <f t="shared" si="262"/>
        <v>0</v>
      </c>
      <c r="AG147" s="297">
        <f t="shared" si="267"/>
        <v>1</v>
      </c>
      <c r="AH147" s="296">
        <f t="shared" si="268"/>
        <v>0</v>
      </c>
      <c r="AI147" s="298">
        <v>0</v>
      </c>
      <c r="AJ147" s="298"/>
      <c r="AK147" s="298"/>
      <c r="AL147" s="298"/>
      <c r="AM147" s="298"/>
      <c r="AN147" s="298"/>
      <c r="AO147" s="297">
        <f t="shared" si="269"/>
        <v>1</v>
      </c>
      <c r="AP147" s="296">
        <f t="shared" si="270"/>
        <v>0.01</v>
      </c>
      <c r="AQ147" s="298">
        <v>0.01</v>
      </c>
      <c r="AR147" s="298"/>
      <c r="AS147" s="298"/>
      <c r="AT147" s="298"/>
      <c r="AU147" s="298"/>
      <c r="AV147" s="298"/>
      <c r="AW147" s="297">
        <f t="shared" si="271"/>
        <v>1</v>
      </c>
      <c r="AX147" s="296">
        <f t="shared" si="272"/>
        <v>0</v>
      </c>
      <c r="AY147" s="298"/>
      <c r="AZ147" s="298"/>
      <c r="BA147" s="298"/>
      <c r="BB147" s="298"/>
      <c r="BC147" s="298"/>
      <c r="BD147" s="298"/>
      <c r="BE147" s="297">
        <f t="shared" si="273"/>
        <v>1</v>
      </c>
      <c r="BF147" s="296">
        <f t="shared" si="274"/>
        <v>0</v>
      </c>
      <c r="BG147" s="298"/>
      <c r="BH147" s="298"/>
      <c r="BI147" s="298"/>
      <c r="BJ147" s="298"/>
      <c r="BK147" s="298"/>
      <c r="BL147" s="298"/>
    </row>
    <row r="148" spans="1:64" s="287" customFormat="1" ht="40.5" customHeight="1" x14ac:dyDescent="0.25">
      <c r="A148" s="293"/>
      <c r="B148" s="278"/>
      <c r="C148" s="328" t="s">
        <v>2563</v>
      </c>
      <c r="D148" s="333" t="s">
        <v>1381</v>
      </c>
      <c r="E148" s="351">
        <v>497</v>
      </c>
      <c r="F148" s="370">
        <v>410306000</v>
      </c>
      <c r="G148" s="28" t="s">
        <v>416</v>
      </c>
      <c r="H148" s="352">
        <v>1</v>
      </c>
      <c r="I148" s="352" t="s">
        <v>2979</v>
      </c>
      <c r="J148" s="370">
        <v>41</v>
      </c>
      <c r="K148" s="359" t="s">
        <v>3135</v>
      </c>
      <c r="L148" s="359">
        <v>4103</v>
      </c>
      <c r="M148" s="676" t="s">
        <v>3403</v>
      </c>
      <c r="N148" s="356">
        <v>2024004540064</v>
      </c>
      <c r="O148" s="370" t="s">
        <v>3430</v>
      </c>
      <c r="P148" s="752" t="s">
        <v>1382</v>
      </c>
      <c r="Q148" s="272">
        <v>1</v>
      </c>
      <c r="R148" s="326" t="s">
        <v>2955</v>
      </c>
      <c r="S148" s="326"/>
      <c r="T148" s="178">
        <v>1</v>
      </c>
      <c r="U148" s="294">
        <v>0</v>
      </c>
      <c r="V148" s="295">
        <v>0</v>
      </c>
      <c r="W148" s="295">
        <v>0</v>
      </c>
      <c r="X148" s="295">
        <v>1</v>
      </c>
      <c r="Y148" s="295">
        <v>21</v>
      </c>
      <c r="Z148" s="296">
        <f t="shared" si="262"/>
        <v>21</v>
      </c>
      <c r="AA148" s="296">
        <f t="shared" si="262"/>
        <v>21</v>
      </c>
      <c r="AB148" s="296">
        <f t="shared" si="262"/>
        <v>0</v>
      </c>
      <c r="AC148" s="296">
        <f t="shared" si="262"/>
        <v>0</v>
      </c>
      <c r="AD148" s="296">
        <f t="shared" si="262"/>
        <v>0</v>
      </c>
      <c r="AE148" s="296">
        <f t="shared" si="262"/>
        <v>0</v>
      </c>
      <c r="AF148" s="296">
        <f t="shared" si="262"/>
        <v>0</v>
      </c>
      <c r="AG148" s="297">
        <f t="shared" si="267"/>
        <v>0</v>
      </c>
      <c r="AH148" s="296">
        <f t="shared" si="268"/>
        <v>0</v>
      </c>
      <c r="AI148" s="298">
        <v>0</v>
      </c>
      <c r="AJ148" s="298"/>
      <c r="AK148" s="298"/>
      <c r="AL148" s="298"/>
      <c r="AM148" s="298"/>
      <c r="AN148" s="298"/>
      <c r="AO148" s="297">
        <f t="shared" si="269"/>
        <v>0</v>
      </c>
      <c r="AP148" s="296">
        <f t="shared" si="270"/>
        <v>0</v>
      </c>
      <c r="AQ148" s="298"/>
      <c r="AR148" s="298"/>
      <c r="AS148" s="298"/>
      <c r="AT148" s="298"/>
      <c r="AU148" s="298"/>
      <c r="AV148" s="298"/>
      <c r="AW148" s="297">
        <f t="shared" si="271"/>
        <v>0</v>
      </c>
      <c r="AX148" s="296">
        <f t="shared" si="272"/>
        <v>21</v>
      </c>
      <c r="AY148" s="298">
        <v>21</v>
      </c>
      <c r="AZ148" s="298"/>
      <c r="BA148" s="298"/>
      <c r="BB148" s="298"/>
      <c r="BC148" s="298"/>
      <c r="BD148" s="298"/>
      <c r="BE148" s="297">
        <f t="shared" si="273"/>
        <v>1</v>
      </c>
      <c r="BF148" s="296">
        <f t="shared" si="274"/>
        <v>0</v>
      </c>
      <c r="BG148" s="298"/>
      <c r="BH148" s="298"/>
      <c r="BI148" s="298"/>
      <c r="BJ148" s="298"/>
      <c r="BK148" s="298"/>
      <c r="BL148" s="298"/>
    </row>
    <row r="149" spans="1:64" s="287" customFormat="1" ht="40.5" customHeight="1" x14ac:dyDescent="0.25">
      <c r="A149" s="293"/>
      <c r="B149" s="278"/>
      <c r="C149" s="328" t="s">
        <v>2564</v>
      </c>
      <c r="D149" s="333" t="s">
        <v>1384</v>
      </c>
      <c r="E149" s="351">
        <v>498</v>
      </c>
      <c r="F149" s="370">
        <v>410306000</v>
      </c>
      <c r="G149" s="28" t="s">
        <v>416</v>
      </c>
      <c r="H149" s="352">
        <v>1</v>
      </c>
      <c r="I149" s="352" t="s">
        <v>2979</v>
      </c>
      <c r="J149" s="370">
        <v>41</v>
      </c>
      <c r="K149" s="359" t="s">
        <v>3135</v>
      </c>
      <c r="L149" s="359">
        <v>4103</v>
      </c>
      <c r="M149" s="676" t="s">
        <v>3403</v>
      </c>
      <c r="N149" s="356">
        <v>2024004540064</v>
      </c>
      <c r="O149" s="370" t="s">
        <v>3430</v>
      </c>
      <c r="P149" s="752" t="s">
        <v>1385</v>
      </c>
      <c r="Q149" s="272">
        <v>1</v>
      </c>
      <c r="R149" s="326" t="s">
        <v>2955</v>
      </c>
      <c r="S149" s="326"/>
      <c r="T149" s="178">
        <v>1</v>
      </c>
      <c r="U149" s="294">
        <v>0</v>
      </c>
      <c r="V149" s="295">
        <v>0</v>
      </c>
      <c r="W149" s="295">
        <v>1</v>
      </c>
      <c r="X149" s="295">
        <v>0</v>
      </c>
      <c r="Y149" s="295">
        <v>0.09</v>
      </c>
      <c r="Z149" s="296">
        <f t="shared" si="262"/>
        <v>0.09</v>
      </c>
      <c r="AA149" s="296">
        <f t="shared" si="262"/>
        <v>0.09</v>
      </c>
      <c r="AB149" s="296">
        <f t="shared" si="262"/>
        <v>0</v>
      </c>
      <c r="AC149" s="296">
        <f t="shared" si="262"/>
        <v>0</v>
      </c>
      <c r="AD149" s="296">
        <f t="shared" si="262"/>
        <v>0</v>
      </c>
      <c r="AE149" s="296">
        <f t="shared" si="262"/>
        <v>0</v>
      </c>
      <c r="AF149" s="296">
        <f t="shared" si="262"/>
        <v>0</v>
      </c>
      <c r="AG149" s="297">
        <f t="shared" si="267"/>
        <v>0</v>
      </c>
      <c r="AH149" s="296">
        <f t="shared" si="268"/>
        <v>0</v>
      </c>
      <c r="AI149" s="298">
        <v>0</v>
      </c>
      <c r="AJ149" s="298"/>
      <c r="AK149" s="298"/>
      <c r="AL149" s="298"/>
      <c r="AM149" s="298"/>
      <c r="AN149" s="298"/>
      <c r="AO149" s="297">
        <f t="shared" si="269"/>
        <v>0</v>
      </c>
      <c r="AP149" s="296">
        <f t="shared" si="270"/>
        <v>0.09</v>
      </c>
      <c r="AQ149" s="298">
        <v>0.09</v>
      </c>
      <c r="AR149" s="298"/>
      <c r="AS149" s="298"/>
      <c r="AT149" s="298"/>
      <c r="AU149" s="298"/>
      <c r="AV149" s="298"/>
      <c r="AW149" s="297">
        <f t="shared" si="271"/>
        <v>1</v>
      </c>
      <c r="AX149" s="296">
        <f t="shared" si="272"/>
        <v>0</v>
      </c>
      <c r="AY149" s="298"/>
      <c r="AZ149" s="298"/>
      <c r="BA149" s="298"/>
      <c r="BB149" s="298"/>
      <c r="BC149" s="298"/>
      <c r="BD149" s="298"/>
      <c r="BE149" s="297">
        <f t="shared" si="273"/>
        <v>0</v>
      </c>
      <c r="BF149" s="296">
        <f t="shared" si="274"/>
        <v>0</v>
      </c>
      <c r="BG149" s="298"/>
      <c r="BH149" s="298"/>
      <c r="BI149" s="298"/>
      <c r="BJ149" s="298"/>
      <c r="BK149" s="298"/>
      <c r="BL149" s="298"/>
    </row>
    <row r="150" spans="1:64" s="287" customFormat="1" ht="40.5" customHeight="1" x14ac:dyDescent="0.25">
      <c r="A150" s="293"/>
      <c r="B150" s="278"/>
      <c r="C150" s="328" t="s">
        <v>2565</v>
      </c>
      <c r="D150" s="333" t="s">
        <v>1386</v>
      </c>
      <c r="E150" s="351">
        <v>499</v>
      </c>
      <c r="F150" s="370">
        <v>410305007</v>
      </c>
      <c r="G150" s="28" t="s">
        <v>3428</v>
      </c>
      <c r="H150" s="352">
        <v>12</v>
      </c>
      <c r="I150" s="352" t="s">
        <v>2979</v>
      </c>
      <c r="J150" s="370">
        <v>41</v>
      </c>
      <c r="K150" s="359" t="s">
        <v>3135</v>
      </c>
      <c r="L150" s="359">
        <v>4103</v>
      </c>
      <c r="M150" s="676" t="s">
        <v>3403</v>
      </c>
      <c r="N150" s="356">
        <v>2024004540064</v>
      </c>
      <c r="O150" s="370" t="s">
        <v>3430</v>
      </c>
      <c r="P150" s="752" t="s">
        <v>493</v>
      </c>
      <c r="Q150" s="272">
        <v>12</v>
      </c>
      <c r="R150" s="326" t="s">
        <v>2955</v>
      </c>
      <c r="S150" s="326"/>
      <c r="T150" s="178">
        <v>12</v>
      </c>
      <c r="U150" s="294">
        <v>0</v>
      </c>
      <c r="V150" s="295">
        <v>4</v>
      </c>
      <c r="W150" s="295">
        <v>6</v>
      </c>
      <c r="X150" s="295">
        <v>2</v>
      </c>
      <c r="Y150" s="295">
        <v>135.30000000000001</v>
      </c>
      <c r="Z150" s="296">
        <f t="shared" si="262"/>
        <v>135.30000000000001</v>
      </c>
      <c r="AA150" s="296">
        <f t="shared" si="262"/>
        <v>135.30000000000001</v>
      </c>
      <c r="AB150" s="296">
        <f t="shared" si="262"/>
        <v>0</v>
      </c>
      <c r="AC150" s="296">
        <f t="shared" si="262"/>
        <v>0</v>
      </c>
      <c r="AD150" s="296">
        <f t="shared" si="262"/>
        <v>0</v>
      </c>
      <c r="AE150" s="296">
        <f t="shared" si="262"/>
        <v>0</v>
      </c>
      <c r="AF150" s="296">
        <f t="shared" si="262"/>
        <v>0</v>
      </c>
      <c r="AG150" s="297">
        <f t="shared" si="267"/>
        <v>0</v>
      </c>
      <c r="AH150" s="296">
        <f t="shared" si="268"/>
        <v>13.2</v>
      </c>
      <c r="AI150" s="298">
        <v>13.2</v>
      </c>
      <c r="AJ150" s="298"/>
      <c r="AK150" s="298"/>
      <c r="AL150" s="298"/>
      <c r="AM150" s="298"/>
      <c r="AN150" s="298"/>
      <c r="AO150" s="297">
        <f t="shared" si="269"/>
        <v>4</v>
      </c>
      <c r="AP150" s="296">
        <f t="shared" si="270"/>
        <v>38.700000000000003</v>
      </c>
      <c r="AQ150" s="298">
        <v>38.700000000000003</v>
      </c>
      <c r="AR150" s="298"/>
      <c r="AS150" s="298"/>
      <c r="AT150" s="298"/>
      <c r="AU150" s="298"/>
      <c r="AV150" s="298"/>
      <c r="AW150" s="297">
        <f t="shared" si="271"/>
        <v>6</v>
      </c>
      <c r="AX150" s="296">
        <f t="shared" si="272"/>
        <v>41.7</v>
      </c>
      <c r="AY150" s="298">
        <v>41.7</v>
      </c>
      <c r="AZ150" s="298"/>
      <c r="BA150" s="298"/>
      <c r="BB150" s="298"/>
      <c r="BC150" s="298"/>
      <c r="BD150" s="298"/>
      <c r="BE150" s="297">
        <f t="shared" si="273"/>
        <v>2</v>
      </c>
      <c r="BF150" s="296">
        <f t="shared" si="274"/>
        <v>41.7</v>
      </c>
      <c r="BG150" s="298">
        <v>41.7</v>
      </c>
      <c r="BH150" s="298"/>
      <c r="BI150" s="298"/>
      <c r="BJ150" s="298"/>
      <c r="BK150" s="298"/>
      <c r="BL150" s="298"/>
    </row>
    <row r="151" spans="1:64" s="287" customFormat="1" ht="40.5" customHeight="1" x14ac:dyDescent="0.25">
      <c r="A151" s="293"/>
      <c r="B151" s="278"/>
      <c r="C151" s="328" t="s">
        <v>2566</v>
      </c>
      <c r="D151" s="333" t="s">
        <v>1388</v>
      </c>
      <c r="E151" s="387">
        <v>500</v>
      </c>
      <c r="F151" s="370">
        <v>410306000</v>
      </c>
      <c r="G151" s="28" t="s">
        <v>416</v>
      </c>
      <c r="H151" s="352">
        <v>1</v>
      </c>
      <c r="I151" s="352" t="s">
        <v>2979</v>
      </c>
      <c r="J151" s="370">
        <v>41</v>
      </c>
      <c r="K151" s="359" t="s">
        <v>3135</v>
      </c>
      <c r="L151" s="359">
        <v>4103</v>
      </c>
      <c r="M151" s="676" t="s">
        <v>3403</v>
      </c>
      <c r="N151" s="356">
        <v>2024004540064</v>
      </c>
      <c r="O151" s="370" t="s">
        <v>3430</v>
      </c>
      <c r="P151" s="752" t="s">
        <v>1385</v>
      </c>
      <c r="Q151" s="272">
        <v>1</v>
      </c>
      <c r="R151" s="326" t="s">
        <v>2955</v>
      </c>
      <c r="S151" s="326"/>
      <c r="T151" s="178">
        <v>1</v>
      </c>
      <c r="U151" s="294">
        <v>0</v>
      </c>
      <c r="V151" s="295">
        <v>0</v>
      </c>
      <c r="W151" s="295">
        <v>1</v>
      </c>
      <c r="X151" s="295">
        <v>0</v>
      </c>
      <c r="Y151" s="295">
        <v>75.400000000000006</v>
      </c>
      <c r="Z151" s="296">
        <f t="shared" si="262"/>
        <v>75.400000000000006</v>
      </c>
      <c r="AA151" s="296">
        <f t="shared" si="262"/>
        <v>75.400000000000006</v>
      </c>
      <c r="AB151" s="296">
        <f t="shared" si="262"/>
        <v>0</v>
      </c>
      <c r="AC151" s="296">
        <f t="shared" si="262"/>
        <v>0</v>
      </c>
      <c r="AD151" s="296">
        <f t="shared" si="262"/>
        <v>0</v>
      </c>
      <c r="AE151" s="296">
        <f t="shared" si="262"/>
        <v>0</v>
      </c>
      <c r="AF151" s="296">
        <f t="shared" si="262"/>
        <v>0</v>
      </c>
      <c r="AG151" s="297">
        <f t="shared" si="267"/>
        <v>0</v>
      </c>
      <c r="AH151" s="296">
        <f t="shared" si="268"/>
        <v>0</v>
      </c>
      <c r="AI151" s="298">
        <v>0</v>
      </c>
      <c r="AJ151" s="298"/>
      <c r="AK151" s="298"/>
      <c r="AL151" s="298"/>
      <c r="AM151" s="298"/>
      <c r="AN151" s="298"/>
      <c r="AO151" s="297">
        <f t="shared" si="269"/>
        <v>0</v>
      </c>
      <c r="AP151" s="296">
        <f t="shared" si="270"/>
        <v>0</v>
      </c>
      <c r="AQ151" s="298"/>
      <c r="AR151" s="298"/>
      <c r="AS151" s="298"/>
      <c r="AT151" s="298"/>
      <c r="AU151" s="298"/>
      <c r="AV151" s="298"/>
      <c r="AW151" s="297">
        <f t="shared" si="271"/>
        <v>1</v>
      </c>
      <c r="AX151" s="296">
        <f t="shared" si="272"/>
        <v>75.400000000000006</v>
      </c>
      <c r="AY151" s="298">
        <v>75.400000000000006</v>
      </c>
      <c r="AZ151" s="298"/>
      <c r="BA151" s="298"/>
      <c r="BB151" s="298"/>
      <c r="BC151" s="298"/>
      <c r="BD151" s="298"/>
      <c r="BE151" s="297">
        <f t="shared" si="273"/>
        <v>0</v>
      </c>
      <c r="BF151" s="296">
        <f t="shared" si="274"/>
        <v>0</v>
      </c>
      <c r="BG151" s="298"/>
      <c r="BH151" s="298"/>
      <c r="BI151" s="298"/>
      <c r="BJ151" s="298"/>
      <c r="BK151" s="298"/>
      <c r="BL151" s="298"/>
    </row>
    <row r="152" spans="1:64" s="559" customFormat="1" ht="40.5" customHeight="1" x14ac:dyDescent="0.25">
      <c r="A152" s="464"/>
      <c r="B152" s="201" t="s">
        <v>1586</v>
      </c>
      <c r="C152" s="567" t="s">
        <v>1389</v>
      </c>
      <c r="D152" s="548"/>
      <c r="E152" s="548"/>
      <c r="F152" s="370"/>
      <c r="G152" s="842"/>
      <c r="H152" s="842"/>
      <c r="I152" s="842"/>
      <c r="J152" s="613"/>
      <c r="K152" s="637"/>
      <c r="L152" s="637"/>
      <c r="M152" s="637"/>
      <c r="N152" s="356"/>
      <c r="O152" s="843"/>
      <c r="P152" s="716"/>
      <c r="Q152" s="716"/>
      <c r="R152" s="716"/>
      <c r="S152" s="685"/>
      <c r="T152" s="548"/>
      <c r="U152" s="549"/>
      <c r="V152" s="549"/>
      <c r="W152" s="549"/>
      <c r="X152" s="550"/>
      <c r="Y152" s="585">
        <v>542.79999999999995</v>
      </c>
      <c r="Z152" s="551">
        <f t="shared" si="262"/>
        <v>542.79999999999995</v>
      </c>
      <c r="AA152" s="551">
        <f t="shared" si="262"/>
        <v>542.79999999999995</v>
      </c>
      <c r="AB152" s="551">
        <f t="shared" si="262"/>
        <v>0</v>
      </c>
      <c r="AC152" s="551">
        <f t="shared" si="262"/>
        <v>0</v>
      </c>
      <c r="AD152" s="551">
        <f t="shared" si="262"/>
        <v>0</v>
      </c>
      <c r="AE152" s="551">
        <f t="shared" si="262"/>
        <v>0</v>
      </c>
      <c r="AF152" s="551">
        <f t="shared" si="262"/>
        <v>0</v>
      </c>
      <c r="AG152" s="552"/>
      <c r="AH152" s="553">
        <f>SUM(AH153:AH164)</f>
        <v>47.7</v>
      </c>
      <c r="AI152" s="553">
        <f t="shared" ref="AI152:AN152" si="275">SUM(AI153:AI164)</f>
        <v>47.7</v>
      </c>
      <c r="AJ152" s="553">
        <f t="shared" si="275"/>
        <v>0</v>
      </c>
      <c r="AK152" s="553">
        <f t="shared" si="275"/>
        <v>0</v>
      </c>
      <c r="AL152" s="553">
        <f t="shared" si="275"/>
        <v>0</v>
      </c>
      <c r="AM152" s="553">
        <f t="shared" si="275"/>
        <v>0</v>
      </c>
      <c r="AN152" s="553">
        <f t="shared" si="275"/>
        <v>0</v>
      </c>
      <c r="AO152" s="552"/>
      <c r="AP152" s="553">
        <f>SUM(AP153:AP164)</f>
        <v>165.1</v>
      </c>
      <c r="AQ152" s="553">
        <f t="shared" ref="AQ152:AV152" si="276">SUM(AQ153:AQ164)</f>
        <v>165.1</v>
      </c>
      <c r="AR152" s="553">
        <f t="shared" si="276"/>
        <v>0</v>
      </c>
      <c r="AS152" s="553">
        <f t="shared" si="276"/>
        <v>0</v>
      </c>
      <c r="AT152" s="553">
        <f t="shared" si="276"/>
        <v>0</v>
      </c>
      <c r="AU152" s="553">
        <f t="shared" si="276"/>
        <v>0</v>
      </c>
      <c r="AV152" s="553">
        <f t="shared" si="276"/>
        <v>0</v>
      </c>
      <c r="AW152" s="552"/>
      <c r="AX152" s="553">
        <f>SUM(AX153:AX164)</f>
        <v>165</v>
      </c>
      <c r="AY152" s="553">
        <f t="shared" ref="AY152:BD152" si="277">SUM(AY153:AY164)</f>
        <v>165</v>
      </c>
      <c r="AZ152" s="553">
        <f t="shared" si="277"/>
        <v>0</v>
      </c>
      <c r="BA152" s="553">
        <f t="shared" si="277"/>
        <v>0</v>
      </c>
      <c r="BB152" s="553">
        <f t="shared" si="277"/>
        <v>0</v>
      </c>
      <c r="BC152" s="553">
        <f t="shared" si="277"/>
        <v>0</v>
      </c>
      <c r="BD152" s="553">
        <f t="shared" si="277"/>
        <v>0</v>
      </c>
      <c r="BE152" s="552"/>
      <c r="BF152" s="553">
        <f>SUM(BF153:BF164)</f>
        <v>165</v>
      </c>
      <c r="BG152" s="553">
        <f t="shared" ref="BG152:BL152" si="278">SUM(BG153:BG164)</f>
        <v>165</v>
      </c>
      <c r="BH152" s="553">
        <f t="shared" si="278"/>
        <v>0</v>
      </c>
      <c r="BI152" s="553">
        <f t="shared" si="278"/>
        <v>0</v>
      </c>
      <c r="BJ152" s="553">
        <f t="shared" si="278"/>
        <v>0</v>
      </c>
      <c r="BK152" s="553">
        <f t="shared" si="278"/>
        <v>0</v>
      </c>
      <c r="BL152" s="553">
        <f t="shared" si="278"/>
        <v>0</v>
      </c>
    </row>
    <row r="153" spans="1:64" s="287" customFormat="1" ht="40.5" customHeight="1" x14ac:dyDescent="0.25">
      <c r="A153" s="293"/>
      <c r="B153" s="278"/>
      <c r="C153" s="1017" t="s">
        <v>1590</v>
      </c>
      <c r="D153" s="1119" t="s">
        <v>1393</v>
      </c>
      <c r="E153" s="351">
        <v>501</v>
      </c>
      <c r="F153" s="370">
        <v>410305400</v>
      </c>
      <c r="G153" s="28" t="s">
        <v>1151</v>
      </c>
      <c r="H153" s="352">
        <v>3</v>
      </c>
      <c r="I153" s="352" t="s">
        <v>2979</v>
      </c>
      <c r="J153" s="370">
        <v>41</v>
      </c>
      <c r="K153" s="359" t="s">
        <v>3135</v>
      </c>
      <c r="L153" s="359">
        <v>4103</v>
      </c>
      <c r="M153" s="676" t="s">
        <v>3403</v>
      </c>
      <c r="N153" s="356">
        <v>2024004540064</v>
      </c>
      <c r="O153" s="370" t="s">
        <v>3430</v>
      </c>
      <c r="P153" s="742" t="s">
        <v>1394</v>
      </c>
      <c r="Q153" s="272">
        <v>3</v>
      </c>
      <c r="R153" s="326"/>
      <c r="S153" s="326"/>
      <c r="T153" s="178">
        <v>3</v>
      </c>
      <c r="U153" s="294"/>
      <c r="V153" s="295"/>
      <c r="W153" s="295"/>
      <c r="X153" s="295"/>
      <c r="Y153" s="295"/>
      <c r="Z153" s="296">
        <f t="shared" si="262"/>
        <v>0</v>
      </c>
      <c r="AA153" s="296">
        <f t="shared" si="262"/>
        <v>0</v>
      </c>
      <c r="AB153" s="296">
        <f t="shared" si="262"/>
        <v>0</v>
      </c>
      <c r="AC153" s="296">
        <f t="shared" si="262"/>
        <v>0</v>
      </c>
      <c r="AD153" s="296">
        <f t="shared" si="262"/>
        <v>0</v>
      </c>
      <c r="AE153" s="296">
        <f t="shared" si="262"/>
        <v>0</v>
      </c>
      <c r="AF153" s="296">
        <f t="shared" si="262"/>
        <v>0</v>
      </c>
      <c r="AG153" s="297">
        <f t="shared" ref="AG153:AG164" si="279">+U153</f>
        <v>0</v>
      </c>
      <c r="AH153" s="296">
        <f t="shared" ref="AH153:AH164" si="280">SUM(AI153:AN153)</f>
        <v>0</v>
      </c>
      <c r="AI153" s="298"/>
      <c r="AJ153" s="298"/>
      <c r="AK153" s="298"/>
      <c r="AL153" s="298"/>
      <c r="AM153" s="298"/>
      <c r="AN153" s="298"/>
      <c r="AO153" s="297">
        <f t="shared" ref="AO153:AO164" si="281">+V153</f>
        <v>0</v>
      </c>
      <c r="AP153" s="296">
        <f t="shared" ref="AP153:AP164" si="282">SUM(AQ153:AV153)</f>
        <v>0</v>
      </c>
      <c r="AQ153" s="298"/>
      <c r="AR153" s="298"/>
      <c r="AS153" s="298"/>
      <c r="AT153" s="298"/>
      <c r="AU153" s="298"/>
      <c r="AV153" s="298"/>
      <c r="AW153" s="297">
        <f t="shared" ref="AW153:AW164" si="283">+W153</f>
        <v>0</v>
      </c>
      <c r="AX153" s="296">
        <f t="shared" ref="AX153:AX164" si="284">SUM(AY153:BD153)</f>
        <v>0</v>
      </c>
      <c r="AY153" s="298"/>
      <c r="AZ153" s="298"/>
      <c r="BA153" s="298"/>
      <c r="BB153" s="298"/>
      <c r="BC153" s="298"/>
      <c r="BD153" s="298"/>
      <c r="BE153" s="297">
        <f t="shared" ref="BE153:BE164" si="285">+X153</f>
        <v>0</v>
      </c>
      <c r="BF153" s="296">
        <f t="shared" ref="BF153:BF164" si="286">SUM(BG153:BL153)</f>
        <v>0</v>
      </c>
      <c r="BG153" s="298"/>
      <c r="BH153" s="298"/>
      <c r="BI153" s="298"/>
      <c r="BJ153" s="298"/>
      <c r="BK153" s="298"/>
      <c r="BL153" s="298"/>
    </row>
    <row r="154" spans="1:64" s="287" customFormat="1" ht="40.5" customHeight="1" x14ac:dyDescent="0.25">
      <c r="A154" s="293"/>
      <c r="B154" s="278"/>
      <c r="C154" s="1018"/>
      <c r="D154" s="1119"/>
      <c r="E154" s="351">
        <v>502</v>
      </c>
      <c r="F154" s="370">
        <v>410305400</v>
      </c>
      <c r="G154" s="28" t="s">
        <v>1151</v>
      </c>
      <c r="H154" s="352">
        <v>1000</v>
      </c>
      <c r="I154" s="352" t="s">
        <v>2979</v>
      </c>
      <c r="J154" s="370">
        <v>41</v>
      </c>
      <c r="K154" s="359" t="s">
        <v>3135</v>
      </c>
      <c r="L154" s="359">
        <v>4103</v>
      </c>
      <c r="M154" s="676" t="s">
        <v>3403</v>
      </c>
      <c r="N154" s="356">
        <v>2024004540064</v>
      </c>
      <c r="O154" s="370" t="s">
        <v>3430</v>
      </c>
      <c r="P154" s="742" t="s">
        <v>1395</v>
      </c>
      <c r="Q154" s="272">
        <v>1000</v>
      </c>
      <c r="R154" s="326"/>
      <c r="S154" s="326"/>
      <c r="T154" s="178">
        <v>1000</v>
      </c>
      <c r="U154" s="294"/>
      <c r="V154" s="295"/>
      <c r="W154" s="295"/>
      <c r="X154" s="295"/>
      <c r="Y154" s="295"/>
      <c r="Z154" s="296">
        <f t="shared" si="262"/>
        <v>0</v>
      </c>
      <c r="AA154" s="296">
        <f t="shared" si="262"/>
        <v>0</v>
      </c>
      <c r="AB154" s="296">
        <f t="shared" si="262"/>
        <v>0</v>
      </c>
      <c r="AC154" s="296">
        <f t="shared" si="262"/>
        <v>0</v>
      </c>
      <c r="AD154" s="296">
        <f t="shared" si="262"/>
        <v>0</v>
      </c>
      <c r="AE154" s="296">
        <f t="shared" si="262"/>
        <v>0</v>
      </c>
      <c r="AF154" s="296">
        <f t="shared" si="262"/>
        <v>0</v>
      </c>
      <c r="AG154" s="297">
        <f t="shared" si="279"/>
        <v>0</v>
      </c>
      <c r="AH154" s="296">
        <f t="shared" si="280"/>
        <v>0</v>
      </c>
      <c r="AI154" s="298"/>
      <c r="AJ154" s="298"/>
      <c r="AK154" s="298"/>
      <c r="AL154" s="298"/>
      <c r="AM154" s="298"/>
      <c r="AN154" s="298"/>
      <c r="AO154" s="297">
        <f t="shared" si="281"/>
        <v>0</v>
      </c>
      <c r="AP154" s="296">
        <f t="shared" si="282"/>
        <v>0</v>
      </c>
      <c r="AQ154" s="298"/>
      <c r="AR154" s="298"/>
      <c r="AS154" s="298"/>
      <c r="AT154" s="298"/>
      <c r="AU154" s="298"/>
      <c r="AV154" s="298"/>
      <c r="AW154" s="297">
        <f t="shared" si="283"/>
        <v>0</v>
      </c>
      <c r="AX154" s="296">
        <f t="shared" si="284"/>
        <v>0</v>
      </c>
      <c r="AY154" s="298"/>
      <c r="AZ154" s="298"/>
      <c r="BA154" s="298"/>
      <c r="BB154" s="298"/>
      <c r="BC154" s="298"/>
      <c r="BD154" s="298"/>
      <c r="BE154" s="297">
        <f t="shared" si="285"/>
        <v>0</v>
      </c>
      <c r="BF154" s="296">
        <f t="shared" si="286"/>
        <v>0</v>
      </c>
      <c r="BG154" s="298"/>
      <c r="BH154" s="298"/>
      <c r="BI154" s="298"/>
      <c r="BJ154" s="298"/>
      <c r="BK154" s="298"/>
      <c r="BL154" s="298"/>
    </row>
    <row r="155" spans="1:64" s="287" customFormat="1" ht="40.5" customHeight="1" x14ac:dyDescent="0.25">
      <c r="A155" s="293"/>
      <c r="B155" s="278"/>
      <c r="C155" s="1018"/>
      <c r="D155" s="1119"/>
      <c r="E155" s="351">
        <v>503</v>
      </c>
      <c r="F155" s="370">
        <v>410305400</v>
      </c>
      <c r="G155" s="28" t="s">
        <v>1151</v>
      </c>
      <c r="H155" s="352">
        <v>12</v>
      </c>
      <c r="I155" s="352" t="s">
        <v>2979</v>
      </c>
      <c r="J155" s="370">
        <v>41</v>
      </c>
      <c r="K155" s="359" t="s">
        <v>3135</v>
      </c>
      <c r="L155" s="359">
        <v>4103</v>
      </c>
      <c r="M155" s="676" t="s">
        <v>3403</v>
      </c>
      <c r="N155" s="356">
        <v>2024004540064</v>
      </c>
      <c r="O155" s="370" t="s">
        <v>3430</v>
      </c>
      <c r="P155" s="742" t="s">
        <v>1174</v>
      </c>
      <c r="Q155" s="272">
        <v>12</v>
      </c>
      <c r="R155" s="326"/>
      <c r="S155" s="326"/>
      <c r="T155" s="178">
        <v>12</v>
      </c>
      <c r="U155" s="294"/>
      <c r="V155" s="295"/>
      <c r="W155" s="295"/>
      <c r="X155" s="295"/>
      <c r="Y155" s="295"/>
      <c r="Z155" s="296">
        <f t="shared" si="262"/>
        <v>0</v>
      </c>
      <c r="AA155" s="296">
        <f t="shared" si="262"/>
        <v>0</v>
      </c>
      <c r="AB155" s="296">
        <f t="shared" si="262"/>
        <v>0</v>
      </c>
      <c r="AC155" s="296">
        <f t="shared" si="262"/>
        <v>0</v>
      </c>
      <c r="AD155" s="296">
        <f t="shared" si="262"/>
        <v>0</v>
      </c>
      <c r="AE155" s="296">
        <f t="shared" si="262"/>
        <v>0</v>
      </c>
      <c r="AF155" s="296">
        <f t="shared" si="262"/>
        <v>0</v>
      </c>
      <c r="AG155" s="297">
        <f t="shared" si="279"/>
        <v>0</v>
      </c>
      <c r="AH155" s="296">
        <f t="shared" si="280"/>
        <v>0</v>
      </c>
      <c r="AI155" s="298"/>
      <c r="AJ155" s="298"/>
      <c r="AK155" s="298"/>
      <c r="AL155" s="298"/>
      <c r="AM155" s="298"/>
      <c r="AN155" s="298"/>
      <c r="AO155" s="297">
        <f t="shared" si="281"/>
        <v>0</v>
      </c>
      <c r="AP155" s="296">
        <f t="shared" si="282"/>
        <v>0</v>
      </c>
      <c r="AQ155" s="298"/>
      <c r="AR155" s="298"/>
      <c r="AS155" s="298"/>
      <c r="AT155" s="298"/>
      <c r="AU155" s="298"/>
      <c r="AV155" s="298"/>
      <c r="AW155" s="297">
        <f t="shared" si="283"/>
        <v>0</v>
      </c>
      <c r="AX155" s="296">
        <f t="shared" si="284"/>
        <v>0</v>
      </c>
      <c r="AY155" s="298"/>
      <c r="AZ155" s="298"/>
      <c r="BA155" s="298"/>
      <c r="BB155" s="298"/>
      <c r="BC155" s="298"/>
      <c r="BD155" s="298"/>
      <c r="BE155" s="297">
        <f t="shared" si="285"/>
        <v>0</v>
      </c>
      <c r="BF155" s="296">
        <f t="shared" si="286"/>
        <v>0</v>
      </c>
      <c r="BG155" s="298"/>
      <c r="BH155" s="298"/>
      <c r="BI155" s="298"/>
      <c r="BJ155" s="298"/>
      <c r="BK155" s="298"/>
      <c r="BL155" s="298"/>
    </row>
    <row r="156" spans="1:64" s="287" customFormat="1" ht="40.5" customHeight="1" x14ac:dyDescent="0.25">
      <c r="A156" s="293"/>
      <c r="B156" s="278"/>
      <c r="C156" s="1018"/>
      <c r="D156" s="1119"/>
      <c r="E156" s="351">
        <v>504</v>
      </c>
      <c r="F156" s="370">
        <v>410305400</v>
      </c>
      <c r="G156" s="28" t="s">
        <v>1151</v>
      </c>
      <c r="H156" s="352">
        <v>200</v>
      </c>
      <c r="I156" s="352" t="s">
        <v>2979</v>
      </c>
      <c r="J156" s="370">
        <v>41</v>
      </c>
      <c r="K156" s="359" t="s">
        <v>3135</v>
      </c>
      <c r="L156" s="359">
        <v>4103</v>
      </c>
      <c r="M156" s="676" t="s">
        <v>3403</v>
      </c>
      <c r="N156" s="356">
        <v>2024004540064</v>
      </c>
      <c r="O156" s="370" t="s">
        <v>3430</v>
      </c>
      <c r="P156" s="742" t="s">
        <v>1396</v>
      </c>
      <c r="Q156" s="272">
        <v>200</v>
      </c>
      <c r="R156" s="326"/>
      <c r="S156" s="326"/>
      <c r="T156" s="178">
        <v>200</v>
      </c>
      <c r="U156" s="294"/>
      <c r="V156" s="295"/>
      <c r="W156" s="295"/>
      <c r="X156" s="295"/>
      <c r="Y156" s="295"/>
      <c r="Z156" s="296">
        <f t="shared" si="262"/>
        <v>0</v>
      </c>
      <c r="AA156" s="296">
        <f t="shared" si="262"/>
        <v>0</v>
      </c>
      <c r="AB156" s="296">
        <f t="shared" si="262"/>
        <v>0</v>
      </c>
      <c r="AC156" s="296">
        <f t="shared" si="262"/>
        <v>0</v>
      </c>
      <c r="AD156" s="296">
        <f t="shared" si="262"/>
        <v>0</v>
      </c>
      <c r="AE156" s="296">
        <f t="shared" si="262"/>
        <v>0</v>
      </c>
      <c r="AF156" s="296">
        <f t="shared" si="262"/>
        <v>0</v>
      </c>
      <c r="AG156" s="297">
        <f t="shared" si="279"/>
        <v>0</v>
      </c>
      <c r="AH156" s="296">
        <f t="shared" si="280"/>
        <v>0</v>
      </c>
      <c r="AI156" s="298"/>
      <c r="AJ156" s="298"/>
      <c r="AK156" s="298"/>
      <c r="AL156" s="298"/>
      <c r="AM156" s="298"/>
      <c r="AN156" s="298"/>
      <c r="AO156" s="297">
        <f t="shared" si="281"/>
        <v>0</v>
      </c>
      <c r="AP156" s="296">
        <f t="shared" si="282"/>
        <v>0</v>
      </c>
      <c r="AQ156" s="298"/>
      <c r="AR156" s="298"/>
      <c r="AS156" s="298"/>
      <c r="AT156" s="298"/>
      <c r="AU156" s="298"/>
      <c r="AV156" s="298"/>
      <c r="AW156" s="297">
        <f t="shared" si="283"/>
        <v>0</v>
      </c>
      <c r="AX156" s="296">
        <f t="shared" si="284"/>
        <v>0</v>
      </c>
      <c r="AY156" s="298"/>
      <c r="AZ156" s="298"/>
      <c r="BA156" s="298"/>
      <c r="BB156" s="298"/>
      <c r="BC156" s="298"/>
      <c r="BD156" s="298"/>
      <c r="BE156" s="297">
        <f t="shared" si="285"/>
        <v>0</v>
      </c>
      <c r="BF156" s="296">
        <f t="shared" si="286"/>
        <v>0</v>
      </c>
      <c r="BG156" s="298"/>
      <c r="BH156" s="298"/>
      <c r="BI156" s="298"/>
      <c r="BJ156" s="298"/>
      <c r="BK156" s="298"/>
      <c r="BL156" s="298"/>
    </row>
    <row r="157" spans="1:64" s="287" customFormat="1" ht="40.5" customHeight="1" x14ac:dyDescent="0.25">
      <c r="A157" s="293"/>
      <c r="B157" s="278"/>
      <c r="C157" s="1019"/>
      <c r="D157" s="1119"/>
      <c r="E157" s="351">
        <v>505</v>
      </c>
      <c r="F157" s="370">
        <v>410305400</v>
      </c>
      <c r="G157" s="28" t="s">
        <v>1151</v>
      </c>
      <c r="H157" s="352">
        <v>40</v>
      </c>
      <c r="I157" s="352" t="s">
        <v>2979</v>
      </c>
      <c r="J157" s="370">
        <v>41</v>
      </c>
      <c r="K157" s="359" t="s">
        <v>3135</v>
      </c>
      <c r="L157" s="359">
        <v>4103</v>
      </c>
      <c r="M157" s="676" t="s">
        <v>3403</v>
      </c>
      <c r="N157" s="356">
        <v>2024004540064</v>
      </c>
      <c r="O157" s="370" t="s">
        <v>3430</v>
      </c>
      <c r="P157" s="742" t="s">
        <v>1397</v>
      </c>
      <c r="Q157" s="272">
        <v>40</v>
      </c>
      <c r="R157" s="326"/>
      <c r="S157" s="326"/>
      <c r="T157" s="178">
        <v>40</v>
      </c>
      <c r="U157" s="294"/>
      <c r="V157" s="295"/>
      <c r="W157" s="295"/>
      <c r="X157" s="295"/>
      <c r="Y157" s="295"/>
      <c r="Z157" s="296">
        <f t="shared" si="262"/>
        <v>0</v>
      </c>
      <c r="AA157" s="296">
        <f t="shared" si="262"/>
        <v>0</v>
      </c>
      <c r="AB157" s="296">
        <f t="shared" si="262"/>
        <v>0</v>
      </c>
      <c r="AC157" s="296">
        <f t="shared" si="262"/>
        <v>0</v>
      </c>
      <c r="AD157" s="296">
        <f t="shared" si="262"/>
        <v>0</v>
      </c>
      <c r="AE157" s="296">
        <f t="shared" si="262"/>
        <v>0</v>
      </c>
      <c r="AF157" s="296">
        <f t="shared" si="262"/>
        <v>0</v>
      </c>
      <c r="AG157" s="297">
        <f t="shared" si="279"/>
        <v>0</v>
      </c>
      <c r="AH157" s="296">
        <f t="shared" si="280"/>
        <v>0</v>
      </c>
      <c r="AI157" s="298"/>
      <c r="AJ157" s="298"/>
      <c r="AK157" s="298"/>
      <c r="AL157" s="298"/>
      <c r="AM157" s="298"/>
      <c r="AN157" s="298"/>
      <c r="AO157" s="297">
        <f t="shared" si="281"/>
        <v>0</v>
      </c>
      <c r="AP157" s="296">
        <f t="shared" si="282"/>
        <v>0</v>
      </c>
      <c r="AQ157" s="298"/>
      <c r="AR157" s="298"/>
      <c r="AS157" s="298"/>
      <c r="AT157" s="298"/>
      <c r="AU157" s="298"/>
      <c r="AV157" s="298"/>
      <c r="AW157" s="297">
        <f t="shared" si="283"/>
        <v>0</v>
      </c>
      <c r="AX157" s="296">
        <f t="shared" si="284"/>
        <v>0</v>
      </c>
      <c r="AY157" s="298"/>
      <c r="AZ157" s="298"/>
      <c r="BA157" s="298"/>
      <c r="BB157" s="298"/>
      <c r="BC157" s="298"/>
      <c r="BD157" s="298"/>
      <c r="BE157" s="297">
        <f t="shared" si="285"/>
        <v>0</v>
      </c>
      <c r="BF157" s="296">
        <f t="shared" si="286"/>
        <v>0</v>
      </c>
      <c r="BG157" s="298"/>
      <c r="BH157" s="298"/>
      <c r="BI157" s="298"/>
      <c r="BJ157" s="298"/>
      <c r="BK157" s="298"/>
      <c r="BL157" s="298"/>
    </row>
    <row r="158" spans="1:64" s="287" customFormat="1" ht="40.5" customHeight="1" x14ac:dyDescent="0.25">
      <c r="A158" s="293"/>
      <c r="B158" s="278"/>
      <c r="C158" s="328" t="s">
        <v>1591</v>
      </c>
      <c r="D158" s="322" t="s">
        <v>1398</v>
      </c>
      <c r="E158" s="351">
        <v>506</v>
      </c>
      <c r="F158" s="370">
        <v>410305400</v>
      </c>
      <c r="G158" s="28" t="s">
        <v>1151</v>
      </c>
      <c r="H158" s="352">
        <v>2</v>
      </c>
      <c r="I158" s="352" t="s">
        <v>2979</v>
      </c>
      <c r="J158" s="370">
        <v>41</v>
      </c>
      <c r="K158" s="359" t="s">
        <v>3135</v>
      </c>
      <c r="L158" s="359">
        <v>4103</v>
      </c>
      <c r="M158" s="676" t="s">
        <v>3403</v>
      </c>
      <c r="N158" s="356">
        <v>2024004540064</v>
      </c>
      <c r="O158" s="370" t="s">
        <v>3430</v>
      </c>
      <c r="P158" s="742" t="s">
        <v>1399</v>
      </c>
      <c r="Q158" s="272">
        <v>2</v>
      </c>
      <c r="R158" s="326"/>
      <c r="S158" s="326"/>
      <c r="T158" s="178">
        <v>2</v>
      </c>
      <c r="U158" s="294"/>
      <c r="V158" s="295"/>
      <c r="W158" s="295"/>
      <c r="X158" s="295"/>
      <c r="Y158" s="295"/>
      <c r="Z158" s="296">
        <f t="shared" si="262"/>
        <v>0</v>
      </c>
      <c r="AA158" s="296">
        <f t="shared" si="262"/>
        <v>0</v>
      </c>
      <c r="AB158" s="296">
        <f t="shared" si="262"/>
        <v>0</v>
      </c>
      <c r="AC158" s="296">
        <f t="shared" si="262"/>
        <v>0</v>
      </c>
      <c r="AD158" s="296">
        <f t="shared" si="262"/>
        <v>0</v>
      </c>
      <c r="AE158" s="296">
        <f t="shared" si="262"/>
        <v>0</v>
      </c>
      <c r="AF158" s="296">
        <f t="shared" si="262"/>
        <v>0</v>
      </c>
      <c r="AG158" s="297">
        <f t="shared" si="279"/>
        <v>0</v>
      </c>
      <c r="AH158" s="296">
        <f t="shared" si="280"/>
        <v>0</v>
      </c>
      <c r="AI158" s="298"/>
      <c r="AJ158" s="298"/>
      <c r="AK158" s="298"/>
      <c r="AL158" s="298"/>
      <c r="AM158" s="298"/>
      <c r="AN158" s="298"/>
      <c r="AO158" s="297">
        <f t="shared" si="281"/>
        <v>0</v>
      </c>
      <c r="AP158" s="296">
        <f t="shared" si="282"/>
        <v>0</v>
      </c>
      <c r="AQ158" s="298"/>
      <c r="AR158" s="298"/>
      <c r="AS158" s="298"/>
      <c r="AT158" s="298"/>
      <c r="AU158" s="298"/>
      <c r="AV158" s="298"/>
      <c r="AW158" s="297">
        <f t="shared" si="283"/>
        <v>0</v>
      </c>
      <c r="AX158" s="296">
        <f t="shared" si="284"/>
        <v>0</v>
      </c>
      <c r="AY158" s="298"/>
      <c r="AZ158" s="298"/>
      <c r="BA158" s="298"/>
      <c r="BB158" s="298"/>
      <c r="BC158" s="298"/>
      <c r="BD158" s="298"/>
      <c r="BE158" s="297">
        <f t="shared" si="285"/>
        <v>0</v>
      </c>
      <c r="BF158" s="296">
        <f t="shared" si="286"/>
        <v>0</v>
      </c>
      <c r="BG158" s="298"/>
      <c r="BH158" s="298"/>
      <c r="BI158" s="298"/>
      <c r="BJ158" s="298"/>
      <c r="BK158" s="298"/>
      <c r="BL158" s="298"/>
    </row>
    <row r="159" spans="1:64" s="287" customFormat="1" ht="40.5" customHeight="1" x14ac:dyDescent="0.25">
      <c r="A159" s="293"/>
      <c r="B159" s="278"/>
      <c r="C159" s="328" t="s">
        <v>1592</v>
      </c>
      <c r="D159" s="322" t="s">
        <v>1400</v>
      </c>
      <c r="E159" s="351">
        <v>507</v>
      </c>
      <c r="F159" s="370">
        <v>410305200</v>
      </c>
      <c r="G159" s="28" t="s">
        <v>3134</v>
      </c>
      <c r="H159" s="352">
        <v>40</v>
      </c>
      <c r="I159" s="352" t="s">
        <v>2979</v>
      </c>
      <c r="J159" s="370">
        <v>41</v>
      </c>
      <c r="K159" s="359" t="s">
        <v>3135</v>
      </c>
      <c r="L159" s="359">
        <v>4103</v>
      </c>
      <c r="M159" s="676" t="s">
        <v>3403</v>
      </c>
      <c r="N159" s="356">
        <v>2024004540064</v>
      </c>
      <c r="O159" s="370" t="s">
        <v>3430</v>
      </c>
      <c r="P159" s="742" t="s">
        <v>1348</v>
      </c>
      <c r="Q159" s="272">
        <v>40</v>
      </c>
      <c r="R159" s="326" t="s">
        <v>2955</v>
      </c>
      <c r="S159" s="326"/>
      <c r="T159" s="178">
        <v>40</v>
      </c>
      <c r="U159" s="294">
        <v>8</v>
      </c>
      <c r="V159" s="295">
        <v>12</v>
      </c>
      <c r="W159" s="295">
        <v>10</v>
      </c>
      <c r="X159" s="295">
        <v>10</v>
      </c>
      <c r="Y159" s="295">
        <v>542.70000000000005</v>
      </c>
      <c r="Z159" s="296">
        <f t="shared" si="262"/>
        <v>542.70000000000005</v>
      </c>
      <c r="AA159" s="296">
        <f t="shared" si="262"/>
        <v>542.70000000000005</v>
      </c>
      <c r="AB159" s="296">
        <f t="shared" si="262"/>
        <v>0</v>
      </c>
      <c r="AC159" s="296">
        <f t="shared" si="262"/>
        <v>0</v>
      </c>
      <c r="AD159" s="296">
        <f t="shared" si="262"/>
        <v>0</v>
      </c>
      <c r="AE159" s="296">
        <f t="shared" si="262"/>
        <v>0</v>
      </c>
      <c r="AF159" s="296">
        <f t="shared" si="262"/>
        <v>0</v>
      </c>
      <c r="AG159" s="297">
        <f t="shared" si="279"/>
        <v>8</v>
      </c>
      <c r="AH159" s="296">
        <f t="shared" si="280"/>
        <v>47.7</v>
      </c>
      <c r="AI159" s="298">
        <v>47.7</v>
      </c>
      <c r="AJ159" s="298"/>
      <c r="AK159" s="298"/>
      <c r="AL159" s="298"/>
      <c r="AM159" s="298"/>
      <c r="AN159" s="298"/>
      <c r="AO159" s="297">
        <f t="shared" si="281"/>
        <v>12</v>
      </c>
      <c r="AP159" s="296">
        <f t="shared" si="282"/>
        <v>165</v>
      </c>
      <c r="AQ159" s="298">
        <v>165</v>
      </c>
      <c r="AR159" s="298"/>
      <c r="AS159" s="298"/>
      <c r="AT159" s="298"/>
      <c r="AU159" s="298"/>
      <c r="AV159" s="298"/>
      <c r="AW159" s="297">
        <f t="shared" si="283"/>
        <v>10</v>
      </c>
      <c r="AX159" s="296">
        <f t="shared" si="284"/>
        <v>165</v>
      </c>
      <c r="AY159" s="298">
        <v>165</v>
      </c>
      <c r="AZ159" s="298"/>
      <c r="BA159" s="298"/>
      <c r="BB159" s="298"/>
      <c r="BC159" s="298"/>
      <c r="BD159" s="298"/>
      <c r="BE159" s="297">
        <f t="shared" si="285"/>
        <v>10</v>
      </c>
      <c r="BF159" s="296">
        <f t="shared" si="286"/>
        <v>165</v>
      </c>
      <c r="BG159" s="298">
        <v>165</v>
      </c>
      <c r="BH159" s="298"/>
      <c r="BI159" s="298"/>
      <c r="BJ159" s="298"/>
      <c r="BK159" s="298"/>
      <c r="BL159" s="298"/>
    </row>
    <row r="160" spans="1:64" s="287" customFormat="1" ht="40.5" customHeight="1" x14ac:dyDescent="0.25">
      <c r="A160" s="293"/>
      <c r="B160" s="278"/>
      <c r="C160" s="328" t="s">
        <v>1593</v>
      </c>
      <c r="D160" s="333" t="s">
        <v>1408</v>
      </c>
      <c r="E160" s="351">
        <v>508</v>
      </c>
      <c r="F160" s="370">
        <v>410305400</v>
      </c>
      <c r="G160" s="28" t="s">
        <v>1151</v>
      </c>
      <c r="H160" s="352">
        <v>3</v>
      </c>
      <c r="I160" s="352" t="s">
        <v>2979</v>
      </c>
      <c r="J160" s="370">
        <v>41</v>
      </c>
      <c r="K160" s="359" t="s">
        <v>3135</v>
      </c>
      <c r="L160" s="359">
        <v>4103</v>
      </c>
      <c r="M160" s="676" t="s">
        <v>3403</v>
      </c>
      <c r="N160" s="356">
        <v>2024004540064</v>
      </c>
      <c r="O160" s="370" t="s">
        <v>3430</v>
      </c>
      <c r="P160" s="752" t="s">
        <v>1409</v>
      </c>
      <c r="Q160" s="272">
        <v>3</v>
      </c>
      <c r="R160" s="326"/>
      <c r="S160" s="326"/>
      <c r="T160" s="178">
        <v>3</v>
      </c>
      <c r="U160" s="294"/>
      <c r="V160" s="295"/>
      <c r="W160" s="295"/>
      <c r="X160" s="295"/>
      <c r="Y160" s="295"/>
      <c r="Z160" s="296">
        <f t="shared" si="262"/>
        <v>0</v>
      </c>
      <c r="AA160" s="296">
        <f t="shared" si="262"/>
        <v>0</v>
      </c>
      <c r="AB160" s="296">
        <f t="shared" si="262"/>
        <v>0</v>
      </c>
      <c r="AC160" s="296">
        <f t="shared" si="262"/>
        <v>0</v>
      </c>
      <c r="AD160" s="296">
        <f t="shared" si="262"/>
        <v>0</v>
      </c>
      <c r="AE160" s="296">
        <f t="shared" si="262"/>
        <v>0</v>
      </c>
      <c r="AF160" s="296">
        <f t="shared" si="262"/>
        <v>0</v>
      </c>
      <c r="AG160" s="297">
        <f t="shared" si="279"/>
        <v>0</v>
      </c>
      <c r="AH160" s="296">
        <f t="shared" si="280"/>
        <v>0</v>
      </c>
      <c r="AI160" s="298"/>
      <c r="AJ160" s="298"/>
      <c r="AK160" s="298"/>
      <c r="AL160" s="298"/>
      <c r="AM160" s="298"/>
      <c r="AN160" s="298"/>
      <c r="AO160" s="297">
        <f t="shared" si="281"/>
        <v>0</v>
      </c>
      <c r="AP160" s="296">
        <f t="shared" si="282"/>
        <v>0</v>
      </c>
      <c r="AQ160" s="298"/>
      <c r="AR160" s="298"/>
      <c r="AS160" s="298"/>
      <c r="AT160" s="298"/>
      <c r="AU160" s="298"/>
      <c r="AV160" s="298"/>
      <c r="AW160" s="297">
        <f t="shared" si="283"/>
        <v>0</v>
      </c>
      <c r="AX160" s="296">
        <f t="shared" si="284"/>
        <v>0</v>
      </c>
      <c r="AY160" s="298"/>
      <c r="AZ160" s="298"/>
      <c r="BA160" s="298"/>
      <c r="BB160" s="298"/>
      <c r="BC160" s="298"/>
      <c r="BD160" s="298"/>
      <c r="BE160" s="297">
        <f t="shared" si="285"/>
        <v>0</v>
      </c>
      <c r="BF160" s="296">
        <f t="shared" si="286"/>
        <v>0</v>
      </c>
      <c r="BG160" s="298"/>
      <c r="BH160" s="298"/>
      <c r="BI160" s="298"/>
      <c r="BJ160" s="298"/>
      <c r="BK160" s="298"/>
      <c r="BL160" s="298"/>
    </row>
    <row r="161" spans="1:64" s="287" customFormat="1" ht="40.5" customHeight="1" x14ac:dyDescent="0.25">
      <c r="A161" s="293"/>
      <c r="B161" s="278"/>
      <c r="C161" s="328" t="s">
        <v>1594</v>
      </c>
      <c r="D161" s="333" t="s">
        <v>1410</v>
      </c>
      <c r="E161" s="351">
        <v>509</v>
      </c>
      <c r="F161" s="370">
        <v>410305400</v>
      </c>
      <c r="G161" s="28" t="s">
        <v>1151</v>
      </c>
      <c r="H161" s="352">
        <v>2</v>
      </c>
      <c r="I161" s="352" t="s">
        <v>2979</v>
      </c>
      <c r="J161" s="370">
        <v>41</v>
      </c>
      <c r="K161" s="359" t="s">
        <v>3135</v>
      </c>
      <c r="L161" s="359">
        <v>4103</v>
      </c>
      <c r="M161" s="676" t="s">
        <v>3403</v>
      </c>
      <c r="N161" s="356">
        <v>2024004540064</v>
      </c>
      <c r="O161" s="370" t="s">
        <v>3430</v>
      </c>
      <c r="P161" s="752" t="s">
        <v>1411</v>
      </c>
      <c r="Q161" s="272">
        <v>2</v>
      </c>
      <c r="R161" s="326"/>
      <c r="S161" s="326"/>
      <c r="T161" s="178">
        <v>2</v>
      </c>
      <c r="U161" s="294"/>
      <c r="V161" s="295"/>
      <c r="W161" s="295"/>
      <c r="X161" s="295"/>
      <c r="Y161" s="295"/>
      <c r="Z161" s="296">
        <f t="shared" si="262"/>
        <v>0</v>
      </c>
      <c r="AA161" s="296">
        <f t="shared" si="262"/>
        <v>0</v>
      </c>
      <c r="AB161" s="296">
        <f t="shared" si="262"/>
        <v>0</v>
      </c>
      <c r="AC161" s="296">
        <f t="shared" si="262"/>
        <v>0</v>
      </c>
      <c r="AD161" s="296">
        <f t="shared" si="262"/>
        <v>0</v>
      </c>
      <c r="AE161" s="296">
        <f t="shared" si="262"/>
        <v>0</v>
      </c>
      <c r="AF161" s="296">
        <f t="shared" si="262"/>
        <v>0</v>
      </c>
      <c r="AG161" s="297">
        <f t="shared" si="279"/>
        <v>0</v>
      </c>
      <c r="AH161" s="296">
        <f t="shared" si="280"/>
        <v>0</v>
      </c>
      <c r="AI161" s="298"/>
      <c r="AJ161" s="298"/>
      <c r="AK161" s="298"/>
      <c r="AL161" s="298"/>
      <c r="AM161" s="298"/>
      <c r="AN161" s="298"/>
      <c r="AO161" s="297">
        <f t="shared" si="281"/>
        <v>0</v>
      </c>
      <c r="AP161" s="296">
        <f t="shared" si="282"/>
        <v>0</v>
      </c>
      <c r="AQ161" s="298"/>
      <c r="AR161" s="298"/>
      <c r="AS161" s="298"/>
      <c r="AT161" s="298"/>
      <c r="AU161" s="298"/>
      <c r="AV161" s="298"/>
      <c r="AW161" s="297">
        <f t="shared" si="283"/>
        <v>0</v>
      </c>
      <c r="AX161" s="296">
        <f t="shared" si="284"/>
        <v>0</v>
      </c>
      <c r="AY161" s="298"/>
      <c r="AZ161" s="298"/>
      <c r="BA161" s="298"/>
      <c r="BB161" s="298"/>
      <c r="BC161" s="298"/>
      <c r="BD161" s="298"/>
      <c r="BE161" s="297">
        <f t="shared" si="285"/>
        <v>0</v>
      </c>
      <c r="BF161" s="296">
        <f t="shared" si="286"/>
        <v>0</v>
      </c>
      <c r="BG161" s="298"/>
      <c r="BH161" s="298"/>
      <c r="BI161" s="298"/>
      <c r="BJ161" s="298"/>
      <c r="BK161" s="298"/>
      <c r="BL161" s="298"/>
    </row>
    <row r="162" spans="1:64" s="287" customFormat="1" ht="40.5" customHeight="1" x14ac:dyDescent="0.25">
      <c r="A162" s="293"/>
      <c r="B162" s="278"/>
      <c r="C162" s="328" t="s">
        <v>2567</v>
      </c>
      <c r="D162" s="333" t="s">
        <v>1412</v>
      </c>
      <c r="E162" s="351">
        <v>510</v>
      </c>
      <c r="F162" s="370">
        <v>410305400</v>
      </c>
      <c r="G162" s="28" t="s">
        <v>1151</v>
      </c>
      <c r="H162" s="352">
        <v>1</v>
      </c>
      <c r="I162" s="352" t="s">
        <v>2979</v>
      </c>
      <c r="J162" s="370">
        <v>41</v>
      </c>
      <c r="K162" s="359" t="s">
        <v>3135</v>
      </c>
      <c r="L162" s="359">
        <v>4103</v>
      </c>
      <c r="M162" s="676" t="s">
        <v>3403</v>
      </c>
      <c r="N162" s="356">
        <v>2024004540064</v>
      </c>
      <c r="O162" s="370" t="s">
        <v>3430</v>
      </c>
      <c r="P162" s="752" t="s">
        <v>416</v>
      </c>
      <c r="Q162" s="272">
        <v>1</v>
      </c>
      <c r="R162" s="326"/>
      <c r="S162" s="326"/>
      <c r="T162" s="178">
        <v>1</v>
      </c>
      <c r="U162" s="294"/>
      <c r="V162" s="295"/>
      <c r="W162" s="295"/>
      <c r="X162" s="295"/>
      <c r="Y162" s="295"/>
      <c r="Z162" s="296">
        <f t="shared" si="262"/>
        <v>0</v>
      </c>
      <c r="AA162" s="296">
        <f t="shared" si="262"/>
        <v>0</v>
      </c>
      <c r="AB162" s="296">
        <f t="shared" si="262"/>
        <v>0</v>
      </c>
      <c r="AC162" s="296">
        <f t="shared" si="262"/>
        <v>0</v>
      </c>
      <c r="AD162" s="296">
        <f t="shared" si="262"/>
        <v>0</v>
      </c>
      <c r="AE162" s="296">
        <f t="shared" si="262"/>
        <v>0</v>
      </c>
      <c r="AF162" s="296">
        <f t="shared" si="262"/>
        <v>0</v>
      </c>
      <c r="AG162" s="297">
        <f t="shared" si="279"/>
        <v>0</v>
      </c>
      <c r="AH162" s="296">
        <f t="shared" si="280"/>
        <v>0</v>
      </c>
      <c r="AI162" s="298"/>
      <c r="AJ162" s="298"/>
      <c r="AK162" s="298"/>
      <c r="AL162" s="298"/>
      <c r="AM162" s="298"/>
      <c r="AN162" s="298"/>
      <c r="AO162" s="297">
        <f t="shared" si="281"/>
        <v>0</v>
      </c>
      <c r="AP162" s="296">
        <f t="shared" si="282"/>
        <v>0</v>
      </c>
      <c r="AQ162" s="298"/>
      <c r="AR162" s="298"/>
      <c r="AS162" s="298"/>
      <c r="AT162" s="298"/>
      <c r="AU162" s="298"/>
      <c r="AV162" s="298"/>
      <c r="AW162" s="297">
        <f t="shared" si="283"/>
        <v>0</v>
      </c>
      <c r="AX162" s="296">
        <f t="shared" si="284"/>
        <v>0</v>
      </c>
      <c r="AY162" s="298"/>
      <c r="AZ162" s="298"/>
      <c r="BA162" s="298"/>
      <c r="BB162" s="298"/>
      <c r="BC162" s="298"/>
      <c r="BD162" s="298"/>
      <c r="BE162" s="297">
        <f t="shared" si="285"/>
        <v>0</v>
      </c>
      <c r="BF162" s="296">
        <f t="shared" si="286"/>
        <v>0</v>
      </c>
      <c r="BG162" s="298"/>
      <c r="BH162" s="298"/>
      <c r="BI162" s="298"/>
      <c r="BJ162" s="298"/>
      <c r="BK162" s="298"/>
      <c r="BL162" s="298"/>
    </row>
    <row r="163" spans="1:64" s="287" customFormat="1" ht="40.5" customHeight="1" x14ac:dyDescent="0.25">
      <c r="A163" s="293"/>
      <c r="B163" s="278"/>
      <c r="C163" s="328" t="s">
        <v>2568</v>
      </c>
      <c r="D163" s="333" t="s">
        <v>1413</v>
      </c>
      <c r="E163" s="351">
        <v>511</v>
      </c>
      <c r="F163" s="370">
        <v>410305500</v>
      </c>
      <c r="G163" s="28" t="s">
        <v>3432</v>
      </c>
      <c r="H163" s="352">
        <v>100</v>
      </c>
      <c r="I163" s="352" t="s">
        <v>2979</v>
      </c>
      <c r="J163" s="370">
        <v>41</v>
      </c>
      <c r="K163" s="359" t="s">
        <v>3135</v>
      </c>
      <c r="L163" s="359">
        <v>4103</v>
      </c>
      <c r="M163" s="676" t="s">
        <v>3403</v>
      </c>
      <c r="N163" s="356">
        <v>2024004540064</v>
      </c>
      <c r="O163" s="370" t="s">
        <v>3430</v>
      </c>
      <c r="P163" s="752" t="s">
        <v>1414</v>
      </c>
      <c r="Q163" s="272">
        <v>100</v>
      </c>
      <c r="R163" s="326" t="s">
        <v>2955</v>
      </c>
      <c r="S163" s="326"/>
      <c r="T163" s="178">
        <v>100</v>
      </c>
      <c r="U163" s="294"/>
      <c r="V163" s="295">
        <v>100</v>
      </c>
      <c r="W163" s="295"/>
      <c r="X163" s="295"/>
      <c r="Y163" s="295">
        <v>0.1</v>
      </c>
      <c r="Z163" s="296">
        <f t="shared" si="262"/>
        <v>0.1</v>
      </c>
      <c r="AA163" s="296">
        <f t="shared" si="262"/>
        <v>0.1</v>
      </c>
      <c r="AB163" s="296">
        <f t="shared" si="262"/>
        <v>0</v>
      </c>
      <c r="AC163" s="296">
        <f t="shared" si="262"/>
        <v>0</v>
      </c>
      <c r="AD163" s="296">
        <f t="shared" si="262"/>
        <v>0</v>
      </c>
      <c r="AE163" s="296">
        <f t="shared" si="262"/>
        <v>0</v>
      </c>
      <c r="AF163" s="296">
        <f t="shared" si="262"/>
        <v>0</v>
      </c>
      <c r="AG163" s="297">
        <f t="shared" si="279"/>
        <v>0</v>
      </c>
      <c r="AH163" s="296">
        <f t="shared" si="280"/>
        <v>0</v>
      </c>
      <c r="AI163" s="298"/>
      <c r="AJ163" s="298"/>
      <c r="AK163" s="298"/>
      <c r="AL163" s="298"/>
      <c r="AM163" s="298"/>
      <c r="AN163" s="298"/>
      <c r="AO163" s="297">
        <f t="shared" si="281"/>
        <v>100</v>
      </c>
      <c r="AP163" s="296">
        <f t="shared" si="282"/>
        <v>0.1</v>
      </c>
      <c r="AQ163" s="298">
        <v>0.1</v>
      </c>
      <c r="AR163" s="298"/>
      <c r="AS163" s="298"/>
      <c r="AT163" s="298"/>
      <c r="AU163" s="298"/>
      <c r="AV163" s="298"/>
      <c r="AW163" s="297">
        <f t="shared" si="283"/>
        <v>0</v>
      </c>
      <c r="AX163" s="296">
        <f t="shared" si="284"/>
        <v>0</v>
      </c>
      <c r="AY163" s="298"/>
      <c r="AZ163" s="298"/>
      <c r="BA163" s="298"/>
      <c r="BB163" s="298"/>
      <c r="BC163" s="298"/>
      <c r="BD163" s="298"/>
      <c r="BE163" s="297">
        <f t="shared" si="285"/>
        <v>0</v>
      </c>
      <c r="BF163" s="296">
        <f t="shared" si="286"/>
        <v>0</v>
      </c>
      <c r="BG163" s="298"/>
      <c r="BH163" s="298"/>
      <c r="BI163" s="298"/>
      <c r="BJ163" s="298"/>
      <c r="BK163" s="298"/>
      <c r="BL163" s="298"/>
    </row>
    <row r="164" spans="1:64" s="287" customFormat="1" ht="40.5" customHeight="1" x14ac:dyDescent="0.25">
      <c r="A164" s="293"/>
      <c r="B164" s="278"/>
      <c r="C164" s="328" t="s">
        <v>2569</v>
      </c>
      <c r="D164" s="333" t="s">
        <v>1415</v>
      </c>
      <c r="E164" s="351">
        <v>512</v>
      </c>
      <c r="F164" s="370">
        <v>410305400</v>
      </c>
      <c r="G164" s="28" t="s">
        <v>1151</v>
      </c>
      <c r="H164" s="352">
        <v>4</v>
      </c>
      <c r="I164" s="352" t="s">
        <v>2979</v>
      </c>
      <c r="J164" s="370">
        <v>41</v>
      </c>
      <c r="K164" s="359" t="s">
        <v>3135</v>
      </c>
      <c r="L164" s="359">
        <v>4103</v>
      </c>
      <c r="M164" s="676" t="s">
        <v>3403</v>
      </c>
      <c r="N164" s="356">
        <v>2024004540064</v>
      </c>
      <c r="O164" s="370" t="s">
        <v>3430</v>
      </c>
      <c r="P164" s="752" t="s">
        <v>1416</v>
      </c>
      <c r="Q164" s="272">
        <v>4</v>
      </c>
      <c r="R164" s="326"/>
      <c r="S164" s="326"/>
      <c r="T164" s="178">
        <v>4</v>
      </c>
      <c r="U164" s="294"/>
      <c r="V164" s="295"/>
      <c r="W164" s="295"/>
      <c r="X164" s="295"/>
      <c r="Y164" s="295"/>
      <c r="Z164" s="296">
        <f t="shared" si="262"/>
        <v>0</v>
      </c>
      <c r="AA164" s="296">
        <f t="shared" si="262"/>
        <v>0</v>
      </c>
      <c r="AB164" s="296">
        <f t="shared" si="262"/>
        <v>0</v>
      </c>
      <c r="AC164" s="296">
        <f t="shared" si="262"/>
        <v>0</v>
      </c>
      <c r="AD164" s="296">
        <f t="shared" si="262"/>
        <v>0</v>
      </c>
      <c r="AE164" s="296">
        <f t="shared" si="262"/>
        <v>0</v>
      </c>
      <c r="AF164" s="296">
        <f t="shared" si="262"/>
        <v>0</v>
      </c>
      <c r="AG164" s="297">
        <f t="shared" si="279"/>
        <v>0</v>
      </c>
      <c r="AH164" s="296">
        <f t="shared" si="280"/>
        <v>0</v>
      </c>
      <c r="AI164" s="298"/>
      <c r="AJ164" s="298"/>
      <c r="AK164" s="298"/>
      <c r="AL164" s="298"/>
      <c r="AM164" s="298"/>
      <c r="AN164" s="298"/>
      <c r="AO164" s="297">
        <f t="shared" si="281"/>
        <v>0</v>
      </c>
      <c r="AP164" s="296">
        <f t="shared" si="282"/>
        <v>0</v>
      </c>
      <c r="AQ164" s="298"/>
      <c r="AR164" s="298"/>
      <c r="AS164" s="298"/>
      <c r="AT164" s="298"/>
      <c r="AU164" s="298"/>
      <c r="AV164" s="298"/>
      <c r="AW164" s="297">
        <f t="shared" si="283"/>
        <v>0</v>
      </c>
      <c r="AX164" s="296">
        <f t="shared" si="284"/>
        <v>0</v>
      </c>
      <c r="AY164" s="298"/>
      <c r="AZ164" s="298"/>
      <c r="BA164" s="298"/>
      <c r="BB164" s="298"/>
      <c r="BC164" s="298"/>
      <c r="BD164" s="298"/>
      <c r="BE164" s="297">
        <f t="shared" si="285"/>
        <v>0</v>
      </c>
      <c r="BF164" s="296">
        <f t="shared" si="286"/>
        <v>0</v>
      </c>
      <c r="BG164" s="298"/>
      <c r="BH164" s="298"/>
      <c r="BI164" s="298"/>
      <c r="BJ164" s="298"/>
      <c r="BK164" s="298"/>
      <c r="BL164" s="298"/>
    </row>
    <row r="165" spans="1:64" s="559" customFormat="1" ht="40.5" customHeight="1" x14ac:dyDescent="0.25">
      <c r="A165" s="464"/>
      <c r="B165" s="201" t="s">
        <v>1596</v>
      </c>
      <c r="C165" s="567" t="s">
        <v>1417</v>
      </c>
      <c r="D165" s="548"/>
      <c r="E165" s="548"/>
      <c r="F165" s="370"/>
      <c r="G165" s="842"/>
      <c r="H165" s="842"/>
      <c r="I165" s="842"/>
      <c r="J165" s="613"/>
      <c r="K165" s="637"/>
      <c r="L165" s="637"/>
      <c r="M165" s="637"/>
      <c r="N165" s="356"/>
      <c r="O165" s="843"/>
      <c r="P165" s="716"/>
      <c r="Q165" s="716"/>
      <c r="R165" s="716"/>
      <c r="S165" s="685"/>
      <c r="T165" s="548"/>
      <c r="U165" s="549"/>
      <c r="V165" s="549"/>
      <c r="W165" s="549"/>
      <c r="X165" s="550"/>
      <c r="Y165" s="585">
        <v>281</v>
      </c>
      <c r="Z165" s="551">
        <f t="shared" si="262"/>
        <v>281</v>
      </c>
      <c r="AA165" s="551">
        <f t="shared" si="262"/>
        <v>281</v>
      </c>
      <c r="AB165" s="551">
        <f t="shared" si="262"/>
        <v>0</v>
      </c>
      <c r="AC165" s="551">
        <f t="shared" ref="AC165:AF172" si="287">+AK165+AS165+BA165+BI165</f>
        <v>0</v>
      </c>
      <c r="AD165" s="551">
        <f t="shared" si="287"/>
        <v>0</v>
      </c>
      <c r="AE165" s="551">
        <f t="shared" si="287"/>
        <v>0</v>
      </c>
      <c r="AF165" s="551">
        <f t="shared" si="287"/>
        <v>0</v>
      </c>
      <c r="AG165" s="552"/>
      <c r="AH165" s="553">
        <f>SUM(AH166:AH172)</f>
        <v>0</v>
      </c>
      <c r="AI165" s="553">
        <f t="shared" ref="AI165:AN165" si="288">SUM(AI166:AI172)</f>
        <v>0</v>
      </c>
      <c r="AJ165" s="553">
        <f t="shared" si="288"/>
        <v>0</v>
      </c>
      <c r="AK165" s="553">
        <f t="shared" si="288"/>
        <v>0</v>
      </c>
      <c r="AL165" s="553">
        <f t="shared" si="288"/>
        <v>0</v>
      </c>
      <c r="AM165" s="553">
        <f t="shared" si="288"/>
        <v>0</v>
      </c>
      <c r="AN165" s="553">
        <f t="shared" si="288"/>
        <v>0</v>
      </c>
      <c r="AO165" s="552"/>
      <c r="AP165" s="553">
        <f>SUM(AP166:AP172)</f>
        <v>1</v>
      </c>
      <c r="AQ165" s="553">
        <f t="shared" ref="AQ165:AV165" si="289">SUM(AQ166:AQ172)</f>
        <v>1</v>
      </c>
      <c r="AR165" s="553">
        <f t="shared" si="289"/>
        <v>0</v>
      </c>
      <c r="AS165" s="553">
        <f t="shared" si="289"/>
        <v>0</v>
      </c>
      <c r="AT165" s="553">
        <f t="shared" si="289"/>
        <v>0</v>
      </c>
      <c r="AU165" s="553">
        <f t="shared" si="289"/>
        <v>0</v>
      </c>
      <c r="AV165" s="553">
        <f t="shared" si="289"/>
        <v>0</v>
      </c>
      <c r="AW165" s="552"/>
      <c r="AX165" s="553">
        <f>SUM(AX166:AX172)</f>
        <v>140</v>
      </c>
      <c r="AY165" s="553">
        <f t="shared" ref="AY165:BD165" si="290">SUM(AY166:AY172)</f>
        <v>140</v>
      </c>
      <c r="AZ165" s="553">
        <f t="shared" si="290"/>
        <v>0</v>
      </c>
      <c r="BA165" s="553">
        <f t="shared" si="290"/>
        <v>0</v>
      </c>
      <c r="BB165" s="553">
        <f t="shared" si="290"/>
        <v>0</v>
      </c>
      <c r="BC165" s="553">
        <f t="shared" si="290"/>
        <v>0</v>
      </c>
      <c r="BD165" s="553">
        <f t="shared" si="290"/>
        <v>0</v>
      </c>
      <c r="BE165" s="552"/>
      <c r="BF165" s="553">
        <f>SUM(BF166:BF172)</f>
        <v>140</v>
      </c>
      <c r="BG165" s="553">
        <f t="shared" ref="BG165:BL165" si="291">SUM(BG166:BG172)</f>
        <v>140</v>
      </c>
      <c r="BH165" s="553">
        <f t="shared" si="291"/>
        <v>0</v>
      </c>
      <c r="BI165" s="553">
        <f t="shared" si="291"/>
        <v>0</v>
      </c>
      <c r="BJ165" s="553">
        <f t="shared" si="291"/>
        <v>0</v>
      </c>
      <c r="BK165" s="553">
        <f t="shared" si="291"/>
        <v>0</v>
      </c>
      <c r="BL165" s="553">
        <f t="shared" si="291"/>
        <v>0</v>
      </c>
    </row>
    <row r="166" spans="1:64" s="287" customFormat="1" ht="40.5" customHeight="1" x14ac:dyDescent="0.25">
      <c r="A166" s="293"/>
      <c r="B166" s="278"/>
      <c r="C166" s="328" t="s">
        <v>1612</v>
      </c>
      <c r="D166" s="333" t="s">
        <v>1434</v>
      </c>
      <c r="E166" s="351">
        <v>513</v>
      </c>
      <c r="F166" s="370">
        <v>410305400</v>
      </c>
      <c r="G166" s="28" t="s">
        <v>1151</v>
      </c>
      <c r="H166" s="352">
        <v>2</v>
      </c>
      <c r="I166" s="352" t="s">
        <v>2979</v>
      </c>
      <c r="J166" s="370">
        <v>41</v>
      </c>
      <c r="K166" s="359" t="s">
        <v>3135</v>
      </c>
      <c r="L166" s="359">
        <v>4103</v>
      </c>
      <c r="M166" s="676" t="s">
        <v>3403</v>
      </c>
      <c r="N166" s="356">
        <v>2024004540064</v>
      </c>
      <c r="O166" s="370" t="s">
        <v>3430</v>
      </c>
      <c r="P166" s="752" t="s">
        <v>1330</v>
      </c>
      <c r="Q166" s="272">
        <v>2</v>
      </c>
      <c r="R166" s="326" t="s">
        <v>2955</v>
      </c>
      <c r="S166" s="326"/>
      <c r="T166" s="178">
        <v>2</v>
      </c>
      <c r="U166" s="294"/>
      <c r="V166" s="295"/>
      <c r="W166" s="295"/>
      <c r="X166" s="295"/>
      <c r="Y166" s="295"/>
      <c r="Z166" s="296">
        <f t="shared" ref="Z166:AB172" si="292">+AH166+AP166+AX166+BF166</f>
        <v>0</v>
      </c>
      <c r="AA166" s="296">
        <f t="shared" si="292"/>
        <v>0</v>
      </c>
      <c r="AB166" s="296">
        <f t="shared" si="292"/>
        <v>0</v>
      </c>
      <c r="AC166" s="296">
        <f t="shared" si="287"/>
        <v>0</v>
      </c>
      <c r="AD166" s="296">
        <f t="shared" si="287"/>
        <v>0</v>
      </c>
      <c r="AE166" s="296">
        <f t="shared" si="287"/>
        <v>0</v>
      </c>
      <c r="AF166" s="296">
        <f t="shared" si="287"/>
        <v>0</v>
      </c>
      <c r="AG166" s="297">
        <f t="shared" ref="AG166:AG172" si="293">+U166</f>
        <v>0</v>
      </c>
      <c r="AH166" s="296">
        <f t="shared" ref="AH166:AH172" si="294">SUM(AI166:AN166)</f>
        <v>0</v>
      </c>
      <c r="AI166" s="298"/>
      <c r="AJ166" s="298"/>
      <c r="AK166" s="298"/>
      <c r="AL166" s="298"/>
      <c r="AM166" s="298"/>
      <c r="AN166" s="298"/>
      <c r="AO166" s="297">
        <f t="shared" ref="AO166:AO172" si="295">+V166</f>
        <v>0</v>
      </c>
      <c r="AP166" s="296">
        <f t="shared" ref="AP166:AP172" si="296">SUM(AQ166:AV166)</f>
        <v>0</v>
      </c>
      <c r="AQ166" s="298"/>
      <c r="AR166" s="298"/>
      <c r="AS166" s="298"/>
      <c r="AT166" s="298"/>
      <c r="AU166" s="298"/>
      <c r="AV166" s="298"/>
      <c r="AW166" s="297">
        <f t="shared" ref="AW166:AW172" si="297">+W166</f>
        <v>0</v>
      </c>
      <c r="AX166" s="296">
        <f t="shared" ref="AX166:AX172" si="298">SUM(AY166:BD166)</f>
        <v>0</v>
      </c>
      <c r="AY166" s="298"/>
      <c r="AZ166" s="298"/>
      <c r="BA166" s="298"/>
      <c r="BB166" s="298"/>
      <c r="BC166" s="298"/>
      <c r="BD166" s="298"/>
      <c r="BE166" s="297">
        <f t="shared" ref="BE166:BE172" si="299">+X166</f>
        <v>0</v>
      </c>
      <c r="BF166" s="296">
        <f t="shared" ref="BF166:BF172" si="300">SUM(BG166:BL166)</f>
        <v>0</v>
      </c>
      <c r="BG166" s="298"/>
      <c r="BH166" s="298"/>
      <c r="BI166" s="298"/>
      <c r="BJ166" s="298"/>
      <c r="BK166" s="298"/>
      <c r="BL166" s="298"/>
    </row>
    <row r="167" spans="1:64" s="287" customFormat="1" ht="40.5" customHeight="1" x14ac:dyDescent="0.25">
      <c r="A167" s="293"/>
      <c r="B167" s="278"/>
      <c r="C167" s="328" t="s">
        <v>2570</v>
      </c>
      <c r="D167" s="333" t="s">
        <v>1435</v>
      </c>
      <c r="E167" s="351">
        <v>514</v>
      </c>
      <c r="F167" s="370">
        <v>410305007</v>
      </c>
      <c r="G167" s="28" t="s">
        <v>3428</v>
      </c>
      <c r="H167" s="352">
        <v>2</v>
      </c>
      <c r="I167" s="352" t="s">
        <v>2979</v>
      </c>
      <c r="J167" s="370">
        <v>41</v>
      </c>
      <c r="K167" s="359" t="s">
        <v>3135</v>
      </c>
      <c r="L167" s="359">
        <v>4103</v>
      </c>
      <c r="M167" s="676" t="s">
        <v>3403</v>
      </c>
      <c r="N167" s="356">
        <v>2024004540064</v>
      </c>
      <c r="O167" s="370" t="s">
        <v>3430</v>
      </c>
      <c r="P167" s="752" t="s">
        <v>1330</v>
      </c>
      <c r="Q167" s="272">
        <v>2</v>
      </c>
      <c r="R167" s="326" t="s">
        <v>2955</v>
      </c>
      <c r="S167" s="326"/>
      <c r="T167" s="178">
        <v>2</v>
      </c>
      <c r="U167" s="294"/>
      <c r="V167" s="295">
        <v>1</v>
      </c>
      <c r="W167" s="295">
        <v>1</v>
      </c>
      <c r="X167" s="295"/>
      <c r="Y167" s="295">
        <v>1</v>
      </c>
      <c r="Z167" s="296">
        <f t="shared" si="292"/>
        <v>1</v>
      </c>
      <c r="AA167" s="296">
        <f t="shared" si="292"/>
        <v>1</v>
      </c>
      <c r="AB167" s="296">
        <f t="shared" si="292"/>
        <v>0</v>
      </c>
      <c r="AC167" s="296">
        <f t="shared" si="287"/>
        <v>0</v>
      </c>
      <c r="AD167" s="296">
        <f t="shared" si="287"/>
        <v>0</v>
      </c>
      <c r="AE167" s="296">
        <f t="shared" si="287"/>
        <v>0</v>
      </c>
      <c r="AF167" s="296">
        <f t="shared" si="287"/>
        <v>0</v>
      </c>
      <c r="AG167" s="297">
        <f t="shared" si="293"/>
        <v>0</v>
      </c>
      <c r="AH167" s="296">
        <f t="shared" si="294"/>
        <v>0</v>
      </c>
      <c r="AI167" s="298"/>
      <c r="AJ167" s="298"/>
      <c r="AK167" s="298"/>
      <c r="AL167" s="298"/>
      <c r="AM167" s="298"/>
      <c r="AN167" s="298"/>
      <c r="AO167" s="297">
        <f t="shared" si="295"/>
        <v>1</v>
      </c>
      <c r="AP167" s="296">
        <f t="shared" si="296"/>
        <v>1</v>
      </c>
      <c r="AQ167" s="298">
        <v>1</v>
      </c>
      <c r="AR167" s="298"/>
      <c r="AS167" s="298"/>
      <c r="AT167" s="298"/>
      <c r="AU167" s="298"/>
      <c r="AV167" s="298"/>
      <c r="AW167" s="297">
        <f t="shared" si="297"/>
        <v>1</v>
      </c>
      <c r="AX167" s="296">
        <f t="shared" si="298"/>
        <v>0</v>
      </c>
      <c r="AY167" s="298"/>
      <c r="AZ167" s="298"/>
      <c r="BA167" s="298"/>
      <c r="BB167" s="298"/>
      <c r="BC167" s="298"/>
      <c r="BD167" s="298"/>
      <c r="BE167" s="297">
        <f t="shared" si="299"/>
        <v>0</v>
      </c>
      <c r="BF167" s="296">
        <f t="shared" si="300"/>
        <v>0</v>
      </c>
      <c r="BG167" s="298"/>
      <c r="BH167" s="298"/>
      <c r="BI167" s="298"/>
      <c r="BJ167" s="298"/>
      <c r="BK167" s="298"/>
      <c r="BL167" s="298"/>
    </row>
    <row r="168" spans="1:64" s="287" customFormat="1" ht="40.5" customHeight="1" x14ac:dyDescent="0.25">
      <c r="A168" s="293"/>
      <c r="B168" s="278"/>
      <c r="C168" s="328" t="s">
        <v>2571</v>
      </c>
      <c r="D168" s="333" t="s">
        <v>1436</v>
      </c>
      <c r="E168" s="351">
        <v>515</v>
      </c>
      <c r="F168" s="370">
        <v>410305400</v>
      </c>
      <c r="G168" s="28" t="s">
        <v>1151</v>
      </c>
      <c r="H168" s="352">
        <v>3</v>
      </c>
      <c r="I168" s="352" t="s">
        <v>2979</v>
      </c>
      <c r="J168" s="370">
        <v>41</v>
      </c>
      <c r="K168" s="359" t="s">
        <v>3135</v>
      </c>
      <c r="L168" s="359">
        <v>4103</v>
      </c>
      <c r="M168" s="676" t="s">
        <v>3403</v>
      </c>
      <c r="N168" s="356">
        <v>2024004540064</v>
      </c>
      <c r="O168" s="370" t="s">
        <v>3430</v>
      </c>
      <c r="P168" s="752" t="s">
        <v>1437</v>
      </c>
      <c r="Q168" s="272">
        <v>3</v>
      </c>
      <c r="R168" s="326"/>
      <c r="S168" s="326"/>
      <c r="T168" s="178">
        <v>3</v>
      </c>
      <c r="U168" s="294"/>
      <c r="V168" s="295"/>
      <c r="W168" s="295"/>
      <c r="X168" s="295"/>
      <c r="Y168" s="295"/>
      <c r="Z168" s="296">
        <f t="shared" si="292"/>
        <v>0</v>
      </c>
      <c r="AA168" s="296">
        <f t="shared" si="292"/>
        <v>0</v>
      </c>
      <c r="AB168" s="296">
        <f t="shared" si="292"/>
        <v>0</v>
      </c>
      <c r="AC168" s="296">
        <f t="shared" si="287"/>
        <v>0</v>
      </c>
      <c r="AD168" s="296">
        <f t="shared" si="287"/>
        <v>0</v>
      </c>
      <c r="AE168" s="296">
        <f t="shared" si="287"/>
        <v>0</v>
      </c>
      <c r="AF168" s="296">
        <f t="shared" si="287"/>
        <v>0</v>
      </c>
      <c r="AG168" s="297">
        <f t="shared" si="293"/>
        <v>0</v>
      </c>
      <c r="AH168" s="296">
        <f t="shared" si="294"/>
        <v>0</v>
      </c>
      <c r="AI168" s="298"/>
      <c r="AJ168" s="298"/>
      <c r="AK168" s="298"/>
      <c r="AL168" s="298"/>
      <c r="AM168" s="298"/>
      <c r="AN168" s="298"/>
      <c r="AO168" s="297">
        <f t="shared" si="295"/>
        <v>0</v>
      </c>
      <c r="AP168" s="296">
        <f t="shared" si="296"/>
        <v>0</v>
      </c>
      <c r="AQ168" s="298"/>
      <c r="AR168" s="298"/>
      <c r="AS168" s="298"/>
      <c r="AT168" s="298"/>
      <c r="AU168" s="298"/>
      <c r="AV168" s="298"/>
      <c r="AW168" s="297">
        <f t="shared" si="297"/>
        <v>0</v>
      </c>
      <c r="AX168" s="296">
        <f t="shared" si="298"/>
        <v>0</v>
      </c>
      <c r="AY168" s="298"/>
      <c r="AZ168" s="298"/>
      <c r="BA168" s="298"/>
      <c r="BB168" s="298"/>
      <c r="BC168" s="298"/>
      <c r="BD168" s="298"/>
      <c r="BE168" s="297">
        <f t="shared" si="299"/>
        <v>0</v>
      </c>
      <c r="BF168" s="296">
        <f t="shared" si="300"/>
        <v>0</v>
      </c>
      <c r="BG168" s="298"/>
      <c r="BH168" s="298"/>
      <c r="BI168" s="298"/>
      <c r="BJ168" s="298"/>
      <c r="BK168" s="298"/>
      <c r="BL168" s="298"/>
    </row>
    <row r="169" spans="1:64" s="287" customFormat="1" ht="40.5" customHeight="1" x14ac:dyDescent="0.25">
      <c r="A169" s="293"/>
      <c r="B169" s="278"/>
      <c r="C169" s="328" t="s">
        <v>2572</v>
      </c>
      <c r="D169" s="333" t="s">
        <v>1438</v>
      </c>
      <c r="E169" s="351">
        <v>516</v>
      </c>
      <c r="F169" s="370">
        <v>410305400</v>
      </c>
      <c r="G169" s="28" t="s">
        <v>1151</v>
      </c>
      <c r="H169" s="352">
        <v>1</v>
      </c>
      <c r="I169" s="352" t="s">
        <v>2979</v>
      </c>
      <c r="J169" s="370">
        <v>41</v>
      </c>
      <c r="K169" s="359" t="s">
        <v>3135</v>
      </c>
      <c r="L169" s="359">
        <v>4103</v>
      </c>
      <c r="M169" s="676" t="s">
        <v>3403</v>
      </c>
      <c r="N169" s="356">
        <v>2024004540064</v>
      </c>
      <c r="O169" s="370" t="s">
        <v>3430</v>
      </c>
      <c r="P169" s="752" t="s">
        <v>1439</v>
      </c>
      <c r="Q169" s="272">
        <v>1</v>
      </c>
      <c r="R169" s="326"/>
      <c r="S169" s="326"/>
      <c r="T169" s="178">
        <v>1</v>
      </c>
      <c r="U169" s="294"/>
      <c r="V169" s="295"/>
      <c r="W169" s="295"/>
      <c r="X169" s="295"/>
      <c r="Y169" s="295"/>
      <c r="Z169" s="296">
        <f t="shared" si="292"/>
        <v>0</v>
      </c>
      <c r="AA169" s="296">
        <f t="shared" si="292"/>
        <v>0</v>
      </c>
      <c r="AB169" s="296">
        <f t="shared" si="292"/>
        <v>0</v>
      </c>
      <c r="AC169" s="296">
        <f t="shared" si="287"/>
        <v>0</v>
      </c>
      <c r="AD169" s="296">
        <f t="shared" si="287"/>
        <v>0</v>
      </c>
      <c r="AE169" s="296">
        <f t="shared" si="287"/>
        <v>0</v>
      </c>
      <c r="AF169" s="296">
        <f t="shared" si="287"/>
        <v>0</v>
      </c>
      <c r="AG169" s="297">
        <f t="shared" si="293"/>
        <v>0</v>
      </c>
      <c r="AH169" s="296">
        <f t="shared" si="294"/>
        <v>0</v>
      </c>
      <c r="AI169" s="298"/>
      <c r="AJ169" s="298"/>
      <c r="AK169" s="298"/>
      <c r="AL169" s="298"/>
      <c r="AM169" s="298"/>
      <c r="AN169" s="298"/>
      <c r="AO169" s="297">
        <f t="shared" si="295"/>
        <v>0</v>
      </c>
      <c r="AP169" s="296">
        <f t="shared" si="296"/>
        <v>0</v>
      </c>
      <c r="AQ169" s="298"/>
      <c r="AR169" s="298"/>
      <c r="AS169" s="298"/>
      <c r="AT169" s="298"/>
      <c r="AU169" s="298"/>
      <c r="AV169" s="298"/>
      <c r="AW169" s="297">
        <f t="shared" si="297"/>
        <v>0</v>
      </c>
      <c r="AX169" s="296">
        <f t="shared" si="298"/>
        <v>0</v>
      </c>
      <c r="AY169" s="298"/>
      <c r="AZ169" s="298"/>
      <c r="BA169" s="298"/>
      <c r="BB169" s="298"/>
      <c r="BC169" s="298"/>
      <c r="BD169" s="298"/>
      <c r="BE169" s="297">
        <f t="shared" si="299"/>
        <v>0</v>
      </c>
      <c r="BF169" s="296">
        <f t="shared" si="300"/>
        <v>0</v>
      </c>
      <c r="BG169" s="298"/>
      <c r="BH169" s="298"/>
      <c r="BI169" s="298"/>
      <c r="BJ169" s="298"/>
      <c r="BK169" s="298"/>
      <c r="BL169" s="298"/>
    </row>
    <row r="170" spans="1:64" s="287" customFormat="1" ht="40.5" customHeight="1" x14ac:dyDescent="0.25">
      <c r="A170" s="293"/>
      <c r="B170" s="278"/>
      <c r="C170" s="328" t="s">
        <v>2573</v>
      </c>
      <c r="D170" s="333" t="s">
        <v>1440</v>
      </c>
      <c r="E170" s="351">
        <v>517</v>
      </c>
      <c r="F170" s="370">
        <v>410305400</v>
      </c>
      <c r="G170" s="28" t="s">
        <v>1151</v>
      </c>
      <c r="H170" s="352">
        <v>3</v>
      </c>
      <c r="I170" s="352" t="s">
        <v>2979</v>
      </c>
      <c r="J170" s="370">
        <v>41</v>
      </c>
      <c r="K170" s="359" t="s">
        <v>3135</v>
      </c>
      <c r="L170" s="359">
        <v>4103</v>
      </c>
      <c r="M170" s="676" t="s">
        <v>3403</v>
      </c>
      <c r="N170" s="356">
        <v>2024004540064</v>
      </c>
      <c r="O170" s="370" t="s">
        <v>3430</v>
      </c>
      <c r="P170" s="752" t="s">
        <v>1441</v>
      </c>
      <c r="Q170" s="272">
        <v>3</v>
      </c>
      <c r="R170" s="326"/>
      <c r="S170" s="326"/>
      <c r="T170" s="178">
        <v>3</v>
      </c>
      <c r="U170" s="294"/>
      <c r="V170" s="295"/>
      <c r="W170" s="295"/>
      <c r="X170" s="295"/>
      <c r="Y170" s="295"/>
      <c r="Z170" s="296">
        <f t="shared" si="292"/>
        <v>0</v>
      </c>
      <c r="AA170" s="296">
        <f t="shared" si="292"/>
        <v>0</v>
      </c>
      <c r="AB170" s="296">
        <f t="shared" si="292"/>
        <v>0</v>
      </c>
      <c r="AC170" s="296">
        <f t="shared" si="287"/>
        <v>0</v>
      </c>
      <c r="AD170" s="296">
        <f t="shared" si="287"/>
        <v>0</v>
      </c>
      <c r="AE170" s="296">
        <f t="shared" si="287"/>
        <v>0</v>
      </c>
      <c r="AF170" s="296">
        <f t="shared" si="287"/>
        <v>0</v>
      </c>
      <c r="AG170" s="297">
        <f t="shared" si="293"/>
        <v>0</v>
      </c>
      <c r="AH170" s="296">
        <f t="shared" si="294"/>
        <v>0</v>
      </c>
      <c r="AI170" s="298"/>
      <c r="AJ170" s="298"/>
      <c r="AK170" s="298"/>
      <c r="AL170" s="298"/>
      <c r="AM170" s="298"/>
      <c r="AN170" s="298"/>
      <c r="AO170" s="297">
        <f t="shared" si="295"/>
        <v>0</v>
      </c>
      <c r="AP170" s="296">
        <f t="shared" si="296"/>
        <v>0</v>
      </c>
      <c r="AQ170" s="298"/>
      <c r="AR170" s="298"/>
      <c r="AS170" s="298"/>
      <c r="AT170" s="298"/>
      <c r="AU170" s="298"/>
      <c r="AV170" s="298"/>
      <c r="AW170" s="297">
        <f t="shared" si="297"/>
        <v>0</v>
      </c>
      <c r="AX170" s="296">
        <f t="shared" si="298"/>
        <v>0</v>
      </c>
      <c r="AY170" s="298"/>
      <c r="AZ170" s="298"/>
      <c r="BA170" s="298"/>
      <c r="BB170" s="298"/>
      <c r="BC170" s="298"/>
      <c r="BD170" s="298"/>
      <c r="BE170" s="297">
        <f t="shared" si="299"/>
        <v>0</v>
      </c>
      <c r="BF170" s="296">
        <f t="shared" si="300"/>
        <v>0</v>
      </c>
      <c r="BG170" s="298"/>
      <c r="BH170" s="298"/>
      <c r="BI170" s="298"/>
      <c r="BJ170" s="298"/>
      <c r="BK170" s="298"/>
      <c r="BL170" s="298"/>
    </row>
    <row r="171" spans="1:64" s="287" customFormat="1" ht="40.5" customHeight="1" x14ac:dyDescent="0.25">
      <c r="A171" s="293"/>
      <c r="B171" s="278"/>
      <c r="C171" s="328" t="s">
        <v>2574</v>
      </c>
      <c r="D171" s="333" t="s">
        <v>1442</v>
      </c>
      <c r="E171" s="351">
        <v>518</v>
      </c>
      <c r="F171" s="370">
        <v>410305400</v>
      </c>
      <c r="G171" s="28" t="s">
        <v>1151</v>
      </c>
      <c r="H171" s="352">
        <v>1</v>
      </c>
      <c r="I171" s="352" t="s">
        <v>2979</v>
      </c>
      <c r="J171" s="370">
        <v>41</v>
      </c>
      <c r="K171" s="359" t="s">
        <v>3135</v>
      </c>
      <c r="L171" s="359">
        <v>4103</v>
      </c>
      <c r="M171" s="676" t="s">
        <v>3403</v>
      </c>
      <c r="N171" s="356">
        <v>2024004540064</v>
      </c>
      <c r="O171" s="370" t="s">
        <v>3430</v>
      </c>
      <c r="P171" s="752" t="s">
        <v>1443</v>
      </c>
      <c r="Q171" s="272">
        <v>1</v>
      </c>
      <c r="R171" s="326"/>
      <c r="S171" s="326"/>
      <c r="T171" s="178">
        <v>1</v>
      </c>
      <c r="U171" s="294"/>
      <c r="V171" s="295"/>
      <c r="W171" s="295"/>
      <c r="X171" s="295"/>
      <c r="Y171" s="295"/>
      <c r="Z171" s="296">
        <f t="shared" si="292"/>
        <v>0</v>
      </c>
      <c r="AA171" s="296">
        <f t="shared" si="292"/>
        <v>0</v>
      </c>
      <c r="AB171" s="296">
        <f t="shared" si="292"/>
        <v>0</v>
      </c>
      <c r="AC171" s="296">
        <f t="shared" si="287"/>
        <v>0</v>
      </c>
      <c r="AD171" s="296">
        <f t="shared" si="287"/>
        <v>0</v>
      </c>
      <c r="AE171" s="296">
        <f t="shared" si="287"/>
        <v>0</v>
      </c>
      <c r="AF171" s="296">
        <f t="shared" si="287"/>
        <v>0</v>
      </c>
      <c r="AG171" s="297">
        <f t="shared" si="293"/>
        <v>0</v>
      </c>
      <c r="AH171" s="296">
        <f t="shared" si="294"/>
        <v>0</v>
      </c>
      <c r="AI171" s="298"/>
      <c r="AJ171" s="298"/>
      <c r="AK171" s="298"/>
      <c r="AL171" s="298"/>
      <c r="AM171" s="298"/>
      <c r="AN171" s="298"/>
      <c r="AO171" s="297">
        <f t="shared" si="295"/>
        <v>0</v>
      </c>
      <c r="AP171" s="296">
        <f t="shared" si="296"/>
        <v>0</v>
      </c>
      <c r="AQ171" s="298"/>
      <c r="AR171" s="298"/>
      <c r="AS171" s="298"/>
      <c r="AT171" s="298"/>
      <c r="AU171" s="298"/>
      <c r="AV171" s="298"/>
      <c r="AW171" s="297">
        <f t="shared" si="297"/>
        <v>0</v>
      </c>
      <c r="AX171" s="296">
        <f t="shared" si="298"/>
        <v>0</v>
      </c>
      <c r="AY171" s="298"/>
      <c r="AZ171" s="298"/>
      <c r="BA171" s="298"/>
      <c r="BB171" s="298"/>
      <c r="BC171" s="298"/>
      <c r="BD171" s="298"/>
      <c r="BE171" s="297">
        <f t="shared" si="299"/>
        <v>0</v>
      </c>
      <c r="BF171" s="296">
        <f t="shared" si="300"/>
        <v>0</v>
      </c>
      <c r="BG171" s="298"/>
      <c r="BH171" s="298"/>
      <c r="BI171" s="298"/>
      <c r="BJ171" s="298"/>
      <c r="BK171" s="298"/>
      <c r="BL171" s="298"/>
    </row>
    <row r="172" spans="1:64" s="287" customFormat="1" ht="40.5" customHeight="1" x14ac:dyDescent="0.25">
      <c r="A172" s="293"/>
      <c r="B172" s="278"/>
      <c r="C172" s="328" t="s">
        <v>2580</v>
      </c>
      <c r="D172" s="333" t="s">
        <v>1455</v>
      </c>
      <c r="E172" s="351">
        <v>519</v>
      </c>
      <c r="F172" s="370">
        <v>410305007</v>
      </c>
      <c r="G172" s="28" t="s">
        <v>3428</v>
      </c>
      <c r="H172" s="352">
        <v>12</v>
      </c>
      <c r="I172" s="352" t="s">
        <v>2979</v>
      </c>
      <c r="J172" s="370">
        <v>41</v>
      </c>
      <c r="K172" s="359" t="s">
        <v>3135</v>
      </c>
      <c r="L172" s="359">
        <v>4103</v>
      </c>
      <c r="M172" s="676" t="s">
        <v>3403</v>
      </c>
      <c r="N172" s="356">
        <v>2024004540064</v>
      </c>
      <c r="O172" s="370" t="s">
        <v>3430</v>
      </c>
      <c r="P172" s="752" t="s">
        <v>1456</v>
      </c>
      <c r="Q172" s="272">
        <v>12</v>
      </c>
      <c r="R172" s="326" t="s">
        <v>2955</v>
      </c>
      <c r="S172" s="326"/>
      <c r="T172" s="178">
        <v>12</v>
      </c>
      <c r="U172" s="294">
        <v>2</v>
      </c>
      <c r="V172" s="295">
        <v>4</v>
      </c>
      <c r="W172" s="295">
        <v>4</v>
      </c>
      <c r="X172" s="295">
        <v>2</v>
      </c>
      <c r="Y172" s="295">
        <v>280</v>
      </c>
      <c r="Z172" s="296">
        <f t="shared" si="292"/>
        <v>280</v>
      </c>
      <c r="AA172" s="296">
        <f t="shared" si="292"/>
        <v>280</v>
      </c>
      <c r="AB172" s="296">
        <f t="shared" si="292"/>
        <v>0</v>
      </c>
      <c r="AC172" s="296">
        <f t="shared" si="287"/>
        <v>0</v>
      </c>
      <c r="AD172" s="296">
        <f t="shared" si="287"/>
        <v>0</v>
      </c>
      <c r="AE172" s="296">
        <f t="shared" si="287"/>
        <v>0</v>
      </c>
      <c r="AF172" s="296">
        <f t="shared" si="287"/>
        <v>0</v>
      </c>
      <c r="AG172" s="297">
        <f t="shared" si="293"/>
        <v>2</v>
      </c>
      <c r="AH172" s="296">
        <f t="shared" si="294"/>
        <v>0</v>
      </c>
      <c r="AI172" s="298"/>
      <c r="AJ172" s="298"/>
      <c r="AK172" s="298"/>
      <c r="AL172" s="298"/>
      <c r="AM172" s="298"/>
      <c r="AN172" s="298"/>
      <c r="AO172" s="297">
        <f t="shared" si="295"/>
        <v>4</v>
      </c>
      <c r="AP172" s="296">
        <f t="shared" si="296"/>
        <v>0</v>
      </c>
      <c r="AQ172" s="298"/>
      <c r="AR172" s="298"/>
      <c r="AS172" s="298"/>
      <c r="AT172" s="298"/>
      <c r="AU172" s="298"/>
      <c r="AV172" s="298"/>
      <c r="AW172" s="297">
        <f t="shared" si="297"/>
        <v>4</v>
      </c>
      <c r="AX172" s="296">
        <f t="shared" si="298"/>
        <v>140</v>
      </c>
      <c r="AY172" s="298">
        <v>140</v>
      </c>
      <c r="AZ172" s="298"/>
      <c r="BA172" s="298"/>
      <c r="BB172" s="298"/>
      <c r="BC172" s="298"/>
      <c r="BD172" s="298"/>
      <c r="BE172" s="297">
        <f t="shared" si="299"/>
        <v>2</v>
      </c>
      <c r="BF172" s="296">
        <f t="shared" si="300"/>
        <v>140</v>
      </c>
      <c r="BG172" s="298">
        <v>140</v>
      </c>
      <c r="BH172" s="298"/>
      <c r="BI172" s="298"/>
      <c r="BJ172" s="298"/>
      <c r="BK172" s="298"/>
      <c r="BL172" s="298"/>
    </row>
  </sheetData>
  <mergeCells count="84">
    <mergeCell ref="C114:C115"/>
    <mergeCell ref="C118:C119"/>
    <mergeCell ref="C121:C122"/>
    <mergeCell ref="C153:C157"/>
    <mergeCell ref="C31:C32"/>
    <mergeCell ref="C37:C38"/>
    <mergeCell ref="C41:C42"/>
    <mergeCell ref="C45:C47"/>
    <mergeCell ref="C92:C93"/>
    <mergeCell ref="C10:C11"/>
    <mergeCell ref="C15:C16"/>
    <mergeCell ref="C18:C19"/>
    <mergeCell ref="C25:C26"/>
    <mergeCell ref="C27:C28"/>
    <mergeCell ref="D92:D93"/>
    <mergeCell ref="D114:D115"/>
    <mergeCell ref="D118:D119"/>
    <mergeCell ref="D121:D122"/>
    <mergeCell ref="D153:D157"/>
    <mergeCell ref="D25:D26"/>
    <mergeCell ref="D27:D28"/>
    <mergeCell ref="D31:D32"/>
    <mergeCell ref="D37:D38"/>
    <mergeCell ref="D41:D42"/>
    <mergeCell ref="D45:D47"/>
    <mergeCell ref="BG4:BJ4"/>
    <mergeCell ref="BK4:BK5"/>
    <mergeCell ref="BL4:BL5"/>
    <mergeCell ref="D10:D11"/>
    <mergeCell ref="D15:D16"/>
    <mergeCell ref="D18:D19"/>
    <mergeCell ref="AX4:AX5"/>
    <mergeCell ref="AY4:BB4"/>
    <mergeCell ref="BC4:BC5"/>
    <mergeCell ref="BD4:BD5"/>
    <mergeCell ref="BE4:BE5"/>
    <mergeCell ref="BF4:BF5"/>
    <mergeCell ref="AO4:AO5"/>
    <mergeCell ref="AP4:AP5"/>
    <mergeCell ref="AQ4:AT4"/>
    <mergeCell ref="AW4:AW5"/>
    <mergeCell ref="AF4:AF5"/>
    <mergeCell ref="AG4:AG5"/>
    <mergeCell ref="AH4:AH5"/>
    <mergeCell ref="AI4:AL4"/>
    <mergeCell ref="AM4:AM5"/>
    <mergeCell ref="AN4:AN5"/>
    <mergeCell ref="M4:M5"/>
    <mergeCell ref="N4:N5"/>
    <mergeCell ref="O4:O5"/>
    <mergeCell ref="T4:T5"/>
    <mergeCell ref="U4:U5"/>
    <mergeCell ref="P4:P5"/>
    <mergeCell ref="Q4:Q5"/>
    <mergeCell ref="R4:R5"/>
    <mergeCell ref="Y3:AF3"/>
    <mergeCell ref="AG3:AN3"/>
    <mergeCell ref="AO3:AV3"/>
    <mergeCell ref="N3:O3"/>
    <mergeCell ref="AE4:AE5"/>
    <mergeCell ref="V4:V5"/>
    <mergeCell ref="W4:W5"/>
    <mergeCell ref="X4:X5"/>
    <mergeCell ref="Y4:Y5"/>
    <mergeCell ref="Z4:Z5"/>
    <mergeCell ref="AA4:AD4"/>
    <mergeCell ref="AU4:AU5"/>
    <mergeCell ref="AV4:AV5"/>
    <mergeCell ref="AW3:BD3"/>
    <mergeCell ref="BE3:BL3"/>
    <mergeCell ref="B3:D3"/>
    <mergeCell ref="E3:E5"/>
    <mergeCell ref="L4:L5"/>
    <mergeCell ref="C4:D4"/>
    <mergeCell ref="F4:F5"/>
    <mergeCell ref="G4:G5"/>
    <mergeCell ref="J4:J5"/>
    <mergeCell ref="K4:K5"/>
    <mergeCell ref="F3:I3"/>
    <mergeCell ref="H4:H5"/>
    <mergeCell ref="I4:I5"/>
    <mergeCell ref="J3:K3"/>
    <mergeCell ref="L3:M3"/>
    <mergeCell ref="T3:X3"/>
  </mergeCells>
  <conditionalFormatting sqref="S9:S13">
    <cfRule type="expression" dxfId="259" priority="42">
      <formula>T9&lt;&gt;U9+V9+W9+X9</formula>
    </cfRule>
    <cfRule type="expression" dxfId="258" priority="41">
      <formula>T9=U9+V9+W9+X9</formula>
    </cfRule>
  </conditionalFormatting>
  <conditionalFormatting sqref="S15:S29">
    <cfRule type="expression" dxfId="257" priority="40">
      <formula>T15&lt;&gt;U15+V15+W15+X15</formula>
    </cfRule>
    <cfRule type="expression" dxfId="256" priority="39">
      <formula>T15=U15+V15+W15+X15</formula>
    </cfRule>
  </conditionalFormatting>
  <conditionalFormatting sqref="S31:S33">
    <cfRule type="expression" dxfId="255" priority="38">
      <formula>T31&lt;&gt;U31+V31+W31+X31</formula>
    </cfRule>
    <cfRule type="expression" dxfId="254" priority="37">
      <formula>T31=U31+V31+W31+X31</formula>
    </cfRule>
  </conditionalFormatting>
  <conditionalFormatting sqref="S35:S39">
    <cfRule type="expression" dxfId="253" priority="35">
      <formula>T35=U35+V35+W35+X35</formula>
    </cfRule>
    <cfRule type="expression" dxfId="252" priority="36">
      <formula>T35&lt;&gt;U35+V35+W35+X35</formula>
    </cfRule>
  </conditionalFormatting>
  <conditionalFormatting sqref="S41:S48">
    <cfRule type="expression" dxfId="251" priority="33">
      <formula>T41=U41+V41+W41+X41</formula>
    </cfRule>
    <cfRule type="expression" dxfId="250" priority="34">
      <formula>T41&lt;&gt;U41+V41+W41+X41</formula>
    </cfRule>
  </conditionalFormatting>
  <conditionalFormatting sqref="S52:S64">
    <cfRule type="expression" dxfId="249" priority="31">
      <formula>T52=U52+V52+W52+X52</formula>
    </cfRule>
    <cfRule type="expression" dxfId="248" priority="32">
      <formula>T52&lt;&gt;U52+V52+W52+X52</formula>
    </cfRule>
  </conditionalFormatting>
  <conditionalFormatting sqref="S66:S68">
    <cfRule type="expression" dxfId="247" priority="29">
      <formula>T66=U66+V66+W66+X66</formula>
    </cfRule>
    <cfRule type="expression" dxfId="246" priority="30">
      <formula>T66&lt;&gt;U66+V66+W66+X66</formula>
    </cfRule>
  </conditionalFormatting>
  <conditionalFormatting sqref="S70:S74">
    <cfRule type="expression" dxfId="245" priority="28">
      <formula>T70&lt;&gt;U70+V70+W70+X70</formula>
    </cfRule>
    <cfRule type="expression" dxfId="244" priority="27">
      <formula>T70=U70+V70+W70+X70</formula>
    </cfRule>
  </conditionalFormatting>
  <conditionalFormatting sqref="S78:S80">
    <cfRule type="expression" dxfId="243" priority="25">
      <formula>T78=U78+V78+W78+X78</formula>
    </cfRule>
    <cfRule type="expression" dxfId="242" priority="26">
      <formula>T78&lt;&gt;U78+V78+W78+X78</formula>
    </cfRule>
  </conditionalFormatting>
  <conditionalFormatting sqref="S82:S88">
    <cfRule type="expression" dxfId="241" priority="23">
      <formula>T82=U82+V82+W82+X82</formula>
    </cfRule>
    <cfRule type="expression" dxfId="240" priority="24">
      <formula>T82&lt;&gt;U82+V82+W82+X82</formula>
    </cfRule>
  </conditionalFormatting>
  <conditionalFormatting sqref="S90:S93">
    <cfRule type="expression" dxfId="239" priority="21">
      <formula>T90=U90+V90+W90+X90</formula>
    </cfRule>
    <cfRule type="expression" dxfId="238" priority="22">
      <formula>T90&lt;&gt;U90+V90+W90+X90</formula>
    </cfRule>
  </conditionalFormatting>
  <conditionalFormatting sqref="S95:S98">
    <cfRule type="expression" dxfId="237" priority="19">
      <formula>T95=U95+V95+W95+X95</formula>
    </cfRule>
    <cfRule type="expression" dxfId="236" priority="20">
      <formula>T95&lt;&gt;U95+V95+W95+X95</formula>
    </cfRule>
  </conditionalFormatting>
  <conditionalFormatting sqref="S100">
    <cfRule type="expression" dxfId="235" priority="17">
      <formula>T100=U100+V100+W100+X100</formula>
    </cfRule>
    <cfRule type="expression" dxfId="234" priority="18">
      <formula>T100&lt;&gt;U100+V100+W100+X100</formula>
    </cfRule>
  </conditionalFormatting>
  <conditionalFormatting sqref="S104:S106">
    <cfRule type="expression" dxfId="233" priority="15">
      <formula>T104=U104+V104+W104+X104</formula>
    </cfRule>
    <cfRule type="expression" dxfId="232" priority="16">
      <formula>T104&lt;&gt;U104+V104+W104+X104</formula>
    </cfRule>
  </conditionalFormatting>
  <conditionalFormatting sqref="S108:S116">
    <cfRule type="expression" dxfId="231" priority="13">
      <formula>T108=U108+V108+W108+X108</formula>
    </cfRule>
    <cfRule type="expression" dxfId="230" priority="14">
      <formula>T108&lt;&gt;U108+V108+W108+X108</formula>
    </cfRule>
  </conditionalFormatting>
  <conditionalFormatting sqref="S118:S122">
    <cfRule type="expression" dxfId="229" priority="12">
      <formula>T118&lt;&gt;U118+V118+W118+X118</formula>
    </cfRule>
    <cfRule type="expression" dxfId="228" priority="11">
      <formula>T118=U118+V118+W118+X118</formula>
    </cfRule>
  </conditionalFormatting>
  <conditionalFormatting sqref="S124:S126">
    <cfRule type="expression" dxfId="227" priority="10">
      <formula>T124&lt;&gt;U124+V124+W124+X124</formula>
    </cfRule>
    <cfRule type="expression" dxfId="226" priority="9">
      <formula>T124=U124+V124+W124+X124</formula>
    </cfRule>
  </conditionalFormatting>
  <conditionalFormatting sqref="S130:S151">
    <cfRule type="expression" dxfId="225" priority="8">
      <formula>T130&lt;&gt;U130+V130+W130+X130</formula>
    </cfRule>
    <cfRule type="expression" dxfId="224" priority="7">
      <formula>T130=U130+V130+W130+X130</formula>
    </cfRule>
  </conditionalFormatting>
  <conditionalFormatting sqref="S153:S164">
    <cfRule type="expression" dxfId="223" priority="5">
      <formula>T153=U153+V153+W153+X153</formula>
    </cfRule>
    <cfRule type="expression" dxfId="222" priority="6">
      <formula>T153&lt;&gt;U153+V153+W153+X153</formula>
    </cfRule>
  </conditionalFormatting>
  <conditionalFormatting sqref="S166:S172">
    <cfRule type="expression" dxfId="221" priority="4">
      <formula>T166&lt;&gt;U166+V166+W166+X166</formula>
    </cfRule>
    <cfRule type="expression" dxfId="220" priority="3">
      <formula>T166=U166+V166+W166+X166</formula>
    </cfRule>
  </conditionalFormatting>
  <conditionalFormatting sqref="Y7:Y48">
    <cfRule type="expression" dxfId="219" priority="53">
      <formula>Y7&lt;&gt;Z7</formula>
    </cfRule>
  </conditionalFormatting>
  <conditionalFormatting sqref="Y50:Y126 Y128:Y172">
    <cfRule type="expression" dxfId="218" priority="51">
      <formula>Y50&lt;&gt;Z50</formula>
    </cfRule>
  </conditionalFormatting>
  <conditionalFormatting sqref="Z7:AF7">
    <cfRule type="expression" dxfId="217" priority="69">
      <formula>Z$5=#REF!</formula>
    </cfRule>
  </conditionalFormatting>
  <conditionalFormatting sqref="Z50:AF50">
    <cfRule type="expression" dxfId="216" priority="64">
      <formula>AA$5=#REF!</formula>
    </cfRule>
  </conditionalFormatting>
  <conditionalFormatting sqref="Z76:AF76">
    <cfRule type="expression" dxfId="215" priority="59">
      <formula>AA$5=#REF!</formula>
    </cfRule>
  </conditionalFormatting>
  <conditionalFormatting sqref="Z102:AF102">
    <cfRule type="expression" dxfId="214" priority="54">
      <formula>AA$5=#REF!</formula>
    </cfRule>
  </conditionalFormatting>
  <conditionalFormatting sqref="Z128:AF128">
    <cfRule type="expression" dxfId="213" priority="52">
      <formula>AA$5=#REF!</formula>
    </cfRule>
  </conditionalFormatting>
  <conditionalFormatting sqref="AH7:AN7">
    <cfRule type="expression" dxfId="212" priority="68">
      <formula>AH$5=#REF!</formula>
    </cfRule>
  </conditionalFormatting>
  <conditionalFormatting sqref="AH50:AN50">
    <cfRule type="expression" dxfId="211" priority="63">
      <formula>AI$5=#REF!</formula>
    </cfRule>
  </conditionalFormatting>
  <conditionalFormatting sqref="AH76:AN76">
    <cfRule type="expression" dxfId="210" priority="58">
      <formula>AI$5=#REF!</formula>
    </cfRule>
  </conditionalFormatting>
  <conditionalFormatting sqref="AH102:AN102">
    <cfRule type="expression" dxfId="209" priority="50">
      <formula>AI$5=#REF!</formula>
    </cfRule>
  </conditionalFormatting>
  <conditionalFormatting sqref="AH128:AN128">
    <cfRule type="expression" dxfId="208" priority="46">
      <formula>AI$5=#REF!</formula>
    </cfRule>
  </conditionalFormatting>
  <conditionalFormatting sqref="AP7:AV7">
    <cfRule type="expression" dxfId="207" priority="67">
      <formula>AP$5=#REF!</formula>
    </cfRule>
  </conditionalFormatting>
  <conditionalFormatting sqref="AP50:AV50">
    <cfRule type="expression" dxfId="206" priority="62">
      <formula>AQ$5=#REF!</formula>
    </cfRule>
  </conditionalFormatting>
  <conditionalFormatting sqref="AP76:AV76">
    <cfRule type="expression" dxfId="205" priority="57">
      <formula>AQ$5=#REF!</formula>
    </cfRule>
  </conditionalFormatting>
  <conditionalFormatting sqref="AP102:AV102">
    <cfRule type="expression" dxfId="204" priority="49">
      <formula>AQ$5=#REF!</formula>
    </cfRule>
  </conditionalFormatting>
  <conditionalFormatting sqref="AP128:AV128">
    <cfRule type="expression" dxfId="203" priority="45">
      <formula>AQ$5=#REF!</formula>
    </cfRule>
  </conditionalFormatting>
  <conditionalFormatting sqref="AX7:BD7">
    <cfRule type="expression" dxfId="202" priority="66">
      <formula>AX$5=#REF!</formula>
    </cfRule>
  </conditionalFormatting>
  <conditionalFormatting sqref="AX50:BD50">
    <cfRule type="expression" dxfId="201" priority="61">
      <formula>AY$5=#REF!</formula>
    </cfRule>
  </conditionalFormatting>
  <conditionalFormatting sqref="AX76:BD76">
    <cfRule type="expression" dxfId="200" priority="56">
      <formula>AY$5=#REF!</formula>
    </cfRule>
  </conditionalFormatting>
  <conditionalFormatting sqref="AX102:BD102">
    <cfRule type="expression" dxfId="199" priority="48">
      <formula>AY$5=#REF!</formula>
    </cfRule>
  </conditionalFormatting>
  <conditionalFormatting sqref="AX128:BD128">
    <cfRule type="expression" dxfId="198" priority="44">
      <formula>AY$5=#REF!</formula>
    </cfRule>
  </conditionalFormatting>
  <conditionalFormatting sqref="BF7:BL7">
    <cfRule type="expression" dxfId="197" priority="65">
      <formula>BF$5=#REF!</formula>
    </cfRule>
  </conditionalFormatting>
  <conditionalFormatting sqref="BF50:BL50">
    <cfRule type="expression" dxfId="196" priority="60">
      <formula>BG$5=#REF!</formula>
    </cfRule>
  </conditionalFormatting>
  <conditionalFormatting sqref="BF76:BL76">
    <cfRule type="expression" dxfId="195" priority="55">
      <formula>BG$5=#REF!</formula>
    </cfRule>
  </conditionalFormatting>
  <conditionalFormatting sqref="BF102:BL102">
    <cfRule type="expression" dxfId="194" priority="47">
      <formula>BG$5=#REF!</formula>
    </cfRule>
  </conditionalFormatting>
  <conditionalFormatting sqref="BF128:BL128">
    <cfRule type="expression" dxfId="193" priority="43">
      <formula>BG$5=#REF!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rowBreaks count="4" manualBreakCount="4">
    <brk id="49" max="59" man="1"/>
    <brk id="75" max="59" man="1"/>
    <brk id="101" max="59" man="1"/>
    <brk id="127" max="59" man="1"/>
  </rowBreaks>
  <colBreaks count="4" manualBreakCount="4">
    <brk id="13" max="171" man="1"/>
    <brk id="17" max="171" man="1"/>
    <brk id="32" max="171" man="1"/>
    <brk id="48" max="171" man="1"/>
  </colBreaks>
  <ignoredErrors>
    <ignoredError sqref="F10:O41 F43:O110 F42:M42 F112:O114 F111:M111 F116:O119 F115:M115 F123:O123 F120:M120 F121:M121 F122:M122 F126:O126 F124:M124 F125:M125" numberStoredAsText="1"/>
    <ignoredError sqref="Y7:BF165" formula="1"/>
  </ignoredErrors>
  <extLst>
    <ext xmlns:x14="http://schemas.microsoft.com/office/spreadsheetml/2009/9/main" uri="{CCE6A557-97BC-4b89-ADB6-D9C93CAAB3DF}">
      <x14:dataValidations xmlns:xm="http://schemas.microsoft.com/office/excel/2006/main" disablePrompts="1" count="1">
        <x14:dataValidation type="list" showInputMessage="1" showErrorMessage="1" xr:uid="{F308A4F8-EAAB-49EE-A696-48A4E3115449}">
          <x14:formula1>
            <xm:f>ListaS!$A$3:$A$4</xm:f>
          </x14:formula1>
          <xm:sqref>R9:R13 R15:R29 R31:R33 R35:R39 R41:R48 R52:R64 R66:R68 R70:R74 R78:R80 R82:R88 R90:R93 R95:R98 R100 R104:R106 R108:R116 R118:R122 R124:R126 R130:R151 R153:R164 R166:R172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71D1-175E-457A-9885-2D3D6BA8DC83}">
  <sheetPr>
    <tabColor rgb="FFFFC000"/>
  </sheetPr>
  <dimension ref="A1:BM103"/>
  <sheetViews>
    <sheetView view="pageBreakPreview" zoomScale="70" zoomScaleNormal="55" zoomScaleSheetLayoutView="70" workbookViewId="0">
      <pane xSplit="8" ySplit="6" topLeftCell="I7" activePane="bottomRight" state="frozen"/>
      <selection activeCell="J7" sqref="J7"/>
      <selection pane="topRight" activeCell="J7" sqref="J7"/>
      <selection pane="bottomLeft" activeCell="J7" sqref="J7"/>
      <selection pane="bottomRight" activeCell="D9" sqref="D9:D10"/>
    </sheetView>
  </sheetViews>
  <sheetFormatPr baseColWidth="10" defaultColWidth="11.42578125" defaultRowHeight="16.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9.7109375" style="458"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42578125" style="25" customWidth="1"/>
    <col min="15" max="15" width="160.7109375" style="25" customWidth="1"/>
    <col min="16" max="16" width="25.570312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570312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463" t="s">
        <v>2672</v>
      </c>
      <c r="G2" s="392"/>
      <c r="H2" s="186"/>
      <c r="I2" s="256"/>
      <c r="J2" s="256"/>
      <c r="K2" s="256"/>
      <c r="M2" s="258"/>
      <c r="O2" s="186" t="str">
        <f>+F2</f>
        <v>SECRETARÍA DE LA MUJER Y EQUIDAD DE GÉNERO</v>
      </c>
      <c r="Q2" s="167"/>
      <c r="R2" s="257"/>
      <c r="S2" s="257"/>
      <c r="T2" s="257"/>
      <c r="U2" s="257"/>
      <c r="V2" s="257"/>
      <c r="X2" s="166" t="str">
        <f>+F2</f>
        <v>SECRETARÍA DE LA MUJER Y EQUIDAD DE GÉNERO</v>
      </c>
      <c r="Y2" s="257"/>
      <c r="Z2" s="257"/>
      <c r="AA2" s="257"/>
      <c r="AB2" s="257"/>
      <c r="AE2" s="166"/>
      <c r="AF2" s="166"/>
      <c r="AG2" s="257"/>
      <c r="AH2" s="257"/>
      <c r="AI2" s="257"/>
      <c r="AK2" s="257"/>
      <c r="AL2" s="166" t="str">
        <f>+X2</f>
        <v>SECRETARÍA DE LA MUJER Y EQUIDAD DE GÉNERO</v>
      </c>
      <c r="AM2" s="257"/>
      <c r="AN2" s="257"/>
      <c r="AO2" s="257"/>
      <c r="AP2" s="257"/>
      <c r="AQ2" s="257"/>
      <c r="AR2" s="257"/>
      <c r="AT2" s="166"/>
      <c r="AU2" s="166"/>
      <c r="AV2" s="166"/>
      <c r="AW2" s="257"/>
      <c r="AX2" s="257"/>
      <c r="AY2" s="257"/>
      <c r="AZ2" s="166"/>
      <c r="BA2" s="257"/>
      <c r="BB2" s="166" t="str">
        <f>+AL2</f>
        <v>SECRETARÍA DE LA MUJER Y EQUIDAD DE GÉNERO</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194" t="s">
        <v>2896</v>
      </c>
      <c r="B7" s="534" t="s">
        <v>189</v>
      </c>
      <c r="C7" s="535"/>
      <c r="D7" s="535"/>
      <c r="E7" s="535"/>
      <c r="F7" s="560"/>
      <c r="G7" s="560"/>
      <c r="H7" s="536"/>
      <c r="I7" s="536"/>
      <c r="J7" s="561"/>
      <c r="K7" s="561"/>
      <c r="L7" s="535"/>
      <c r="M7" s="535"/>
      <c r="N7" s="535"/>
      <c r="O7" s="562"/>
      <c r="P7" s="562"/>
      <c r="Q7" s="562"/>
      <c r="R7" s="562"/>
      <c r="S7" s="563"/>
      <c r="T7" s="538"/>
      <c r="U7" s="194"/>
      <c r="V7" s="194"/>
      <c r="W7" s="194"/>
      <c r="X7" s="194"/>
      <c r="Y7" s="584">
        <v>29300</v>
      </c>
      <c r="Z7" s="539">
        <f t="shared" ref="Z7:AF7" si="0">+Z8+Z15+Z23+Z32+Z38+Z48+Z57</f>
        <v>29300</v>
      </c>
      <c r="AA7" s="539">
        <f t="shared" si="0"/>
        <v>15500.000000000002</v>
      </c>
      <c r="AB7" s="539">
        <f t="shared" si="0"/>
        <v>0</v>
      </c>
      <c r="AC7" s="539">
        <f t="shared" si="0"/>
        <v>10000</v>
      </c>
      <c r="AD7" s="539">
        <f t="shared" si="0"/>
        <v>0</v>
      </c>
      <c r="AE7" s="539">
        <f t="shared" si="0"/>
        <v>2300</v>
      </c>
      <c r="AF7" s="539">
        <f t="shared" si="0"/>
        <v>1500</v>
      </c>
      <c r="AG7" s="540"/>
      <c r="AH7" s="539">
        <f t="shared" ref="AH7:AN7" si="1">+AH8+AH15+AH23+AH32+AH38+AH48+AH57</f>
        <v>6336.5450000000001</v>
      </c>
      <c r="AI7" s="539">
        <f t="shared" si="1"/>
        <v>4276.5450000000001</v>
      </c>
      <c r="AJ7" s="539">
        <f t="shared" si="1"/>
        <v>0</v>
      </c>
      <c r="AK7" s="539">
        <f t="shared" si="1"/>
        <v>2000</v>
      </c>
      <c r="AL7" s="539">
        <f t="shared" si="1"/>
        <v>0</v>
      </c>
      <c r="AM7" s="539">
        <f t="shared" si="1"/>
        <v>0</v>
      </c>
      <c r="AN7" s="539">
        <f t="shared" si="1"/>
        <v>60</v>
      </c>
      <c r="AO7" s="540"/>
      <c r="AP7" s="539">
        <f t="shared" ref="AP7:AV7" si="2">+AP8+AP15+AP23+AP32+AP38+AP48+AP57</f>
        <v>8429.5</v>
      </c>
      <c r="AQ7" s="539">
        <f t="shared" si="2"/>
        <v>3844.5</v>
      </c>
      <c r="AR7" s="539">
        <f t="shared" si="2"/>
        <v>0</v>
      </c>
      <c r="AS7" s="539">
        <f t="shared" si="2"/>
        <v>3000</v>
      </c>
      <c r="AT7" s="539">
        <f t="shared" si="2"/>
        <v>0</v>
      </c>
      <c r="AU7" s="539">
        <f t="shared" si="2"/>
        <v>970</v>
      </c>
      <c r="AV7" s="539">
        <f t="shared" si="2"/>
        <v>615</v>
      </c>
      <c r="AW7" s="540"/>
      <c r="AX7" s="539">
        <f t="shared" ref="AX7:BD7" si="3">+AX8+AX15+AX23+AX32+AX38+AX48+AX57</f>
        <v>8459</v>
      </c>
      <c r="AY7" s="539">
        <f t="shared" si="3"/>
        <v>3899</v>
      </c>
      <c r="AZ7" s="539">
        <f t="shared" si="3"/>
        <v>0</v>
      </c>
      <c r="BA7" s="539">
        <f t="shared" si="3"/>
        <v>3000</v>
      </c>
      <c r="BB7" s="539">
        <f t="shared" si="3"/>
        <v>0</v>
      </c>
      <c r="BC7" s="539">
        <f t="shared" si="3"/>
        <v>930</v>
      </c>
      <c r="BD7" s="539">
        <f t="shared" si="3"/>
        <v>630</v>
      </c>
      <c r="BE7" s="540"/>
      <c r="BF7" s="539">
        <f t="shared" ref="BF7:BL7" si="4">+BF8+BF15+BF23+BF32+BF38+BF48+BF57</f>
        <v>6074.9549999999999</v>
      </c>
      <c r="BG7" s="539">
        <f t="shared" si="4"/>
        <v>3479.9549999999999</v>
      </c>
      <c r="BH7" s="539">
        <f t="shared" si="4"/>
        <v>0</v>
      </c>
      <c r="BI7" s="539">
        <f t="shared" si="4"/>
        <v>2000</v>
      </c>
      <c r="BJ7" s="539">
        <f t="shared" si="4"/>
        <v>0</v>
      </c>
      <c r="BK7" s="539">
        <f t="shared" si="4"/>
        <v>400</v>
      </c>
      <c r="BL7" s="539">
        <f t="shared" si="4"/>
        <v>195</v>
      </c>
    </row>
    <row r="8" spans="1:64" s="559" customFormat="1" ht="40.5" customHeight="1" x14ac:dyDescent="0.25">
      <c r="A8" s="681"/>
      <c r="B8" s="201" t="s">
        <v>1625</v>
      </c>
      <c r="C8" s="198" t="s">
        <v>1457</v>
      </c>
      <c r="D8" s="548"/>
      <c r="E8" s="548"/>
      <c r="F8" s="717"/>
      <c r="G8" s="717"/>
      <c r="H8" s="174"/>
      <c r="I8" s="174"/>
      <c r="J8" s="472"/>
      <c r="K8" s="472"/>
      <c r="L8" s="472"/>
      <c r="M8" s="472"/>
      <c r="N8" s="472"/>
      <c r="O8" s="473"/>
      <c r="P8" s="473"/>
      <c r="Q8" s="473"/>
      <c r="R8" s="473"/>
      <c r="S8" s="474"/>
      <c r="T8" s="548"/>
      <c r="U8" s="549"/>
      <c r="V8" s="549"/>
      <c r="W8" s="549"/>
      <c r="X8" s="550"/>
      <c r="Y8" s="585">
        <v>2400</v>
      </c>
      <c r="Z8" s="551">
        <f t="shared" ref="Z8:Z39" si="5">+AH8+AP8+AX8+BF8</f>
        <v>3686.6610000000001</v>
      </c>
      <c r="AA8" s="551">
        <f t="shared" ref="AA8:AA39" si="6">+AI8+AQ8+AY8+BG8</f>
        <v>3286.6610000000001</v>
      </c>
      <c r="AB8" s="551">
        <f t="shared" ref="AB8:AB39" si="7">+AJ8+AR8+AZ8+BH8</f>
        <v>0</v>
      </c>
      <c r="AC8" s="551">
        <f t="shared" ref="AC8:AC39" si="8">+AK8+AS8+BA8+BI8</f>
        <v>0</v>
      </c>
      <c r="AD8" s="551">
        <f t="shared" ref="AD8:AD39" si="9">+AL8+AT8+BB8+BJ8</f>
        <v>0</v>
      </c>
      <c r="AE8" s="551">
        <f t="shared" ref="AE8:AE39" si="10">+AM8+AU8+BC8+BK8</f>
        <v>200</v>
      </c>
      <c r="AF8" s="551">
        <f t="shared" ref="AF8:AF39" si="11">+AN8+AV8+BD8+BL8</f>
        <v>200</v>
      </c>
      <c r="AG8" s="552"/>
      <c r="AH8" s="553">
        <f t="shared" ref="AH8:AN8" si="12">SUM(AH9:AH14)</f>
        <v>784.16100000000006</v>
      </c>
      <c r="AI8" s="553">
        <f t="shared" si="12"/>
        <v>739.16099999999994</v>
      </c>
      <c r="AJ8" s="553">
        <f t="shared" si="12"/>
        <v>0</v>
      </c>
      <c r="AK8" s="553">
        <f t="shared" si="12"/>
        <v>0</v>
      </c>
      <c r="AL8" s="553">
        <f t="shared" si="12"/>
        <v>0</v>
      </c>
      <c r="AM8" s="553">
        <f t="shared" si="12"/>
        <v>0</v>
      </c>
      <c r="AN8" s="553">
        <f t="shared" si="12"/>
        <v>45</v>
      </c>
      <c r="AO8" s="552"/>
      <c r="AP8" s="553">
        <f t="shared" ref="AP8:AV8" si="13">SUM(AP9:AP14)</f>
        <v>1122.5</v>
      </c>
      <c r="AQ8" s="553">
        <f t="shared" si="13"/>
        <v>952.5</v>
      </c>
      <c r="AR8" s="553">
        <f t="shared" si="13"/>
        <v>0</v>
      </c>
      <c r="AS8" s="553">
        <f t="shared" si="13"/>
        <v>0</v>
      </c>
      <c r="AT8" s="553">
        <f t="shared" si="13"/>
        <v>0</v>
      </c>
      <c r="AU8" s="553">
        <f t="shared" si="13"/>
        <v>120</v>
      </c>
      <c r="AV8" s="553">
        <f t="shared" si="13"/>
        <v>50</v>
      </c>
      <c r="AW8" s="552"/>
      <c r="AX8" s="553">
        <f t="shared" ref="AX8:BD8" si="14">SUM(AX9:AX14)</f>
        <v>958</v>
      </c>
      <c r="AY8" s="553">
        <f t="shared" si="14"/>
        <v>808</v>
      </c>
      <c r="AZ8" s="553">
        <f t="shared" si="14"/>
        <v>0</v>
      </c>
      <c r="BA8" s="553">
        <f t="shared" si="14"/>
        <v>0</v>
      </c>
      <c r="BB8" s="553">
        <f t="shared" si="14"/>
        <v>0</v>
      </c>
      <c r="BC8" s="553">
        <f t="shared" si="14"/>
        <v>80</v>
      </c>
      <c r="BD8" s="553">
        <f t="shared" si="14"/>
        <v>70</v>
      </c>
      <c r="BE8" s="552"/>
      <c r="BF8" s="553">
        <f t="shared" ref="BF8:BL8" si="15">SUM(BF9:BF14)</f>
        <v>822</v>
      </c>
      <c r="BG8" s="553">
        <f t="shared" si="15"/>
        <v>787</v>
      </c>
      <c r="BH8" s="553">
        <f t="shared" si="15"/>
        <v>0</v>
      </c>
      <c r="BI8" s="553">
        <f t="shared" si="15"/>
        <v>0</v>
      </c>
      <c r="BJ8" s="553">
        <f t="shared" si="15"/>
        <v>0</v>
      </c>
      <c r="BK8" s="553">
        <f t="shared" si="15"/>
        <v>0</v>
      </c>
      <c r="BL8" s="553">
        <f t="shared" si="15"/>
        <v>35</v>
      </c>
    </row>
    <row r="9" spans="1:64" s="287" customFormat="1" ht="40.5" customHeight="1" x14ac:dyDescent="0.25">
      <c r="A9" s="288"/>
      <c r="B9" s="358"/>
      <c r="C9" s="1017" t="s">
        <v>1640</v>
      </c>
      <c r="D9" s="1123" t="s">
        <v>1460</v>
      </c>
      <c r="E9" s="31">
        <v>520</v>
      </c>
      <c r="F9" s="370" t="s">
        <v>3283</v>
      </c>
      <c r="G9" s="359" t="s">
        <v>1382</v>
      </c>
      <c r="H9" s="328">
        <v>2</v>
      </c>
      <c r="I9" s="353" t="s">
        <v>2979</v>
      </c>
      <c r="J9" s="325">
        <v>45</v>
      </c>
      <c r="K9" s="325" t="s">
        <v>2984</v>
      </c>
      <c r="L9" s="325">
        <v>4502</v>
      </c>
      <c r="M9" s="325" t="s">
        <v>3139</v>
      </c>
      <c r="N9" s="280">
        <v>2024004540087</v>
      </c>
      <c r="O9" s="325" t="s">
        <v>3252</v>
      </c>
      <c r="P9" s="751" t="s">
        <v>1382</v>
      </c>
      <c r="Q9" s="272">
        <v>1</v>
      </c>
      <c r="R9" s="326" t="s">
        <v>2955</v>
      </c>
      <c r="S9" s="326"/>
      <c r="T9" s="178">
        <v>1</v>
      </c>
      <c r="U9" s="294">
        <v>1</v>
      </c>
      <c r="V9" s="295">
        <v>0</v>
      </c>
      <c r="W9" s="295">
        <v>0</v>
      </c>
      <c r="X9" s="295">
        <v>0</v>
      </c>
      <c r="Y9" s="295">
        <v>294.5</v>
      </c>
      <c r="Z9" s="296">
        <f t="shared" si="5"/>
        <v>294.5</v>
      </c>
      <c r="AA9" s="296">
        <f t="shared" si="6"/>
        <v>244.5</v>
      </c>
      <c r="AB9" s="296">
        <f t="shared" si="7"/>
        <v>0</v>
      </c>
      <c r="AC9" s="296">
        <f t="shared" si="8"/>
        <v>0</v>
      </c>
      <c r="AD9" s="296">
        <f t="shared" si="9"/>
        <v>0</v>
      </c>
      <c r="AE9" s="296">
        <f t="shared" si="10"/>
        <v>20</v>
      </c>
      <c r="AF9" s="296">
        <f t="shared" si="11"/>
        <v>30</v>
      </c>
      <c r="AG9" s="297">
        <f t="shared" ref="AG9:AG14" si="16">+U9</f>
        <v>1</v>
      </c>
      <c r="AH9" s="296">
        <f t="shared" ref="AH9:AH14" si="17">SUM(AI9:AN9)</f>
        <v>15</v>
      </c>
      <c r="AI9" s="298">
        <v>0</v>
      </c>
      <c r="AJ9" s="298"/>
      <c r="AK9" s="298"/>
      <c r="AL9" s="298"/>
      <c r="AM9" s="298"/>
      <c r="AN9" s="298">
        <v>15</v>
      </c>
      <c r="AO9" s="297">
        <f t="shared" ref="AO9:AO14" si="18">+V9</f>
        <v>0</v>
      </c>
      <c r="AP9" s="296">
        <f t="shared" ref="AP9:AP14" si="19">SUM(AQ9:AV9)</f>
        <v>100.5</v>
      </c>
      <c r="AQ9" s="298">
        <v>80.5</v>
      </c>
      <c r="AR9" s="298"/>
      <c r="AS9" s="298"/>
      <c r="AT9" s="298"/>
      <c r="AU9" s="298">
        <v>20</v>
      </c>
      <c r="AV9" s="298"/>
      <c r="AW9" s="297">
        <f t="shared" ref="AW9:AW14" si="20">+W9</f>
        <v>0</v>
      </c>
      <c r="AX9" s="296">
        <f t="shared" ref="AX9:AX14" si="21">SUM(AY9:BD9)</f>
        <v>102</v>
      </c>
      <c r="AY9" s="298">
        <v>87</v>
      </c>
      <c r="AZ9" s="298"/>
      <c r="BA9" s="298"/>
      <c r="BB9" s="298"/>
      <c r="BC9" s="298"/>
      <c r="BD9" s="298">
        <v>15</v>
      </c>
      <c r="BE9" s="297">
        <f t="shared" ref="BE9:BE14" si="22">+X9</f>
        <v>0</v>
      </c>
      <c r="BF9" s="296">
        <f t="shared" ref="BF9:BF14" si="23">SUM(BG9:BL9)</f>
        <v>77</v>
      </c>
      <c r="BG9" s="298">
        <v>77</v>
      </c>
      <c r="BH9" s="298"/>
      <c r="BI9" s="298"/>
      <c r="BJ9" s="298"/>
      <c r="BK9" s="298"/>
      <c r="BL9" s="298"/>
    </row>
    <row r="10" spans="1:64" s="287" customFormat="1" ht="40.5" customHeight="1" x14ac:dyDescent="0.25">
      <c r="A10" s="293"/>
      <c r="B10" s="278"/>
      <c r="C10" s="1019"/>
      <c r="D10" s="1123"/>
      <c r="E10" s="31">
        <v>521</v>
      </c>
      <c r="F10" s="359" t="s">
        <v>3287</v>
      </c>
      <c r="G10" s="359" t="s">
        <v>3151</v>
      </c>
      <c r="H10" s="328">
        <v>100</v>
      </c>
      <c r="I10" s="353" t="s">
        <v>2979</v>
      </c>
      <c r="J10" s="325">
        <v>45</v>
      </c>
      <c r="K10" s="325" t="s">
        <v>2984</v>
      </c>
      <c r="L10" s="325">
        <v>4502</v>
      </c>
      <c r="M10" s="325" t="s">
        <v>3139</v>
      </c>
      <c r="N10" s="280">
        <v>2024004540087</v>
      </c>
      <c r="O10" s="325" t="s">
        <v>3252</v>
      </c>
      <c r="P10" s="751" t="s">
        <v>1461</v>
      </c>
      <c r="Q10" s="272">
        <v>100</v>
      </c>
      <c r="R10" s="326" t="s">
        <v>2955</v>
      </c>
      <c r="S10" s="326"/>
      <c r="T10" s="178">
        <v>100</v>
      </c>
      <c r="U10" s="294">
        <v>10</v>
      </c>
      <c r="V10" s="295">
        <v>35</v>
      </c>
      <c r="W10" s="295">
        <v>35</v>
      </c>
      <c r="X10" s="295">
        <v>20</v>
      </c>
      <c r="Y10" s="295">
        <v>470</v>
      </c>
      <c r="Z10" s="296">
        <f t="shared" si="5"/>
        <v>470</v>
      </c>
      <c r="AA10" s="296">
        <f t="shared" si="6"/>
        <v>410</v>
      </c>
      <c r="AB10" s="296">
        <f t="shared" si="7"/>
        <v>0</v>
      </c>
      <c r="AC10" s="296">
        <f t="shared" si="8"/>
        <v>0</v>
      </c>
      <c r="AD10" s="296">
        <f t="shared" si="9"/>
        <v>0</v>
      </c>
      <c r="AE10" s="296">
        <f t="shared" si="10"/>
        <v>30</v>
      </c>
      <c r="AF10" s="296">
        <f t="shared" si="11"/>
        <v>30</v>
      </c>
      <c r="AG10" s="297">
        <f t="shared" si="16"/>
        <v>10</v>
      </c>
      <c r="AH10" s="296">
        <f t="shared" si="17"/>
        <v>19</v>
      </c>
      <c r="AI10" s="298">
        <v>4</v>
      </c>
      <c r="AJ10" s="298"/>
      <c r="AK10" s="298"/>
      <c r="AL10" s="298"/>
      <c r="AM10" s="298"/>
      <c r="AN10" s="298">
        <v>15</v>
      </c>
      <c r="AO10" s="297">
        <f t="shared" si="18"/>
        <v>35</v>
      </c>
      <c r="AP10" s="296">
        <f t="shared" si="19"/>
        <v>149</v>
      </c>
      <c r="AQ10" s="298">
        <v>139</v>
      </c>
      <c r="AR10" s="298"/>
      <c r="AS10" s="298"/>
      <c r="AT10" s="298"/>
      <c r="AU10" s="298">
        <v>10</v>
      </c>
      <c r="AV10" s="298"/>
      <c r="AW10" s="297">
        <f t="shared" si="20"/>
        <v>35</v>
      </c>
      <c r="AX10" s="296">
        <f t="shared" si="21"/>
        <v>161</v>
      </c>
      <c r="AY10" s="298">
        <v>126</v>
      </c>
      <c r="AZ10" s="298"/>
      <c r="BA10" s="298"/>
      <c r="BB10" s="298"/>
      <c r="BC10" s="298">
        <v>20</v>
      </c>
      <c r="BD10" s="298">
        <v>15</v>
      </c>
      <c r="BE10" s="297">
        <f t="shared" si="22"/>
        <v>20</v>
      </c>
      <c r="BF10" s="296">
        <f t="shared" si="23"/>
        <v>141</v>
      </c>
      <c r="BG10" s="298">
        <v>141</v>
      </c>
      <c r="BH10" s="298"/>
      <c r="BI10" s="298"/>
      <c r="BJ10" s="298"/>
      <c r="BK10" s="298"/>
      <c r="BL10" s="298"/>
    </row>
    <row r="11" spans="1:64" s="287" customFormat="1" ht="40.5" customHeight="1" x14ac:dyDescent="0.25">
      <c r="A11" s="293"/>
      <c r="B11" s="278"/>
      <c r="C11" s="328" t="s">
        <v>1641</v>
      </c>
      <c r="D11" s="334" t="s">
        <v>1462</v>
      </c>
      <c r="E11" s="31">
        <v>522</v>
      </c>
      <c r="F11" s="370" t="s">
        <v>3286</v>
      </c>
      <c r="G11" s="359" t="s">
        <v>614</v>
      </c>
      <c r="H11" s="328">
        <v>1</v>
      </c>
      <c r="I11" s="353" t="s">
        <v>2979</v>
      </c>
      <c r="J11" s="325">
        <v>45</v>
      </c>
      <c r="K11" s="325" t="s">
        <v>2984</v>
      </c>
      <c r="L11" s="325">
        <v>4502</v>
      </c>
      <c r="M11" s="325" t="s">
        <v>3139</v>
      </c>
      <c r="N11" s="280">
        <v>2024004540087</v>
      </c>
      <c r="O11" s="325" t="s">
        <v>3252</v>
      </c>
      <c r="P11" s="751" t="s">
        <v>1463</v>
      </c>
      <c r="Q11" s="272">
        <v>1</v>
      </c>
      <c r="R11" s="326" t="s">
        <v>2956</v>
      </c>
      <c r="S11" s="326"/>
      <c r="T11" s="178">
        <v>1</v>
      </c>
      <c r="U11" s="294">
        <v>1</v>
      </c>
      <c r="V11" s="295">
        <v>1</v>
      </c>
      <c r="W11" s="295">
        <v>1</v>
      </c>
      <c r="X11" s="295">
        <v>1</v>
      </c>
      <c r="Y11" s="295">
        <v>1872</v>
      </c>
      <c r="Z11" s="296">
        <f t="shared" si="5"/>
        <v>1872</v>
      </c>
      <c r="AA11" s="296">
        <f t="shared" si="6"/>
        <v>1772</v>
      </c>
      <c r="AB11" s="296">
        <f t="shared" si="7"/>
        <v>0</v>
      </c>
      <c r="AC11" s="296">
        <f t="shared" si="8"/>
        <v>0</v>
      </c>
      <c r="AD11" s="296">
        <f t="shared" si="9"/>
        <v>0</v>
      </c>
      <c r="AE11" s="296">
        <f t="shared" si="10"/>
        <v>70</v>
      </c>
      <c r="AF11" s="296">
        <f t="shared" si="11"/>
        <v>30</v>
      </c>
      <c r="AG11" s="297">
        <f t="shared" si="16"/>
        <v>1</v>
      </c>
      <c r="AH11" s="296">
        <f t="shared" si="17"/>
        <v>720</v>
      </c>
      <c r="AI11" s="298">
        <v>720</v>
      </c>
      <c r="AJ11" s="298"/>
      <c r="AK11" s="298"/>
      <c r="AL11" s="298"/>
      <c r="AM11" s="298"/>
      <c r="AN11" s="298"/>
      <c r="AO11" s="297">
        <f t="shared" si="18"/>
        <v>1</v>
      </c>
      <c r="AP11" s="296">
        <f t="shared" si="19"/>
        <v>520</v>
      </c>
      <c r="AQ11" s="298">
        <v>450</v>
      </c>
      <c r="AR11" s="298"/>
      <c r="AS11" s="298"/>
      <c r="AT11" s="298"/>
      <c r="AU11" s="298">
        <v>50</v>
      </c>
      <c r="AV11" s="298">
        <v>20</v>
      </c>
      <c r="AW11" s="297">
        <f t="shared" si="20"/>
        <v>1</v>
      </c>
      <c r="AX11" s="296">
        <f t="shared" si="21"/>
        <v>350</v>
      </c>
      <c r="AY11" s="298">
        <v>320</v>
      </c>
      <c r="AZ11" s="298"/>
      <c r="BA11" s="298"/>
      <c r="BB11" s="298"/>
      <c r="BC11" s="298">
        <v>20</v>
      </c>
      <c r="BD11" s="298">
        <v>10</v>
      </c>
      <c r="BE11" s="297">
        <f t="shared" si="22"/>
        <v>1</v>
      </c>
      <c r="BF11" s="296">
        <f t="shared" si="23"/>
        <v>282</v>
      </c>
      <c r="BG11" s="298">
        <v>282</v>
      </c>
      <c r="BH11" s="298"/>
      <c r="BI11" s="298"/>
      <c r="BJ11" s="298"/>
      <c r="BK11" s="298"/>
      <c r="BL11" s="298"/>
    </row>
    <row r="12" spans="1:64" s="287" customFormat="1" ht="40.5" customHeight="1" x14ac:dyDescent="0.25">
      <c r="A12" s="293"/>
      <c r="B12" s="278"/>
      <c r="C12" s="328" t="s">
        <v>1642</v>
      </c>
      <c r="D12" s="334" t="s">
        <v>1464</v>
      </c>
      <c r="E12" s="31">
        <v>523</v>
      </c>
      <c r="F12" s="370" t="s">
        <v>3285</v>
      </c>
      <c r="G12" s="359" t="s">
        <v>3284</v>
      </c>
      <c r="H12" s="328">
        <v>1</v>
      </c>
      <c r="I12" s="353" t="s">
        <v>2979</v>
      </c>
      <c r="J12" s="325">
        <v>45</v>
      </c>
      <c r="K12" s="325" t="s">
        <v>2984</v>
      </c>
      <c r="L12" s="325">
        <v>4502</v>
      </c>
      <c r="M12" s="325" t="s">
        <v>3139</v>
      </c>
      <c r="N12" s="280">
        <v>2024004540087</v>
      </c>
      <c r="O12" s="325" t="s">
        <v>3252</v>
      </c>
      <c r="P12" s="751" t="s">
        <v>1465</v>
      </c>
      <c r="Q12" s="272">
        <v>1</v>
      </c>
      <c r="R12" s="326" t="s">
        <v>2955</v>
      </c>
      <c r="S12" s="326"/>
      <c r="T12" s="178">
        <v>1</v>
      </c>
      <c r="U12" s="294">
        <v>1</v>
      </c>
      <c r="V12" s="295">
        <v>0</v>
      </c>
      <c r="W12" s="295">
        <v>0</v>
      </c>
      <c r="X12" s="295">
        <v>0</v>
      </c>
      <c r="Y12" s="295">
        <v>206</v>
      </c>
      <c r="Z12" s="296">
        <f t="shared" si="5"/>
        <v>206</v>
      </c>
      <c r="AA12" s="296">
        <f t="shared" si="6"/>
        <v>166</v>
      </c>
      <c r="AB12" s="296">
        <f t="shared" si="7"/>
        <v>0</v>
      </c>
      <c r="AC12" s="296">
        <f t="shared" si="8"/>
        <v>0</v>
      </c>
      <c r="AD12" s="296">
        <f t="shared" si="9"/>
        <v>0</v>
      </c>
      <c r="AE12" s="296">
        <f t="shared" si="10"/>
        <v>40</v>
      </c>
      <c r="AF12" s="296">
        <f t="shared" si="11"/>
        <v>0</v>
      </c>
      <c r="AG12" s="297">
        <f t="shared" si="16"/>
        <v>1</v>
      </c>
      <c r="AH12" s="296">
        <f t="shared" si="17"/>
        <v>0</v>
      </c>
      <c r="AI12" s="298">
        <v>0</v>
      </c>
      <c r="AJ12" s="298"/>
      <c r="AK12" s="298"/>
      <c r="AL12" s="298"/>
      <c r="AM12" s="298"/>
      <c r="AN12" s="298"/>
      <c r="AO12" s="297">
        <f t="shared" si="18"/>
        <v>0</v>
      </c>
      <c r="AP12" s="296">
        <f t="shared" si="19"/>
        <v>76</v>
      </c>
      <c r="AQ12" s="298">
        <v>56</v>
      </c>
      <c r="AR12" s="298"/>
      <c r="AS12" s="298"/>
      <c r="AT12" s="298"/>
      <c r="AU12" s="298">
        <v>20</v>
      </c>
      <c r="AV12" s="298"/>
      <c r="AW12" s="297">
        <f t="shared" si="20"/>
        <v>0</v>
      </c>
      <c r="AX12" s="296">
        <f t="shared" si="21"/>
        <v>72</v>
      </c>
      <c r="AY12" s="298">
        <v>52</v>
      </c>
      <c r="AZ12" s="298"/>
      <c r="BA12" s="298"/>
      <c r="BB12" s="298"/>
      <c r="BC12" s="298">
        <v>20</v>
      </c>
      <c r="BD12" s="298"/>
      <c r="BE12" s="297">
        <f t="shared" si="22"/>
        <v>0</v>
      </c>
      <c r="BF12" s="296">
        <f t="shared" si="23"/>
        <v>58</v>
      </c>
      <c r="BG12" s="298">
        <v>58</v>
      </c>
      <c r="BH12" s="298"/>
      <c r="BI12" s="298"/>
      <c r="BJ12" s="298"/>
      <c r="BK12" s="298"/>
      <c r="BL12" s="298"/>
    </row>
    <row r="13" spans="1:64" s="287" customFormat="1" ht="40.5" customHeight="1" x14ac:dyDescent="0.25">
      <c r="A13" s="293"/>
      <c r="B13" s="278"/>
      <c r="C13" s="1017" t="s">
        <v>1643</v>
      </c>
      <c r="D13" s="1123" t="s">
        <v>1466</v>
      </c>
      <c r="E13" s="31">
        <v>524</v>
      </c>
      <c r="F13" s="643" t="s">
        <v>3283</v>
      </c>
      <c r="G13" s="461" t="s">
        <v>1382</v>
      </c>
      <c r="H13" s="328">
        <v>1</v>
      </c>
      <c r="I13" s="353" t="s">
        <v>2979</v>
      </c>
      <c r="J13" s="325">
        <v>45</v>
      </c>
      <c r="K13" s="325" t="s">
        <v>2984</v>
      </c>
      <c r="L13" s="325">
        <v>4502</v>
      </c>
      <c r="M13" s="325" t="s">
        <v>3139</v>
      </c>
      <c r="N13" s="280">
        <v>2024004540087</v>
      </c>
      <c r="O13" s="325" t="s">
        <v>3252</v>
      </c>
      <c r="P13" s="751" t="s">
        <v>1467</v>
      </c>
      <c r="Q13" s="272">
        <v>1</v>
      </c>
      <c r="R13" s="326" t="s">
        <v>2955</v>
      </c>
      <c r="S13" s="326"/>
      <c r="T13" s="178">
        <v>1</v>
      </c>
      <c r="U13" s="294">
        <v>1</v>
      </c>
      <c r="V13" s="295">
        <v>0</v>
      </c>
      <c r="W13" s="295">
        <v>0</v>
      </c>
      <c r="X13" s="295">
        <v>0</v>
      </c>
      <c r="Y13" s="295">
        <v>303</v>
      </c>
      <c r="Z13" s="296">
        <f t="shared" si="5"/>
        <v>303</v>
      </c>
      <c r="AA13" s="296">
        <f t="shared" si="6"/>
        <v>258</v>
      </c>
      <c r="AB13" s="296">
        <f t="shared" si="7"/>
        <v>0</v>
      </c>
      <c r="AC13" s="296">
        <f t="shared" si="8"/>
        <v>0</v>
      </c>
      <c r="AD13" s="296">
        <f t="shared" si="9"/>
        <v>0</v>
      </c>
      <c r="AE13" s="296">
        <f t="shared" si="10"/>
        <v>0</v>
      </c>
      <c r="AF13" s="296">
        <f t="shared" si="11"/>
        <v>45</v>
      </c>
      <c r="AG13" s="297">
        <f t="shared" si="16"/>
        <v>1</v>
      </c>
      <c r="AH13" s="296">
        <f t="shared" si="17"/>
        <v>5</v>
      </c>
      <c r="AI13" s="298">
        <v>0</v>
      </c>
      <c r="AJ13" s="298"/>
      <c r="AK13" s="298"/>
      <c r="AL13" s="298"/>
      <c r="AM13" s="298"/>
      <c r="AN13" s="298">
        <v>5</v>
      </c>
      <c r="AO13" s="297">
        <f t="shared" si="18"/>
        <v>0</v>
      </c>
      <c r="AP13" s="296">
        <f t="shared" si="19"/>
        <v>95</v>
      </c>
      <c r="AQ13" s="298">
        <v>85</v>
      </c>
      <c r="AR13" s="298"/>
      <c r="AS13" s="298"/>
      <c r="AT13" s="298"/>
      <c r="AU13" s="298"/>
      <c r="AV13" s="298">
        <v>10</v>
      </c>
      <c r="AW13" s="297">
        <f t="shared" si="20"/>
        <v>0</v>
      </c>
      <c r="AX13" s="296">
        <f t="shared" si="21"/>
        <v>102</v>
      </c>
      <c r="AY13" s="298">
        <v>92</v>
      </c>
      <c r="AZ13" s="298"/>
      <c r="BA13" s="298"/>
      <c r="BB13" s="298"/>
      <c r="BC13" s="298"/>
      <c r="BD13" s="298">
        <v>10</v>
      </c>
      <c r="BE13" s="297">
        <f t="shared" si="22"/>
        <v>0</v>
      </c>
      <c r="BF13" s="296">
        <f t="shared" si="23"/>
        <v>101</v>
      </c>
      <c r="BG13" s="298">
        <v>81</v>
      </c>
      <c r="BH13" s="298"/>
      <c r="BI13" s="298"/>
      <c r="BJ13" s="298"/>
      <c r="BK13" s="298"/>
      <c r="BL13" s="298">
        <v>20</v>
      </c>
    </row>
    <row r="14" spans="1:64" s="287" customFormat="1" ht="40.5" customHeight="1" x14ac:dyDescent="0.25">
      <c r="A14" s="293"/>
      <c r="B14" s="278"/>
      <c r="C14" s="1019"/>
      <c r="D14" s="1123"/>
      <c r="E14" s="345">
        <v>525</v>
      </c>
      <c r="F14" s="359" t="s">
        <v>3230</v>
      </c>
      <c r="G14" s="359" t="s">
        <v>396</v>
      </c>
      <c r="H14" s="644">
        <v>4000</v>
      </c>
      <c r="I14" s="353" t="s">
        <v>2979</v>
      </c>
      <c r="J14" s="325">
        <v>45</v>
      </c>
      <c r="K14" s="325" t="s">
        <v>2984</v>
      </c>
      <c r="L14" s="325">
        <v>4502</v>
      </c>
      <c r="M14" s="325" t="s">
        <v>3139</v>
      </c>
      <c r="N14" s="280">
        <v>2024004540087</v>
      </c>
      <c r="O14" s="325" t="s">
        <v>3252</v>
      </c>
      <c r="P14" s="751" t="s">
        <v>314</v>
      </c>
      <c r="Q14" s="272">
        <v>4000</v>
      </c>
      <c r="R14" s="326" t="s">
        <v>2955</v>
      </c>
      <c r="S14" s="326"/>
      <c r="T14" s="178">
        <v>4000</v>
      </c>
      <c r="U14" s="294">
        <v>100</v>
      </c>
      <c r="V14" s="295">
        <v>1500</v>
      </c>
      <c r="W14" s="295">
        <v>1500</v>
      </c>
      <c r="X14" s="295">
        <v>900</v>
      </c>
      <c r="Y14" s="295">
        <v>541.16100000000006</v>
      </c>
      <c r="Z14" s="296">
        <f t="shared" si="5"/>
        <v>541.16100000000006</v>
      </c>
      <c r="AA14" s="296">
        <f t="shared" si="6"/>
        <v>436.161</v>
      </c>
      <c r="AB14" s="296">
        <f t="shared" si="7"/>
        <v>0</v>
      </c>
      <c r="AC14" s="296">
        <f t="shared" si="8"/>
        <v>0</v>
      </c>
      <c r="AD14" s="296">
        <f t="shared" si="9"/>
        <v>0</v>
      </c>
      <c r="AE14" s="296">
        <f t="shared" si="10"/>
        <v>40</v>
      </c>
      <c r="AF14" s="296">
        <f t="shared" si="11"/>
        <v>65</v>
      </c>
      <c r="AG14" s="297">
        <f t="shared" si="16"/>
        <v>100</v>
      </c>
      <c r="AH14" s="296">
        <f t="shared" si="17"/>
        <v>25.161000000000001</v>
      </c>
      <c r="AI14" s="298">
        <v>15.161</v>
      </c>
      <c r="AJ14" s="298"/>
      <c r="AK14" s="298"/>
      <c r="AL14" s="298"/>
      <c r="AM14" s="298"/>
      <c r="AN14" s="298">
        <v>10</v>
      </c>
      <c r="AO14" s="297">
        <f t="shared" si="18"/>
        <v>1500</v>
      </c>
      <c r="AP14" s="296">
        <f t="shared" si="19"/>
        <v>182</v>
      </c>
      <c r="AQ14" s="298">
        <v>142</v>
      </c>
      <c r="AR14" s="298"/>
      <c r="AS14" s="298"/>
      <c r="AT14" s="298"/>
      <c r="AU14" s="298">
        <v>20</v>
      </c>
      <c r="AV14" s="298">
        <v>20</v>
      </c>
      <c r="AW14" s="297">
        <f t="shared" si="20"/>
        <v>1500</v>
      </c>
      <c r="AX14" s="296">
        <f t="shared" si="21"/>
        <v>171</v>
      </c>
      <c r="AY14" s="298">
        <v>131</v>
      </c>
      <c r="AZ14" s="298"/>
      <c r="BA14" s="298"/>
      <c r="BB14" s="298"/>
      <c r="BC14" s="298">
        <v>20</v>
      </c>
      <c r="BD14" s="298">
        <v>20</v>
      </c>
      <c r="BE14" s="297">
        <f t="shared" si="22"/>
        <v>900</v>
      </c>
      <c r="BF14" s="296">
        <f t="shared" si="23"/>
        <v>163</v>
      </c>
      <c r="BG14" s="298">
        <v>148</v>
      </c>
      <c r="BH14" s="298"/>
      <c r="BI14" s="298"/>
      <c r="BJ14" s="298"/>
      <c r="BK14" s="298"/>
      <c r="BL14" s="298">
        <v>15</v>
      </c>
    </row>
    <row r="15" spans="1:64" s="559" customFormat="1" ht="40.5" customHeight="1" x14ac:dyDescent="0.25">
      <c r="A15" s="464"/>
      <c r="B15" s="201" t="s">
        <v>1645</v>
      </c>
      <c r="C15" s="198" t="s">
        <v>1470</v>
      </c>
      <c r="D15" s="548"/>
      <c r="E15" s="548"/>
      <c r="F15" s="462"/>
      <c r="G15" s="462"/>
      <c r="H15" s="462"/>
      <c r="I15" s="548"/>
      <c r="J15" s="472"/>
      <c r="K15" s="472"/>
      <c r="L15" s="472"/>
      <c r="M15" s="472"/>
      <c r="N15" s="472"/>
      <c r="O15" s="473"/>
      <c r="P15" s="473"/>
      <c r="Q15" s="473"/>
      <c r="R15" s="473"/>
      <c r="S15" s="474"/>
      <c r="T15" s="548"/>
      <c r="U15" s="549"/>
      <c r="V15" s="549"/>
      <c r="W15" s="549"/>
      <c r="X15" s="550"/>
      <c r="Y15" s="585">
        <v>16600</v>
      </c>
      <c r="Z15" s="551">
        <f t="shared" si="5"/>
        <v>16728.88</v>
      </c>
      <c r="AA15" s="551">
        <f t="shared" si="6"/>
        <v>5328.88</v>
      </c>
      <c r="AB15" s="551">
        <f t="shared" si="7"/>
        <v>0</v>
      </c>
      <c r="AC15" s="551">
        <f t="shared" si="8"/>
        <v>10000</v>
      </c>
      <c r="AD15" s="551">
        <f t="shared" si="9"/>
        <v>0</v>
      </c>
      <c r="AE15" s="551">
        <f t="shared" si="10"/>
        <v>1000</v>
      </c>
      <c r="AF15" s="551">
        <f t="shared" si="11"/>
        <v>400</v>
      </c>
      <c r="AG15" s="552"/>
      <c r="AH15" s="553">
        <f t="shared" ref="AH15:AN15" si="24">SUM(AH16:AH22)</f>
        <v>4555.88</v>
      </c>
      <c r="AI15" s="553">
        <f t="shared" si="24"/>
        <v>2555.88</v>
      </c>
      <c r="AJ15" s="553">
        <f t="shared" si="24"/>
        <v>0</v>
      </c>
      <c r="AK15" s="553">
        <f t="shared" si="24"/>
        <v>2000</v>
      </c>
      <c r="AL15" s="553">
        <f t="shared" si="24"/>
        <v>0</v>
      </c>
      <c r="AM15" s="553">
        <f t="shared" si="24"/>
        <v>0</v>
      </c>
      <c r="AN15" s="553">
        <f t="shared" si="24"/>
        <v>0</v>
      </c>
      <c r="AO15" s="552"/>
      <c r="AP15" s="553">
        <f t="shared" ref="AP15:AV15" si="25">SUM(AP16:AP22)</f>
        <v>4675</v>
      </c>
      <c r="AQ15" s="553">
        <f t="shared" si="25"/>
        <v>1105</v>
      </c>
      <c r="AR15" s="553">
        <f t="shared" si="25"/>
        <v>0</v>
      </c>
      <c r="AS15" s="553">
        <f t="shared" si="25"/>
        <v>3000</v>
      </c>
      <c r="AT15" s="553">
        <f t="shared" si="25"/>
        <v>0</v>
      </c>
      <c r="AU15" s="553">
        <f t="shared" si="25"/>
        <v>400</v>
      </c>
      <c r="AV15" s="553">
        <f t="shared" si="25"/>
        <v>170</v>
      </c>
      <c r="AW15" s="552"/>
      <c r="AX15" s="553">
        <f t="shared" ref="AX15:BD15" si="26">SUM(AX16:AX22)</f>
        <v>4498</v>
      </c>
      <c r="AY15" s="553">
        <f t="shared" si="26"/>
        <v>928</v>
      </c>
      <c r="AZ15" s="553">
        <f t="shared" si="26"/>
        <v>0</v>
      </c>
      <c r="BA15" s="553">
        <f t="shared" si="26"/>
        <v>3000</v>
      </c>
      <c r="BB15" s="553">
        <f t="shared" si="26"/>
        <v>0</v>
      </c>
      <c r="BC15" s="553">
        <f t="shared" si="26"/>
        <v>400</v>
      </c>
      <c r="BD15" s="553">
        <f t="shared" si="26"/>
        <v>170</v>
      </c>
      <c r="BE15" s="552"/>
      <c r="BF15" s="553">
        <f t="shared" ref="BF15:BL15" si="27">SUM(BF16:BF22)</f>
        <v>3000</v>
      </c>
      <c r="BG15" s="553">
        <f t="shared" si="27"/>
        <v>740</v>
      </c>
      <c r="BH15" s="553">
        <f t="shared" si="27"/>
        <v>0</v>
      </c>
      <c r="BI15" s="553">
        <f t="shared" si="27"/>
        <v>2000</v>
      </c>
      <c r="BJ15" s="553">
        <f t="shared" si="27"/>
        <v>0</v>
      </c>
      <c r="BK15" s="553">
        <f t="shared" si="27"/>
        <v>200</v>
      </c>
      <c r="BL15" s="553">
        <f t="shared" si="27"/>
        <v>60</v>
      </c>
    </row>
    <row r="16" spans="1:64" s="287" customFormat="1" ht="40.5" customHeight="1" x14ac:dyDescent="0.25">
      <c r="A16" s="293"/>
      <c r="B16" s="278"/>
      <c r="C16" s="328" t="s">
        <v>1652</v>
      </c>
      <c r="D16" s="362" t="s">
        <v>1472</v>
      </c>
      <c r="E16" s="345">
        <v>526</v>
      </c>
      <c r="F16" s="359" t="s">
        <v>3282</v>
      </c>
      <c r="G16" s="359" t="s">
        <v>416</v>
      </c>
      <c r="H16" s="644">
        <v>1</v>
      </c>
      <c r="I16" s="353" t="s">
        <v>2979</v>
      </c>
      <c r="J16" s="325">
        <v>35</v>
      </c>
      <c r="K16" s="325" t="s">
        <v>3127</v>
      </c>
      <c r="L16" s="325">
        <v>3502</v>
      </c>
      <c r="M16" s="325" t="s">
        <v>3128</v>
      </c>
      <c r="N16" s="280">
        <v>2024004540091</v>
      </c>
      <c r="O16" s="325" t="s">
        <v>3275</v>
      </c>
      <c r="P16" s="749" t="s">
        <v>833</v>
      </c>
      <c r="Q16" s="639">
        <v>1</v>
      </c>
      <c r="R16" s="326" t="s">
        <v>2955</v>
      </c>
      <c r="S16" s="326"/>
      <c r="T16" s="638">
        <v>1</v>
      </c>
      <c r="U16" s="294">
        <v>1</v>
      </c>
      <c r="V16" s="295">
        <v>0</v>
      </c>
      <c r="W16" s="295">
        <v>0</v>
      </c>
      <c r="X16" s="295">
        <v>0</v>
      </c>
      <c r="Y16" s="295">
        <v>37</v>
      </c>
      <c r="Z16" s="296">
        <f t="shared" si="5"/>
        <v>37</v>
      </c>
      <c r="AA16" s="296">
        <f t="shared" si="6"/>
        <v>37</v>
      </c>
      <c r="AB16" s="296">
        <f t="shared" si="7"/>
        <v>0</v>
      </c>
      <c r="AC16" s="296">
        <f t="shared" si="8"/>
        <v>0</v>
      </c>
      <c r="AD16" s="296">
        <f t="shared" si="9"/>
        <v>0</v>
      </c>
      <c r="AE16" s="296">
        <f t="shared" si="10"/>
        <v>0</v>
      </c>
      <c r="AF16" s="296">
        <f t="shared" si="11"/>
        <v>0</v>
      </c>
      <c r="AG16" s="297">
        <f t="shared" ref="AG16:AG22" si="28">+U16</f>
        <v>1</v>
      </c>
      <c r="AH16" s="296">
        <f t="shared" ref="AH16:AH22" si="29">SUM(AI16:AN16)</f>
        <v>10</v>
      </c>
      <c r="AI16" s="298">
        <v>10</v>
      </c>
      <c r="AJ16" s="298"/>
      <c r="AK16" s="298"/>
      <c r="AL16" s="298"/>
      <c r="AM16" s="298"/>
      <c r="AN16" s="298"/>
      <c r="AO16" s="297">
        <f t="shared" ref="AO16:AO22" si="30">+V16</f>
        <v>0</v>
      </c>
      <c r="AP16" s="296">
        <f t="shared" ref="AP16:AP22" si="31">SUM(AQ16:AV16)</f>
        <v>12</v>
      </c>
      <c r="AQ16" s="298">
        <v>12</v>
      </c>
      <c r="AR16" s="298"/>
      <c r="AS16" s="298"/>
      <c r="AT16" s="298"/>
      <c r="AU16" s="298"/>
      <c r="AV16" s="298"/>
      <c r="AW16" s="297">
        <f t="shared" ref="AW16:AW22" si="32">+W16</f>
        <v>0</v>
      </c>
      <c r="AX16" s="296">
        <f t="shared" ref="AX16:AX22" si="33">SUM(AY16:BD16)</f>
        <v>13</v>
      </c>
      <c r="AY16" s="298">
        <v>13</v>
      </c>
      <c r="AZ16" s="298"/>
      <c r="BA16" s="298"/>
      <c r="BB16" s="298"/>
      <c r="BC16" s="298"/>
      <c r="BD16" s="298"/>
      <c r="BE16" s="297">
        <f t="shared" ref="BE16:BE22" si="34">+X16</f>
        <v>0</v>
      </c>
      <c r="BF16" s="296">
        <f t="shared" ref="BF16:BF22" si="35">SUM(BG16:BL16)</f>
        <v>2</v>
      </c>
      <c r="BG16" s="298">
        <v>2</v>
      </c>
      <c r="BH16" s="298"/>
      <c r="BI16" s="298"/>
      <c r="BJ16" s="298"/>
      <c r="BK16" s="298"/>
      <c r="BL16" s="298"/>
    </row>
    <row r="17" spans="1:64" s="287" customFormat="1" ht="40.5" customHeight="1" x14ac:dyDescent="0.25">
      <c r="A17" s="293"/>
      <c r="B17" s="278"/>
      <c r="C17" s="328" t="s">
        <v>1653</v>
      </c>
      <c r="D17" s="362" t="s">
        <v>1473</v>
      </c>
      <c r="E17" s="345">
        <v>527</v>
      </c>
      <c r="F17" s="32" t="s">
        <v>3280</v>
      </c>
      <c r="G17" s="32" t="s">
        <v>3279</v>
      </c>
      <c r="H17" s="644">
        <v>800</v>
      </c>
      <c r="I17" s="353" t="s">
        <v>2979</v>
      </c>
      <c r="J17" s="325">
        <v>35</v>
      </c>
      <c r="K17" s="325" t="s">
        <v>3127</v>
      </c>
      <c r="L17" s="325">
        <v>3502</v>
      </c>
      <c r="M17" s="325" t="s">
        <v>3128</v>
      </c>
      <c r="N17" s="280">
        <v>2024004540091</v>
      </c>
      <c r="O17" s="325" t="s">
        <v>3275</v>
      </c>
      <c r="P17" s="749" t="s">
        <v>1474</v>
      </c>
      <c r="Q17" s="639">
        <v>800</v>
      </c>
      <c r="R17" s="326" t="s">
        <v>2955</v>
      </c>
      <c r="S17" s="326"/>
      <c r="T17" s="638">
        <v>800</v>
      </c>
      <c r="U17" s="294">
        <v>150</v>
      </c>
      <c r="V17" s="295">
        <v>300</v>
      </c>
      <c r="W17" s="295">
        <v>300</v>
      </c>
      <c r="X17" s="295">
        <v>50</v>
      </c>
      <c r="Y17" s="295">
        <v>12403.630000000001</v>
      </c>
      <c r="Z17" s="296">
        <f t="shared" si="5"/>
        <v>12403.630000000001</v>
      </c>
      <c r="AA17" s="296">
        <f t="shared" si="6"/>
        <v>3203.63</v>
      </c>
      <c r="AB17" s="296">
        <f t="shared" si="7"/>
        <v>0</v>
      </c>
      <c r="AC17" s="296">
        <f t="shared" si="8"/>
        <v>8500</v>
      </c>
      <c r="AD17" s="296">
        <f t="shared" si="9"/>
        <v>0</v>
      </c>
      <c r="AE17" s="296">
        <f t="shared" si="10"/>
        <v>500</v>
      </c>
      <c r="AF17" s="296">
        <f t="shared" si="11"/>
        <v>200</v>
      </c>
      <c r="AG17" s="297">
        <f t="shared" si="28"/>
        <v>150</v>
      </c>
      <c r="AH17" s="296">
        <f t="shared" si="29"/>
        <v>4351.63</v>
      </c>
      <c r="AI17" s="298">
        <v>2351.63</v>
      </c>
      <c r="AJ17" s="298"/>
      <c r="AK17" s="298">
        <v>2000</v>
      </c>
      <c r="AL17" s="298"/>
      <c r="AM17" s="298"/>
      <c r="AN17" s="298"/>
      <c r="AO17" s="297">
        <f t="shared" si="30"/>
        <v>300</v>
      </c>
      <c r="AP17" s="296">
        <f t="shared" si="31"/>
        <v>3083</v>
      </c>
      <c r="AQ17" s="298">
        <v>283</v>
      </c>
      <c r="AR17" s="298"/>
      <c r="AS17" s="298">
        <v>2500</v>
      </c>
      <c r="AT17" s="298"/>
      <c r="AU17" s="298">
        <v>200</v>
      </c>
      <c r="AV17" s="298">
        <v>100</v>
      </c>
      <c r="AW17" s="297">
        <f t="shared" si="32"/>
        <v>300</v>
      </c>
      <c r="AX17" s="296">
        <f t="shared" si="33"/>
        <v>3096</v>
      </c>
      <c r="AY17" s="298">
        <v>296</v>
      </c>
      <c r="AZ17" s="298"/>
      <c r="BA17" s="298">
        <v>2500</v>
      </c>
      <c r="BB17" s="298"/>
      <c r="BC17" s="298">
        <v>200</v>
      </c>
      <c r="BD17" s="298">
        <v>100</v>
      </c>
      <c r="BE17" s="297">
        <f t="shared" si="34"/>
        <v>50</v>
      </c>
      <c r="BF17" s="296">
        <f t="shared" si="35"/>
        <v>1873</v>
      </c>
      <c r="BG17" s="298">
        <v>273</v>
      </c>
      <c r="BH17" s="298"/>
      <c r="BI17" s="298">
        <v>1500</v>
      </c>
      <c r="BJ17" s="298"/>
      <c r="BK17" s="298">
        <v>100</v>
      </c>
      <c r="BL17" s="298"/>
    </row>
    <row r="18" spans="1:64" s="287" customFormat="1" ht="40.5" customHeight="1" x14ac:dyDescent="0.25">
      <c r="A18" s="293"/>
      <c r="B18" s="278"/>
      <c r="C18" s="328" t="s">
        <v>1654</v>
      </c>
      <c r="D18" s="362" t="s">
        <v>1475</v>
      </c>
      <c r="E18" s="345">
        <v>528</v>
      </c>
      <c r="F18" s="503" t="s">
        <v>3281</v>
      </c>
      <c r="G18" s="32" t="s">
        <v>1777</v>
      </c>
      <c r="H18" s="644">
        <v>800</v>
      </c>
      <c r="I18" s="353" t="s">
        <v>2979</v>
      </c>
      <c r="J18" s="325">
        <v>35</v>
      </c>
      <c r="K18" s="325" t="s">
        <v>3127</v>
      </c>
      <c r="L18" s="325">
        <v>3502</v>
      </c>
      <c r="M18" s="325" t="s">
        <v>3128</v>
      </c>
      <c r="N18" s="280">
        <v>2024004540091</v>
      </c>
      <c r="O18" s="325" t="s">
        <v>3275</v>
      </c>
      <c r="P18" s="749" t="s">
        <v>1476</v>
      </c>
      <c r="Q18" s="639">
        <v>800</v>
      </c>
      <c r="R18" s="326" t="s">
        <v>2955</v>
      </c>
      <c r="S18" s="326"/>
      <c r="T18" s="638">
        <v>800</v>
      </c>
      <c r="U18" s="294">
        <v>100</v>
      </c>
      <c r="V18" s="295">
        <v>300</v>
      </c>
      <c r="W18" s="295">
        <v>300</v>
      </c>
      <c r="X18" s="295">
        <v>100</v>
      </c>
      <c r="Y18" s="295">
        <v>353</v>
      </c>
      <c r="Z18" s="296">
        <f t="shared" si="5"/>
        <v>353</v>
      </c>
      <c r="AA18" s="296">
        <f t="shared" si="6"/>
        <v>353</v>
      </c>
      <c r="AB18" s="296">
        <f t="shared" si="7"/>
        <v>0</v>
      </c>
      <c r="AC18" s="296">
        <f t="shared" si="8"/>
        <v>0</v>
      </c>
      <c r="AD18" s="296">
        <f t="shared" si="9"/>
        <v>0</v>
      </c>
      <c r="AE18" s="296">
        <f t="shared" si="10"/>
        <v>0</v>
      </c>
      <c r="AF18" s="296">
        <f t="shared" si="11"/>
        <v>0</v>
      </c>
      <c r="AG18" s="297">
        <f t="shared" si="28"/>
        <v>100</v>
      </c>
      <c r="AH18" s="296">
        <f t="shared" si="29"/>
        <v>29</v>
      </c>
      <c r="AI18" s="298">
        <v>29</v>
      </c>
      <c r="AJ18" s="298"/>
      <c r="AK18" s="298"/>
      <c r="AL18" s="298"/>
      <c r="AM18" s="298"/>
      <c r="AN18" s="298"/>
      <c r="AO18" s="297">
        <f t="shared" si="30"/>
        <v>300</v>
      </c>
      <c r="AP18" s="296">
        <f t="shared" si="31"/>
        <v>109</v>
      </c>
      <c r="AQ18" s="298">
        <v>109</v>
      </c>
      <c r="AR18" s="298"/>
      <c r="AS18" s="298"/>
      <c r="AT18" s="298"/>
      <c r="AU18" s="298"/>
      <c r="AV18" s="298"/>
      <c r="AW18" s="297">
        <f t="shared" si="32"/>
        <v>300</v>
      </c>
      <c r="AX18" s="296">
        <f t="shared" si="33"/>
        <v>76</v>
      </c>
      <c r="AY18" s="298">
        <v>76</v>
      </c>
      <c r="AZ18" s="298"/>
      <c r="BA18" s="298"/>
      <c r="BB18" s="298"/>
      <c r="BC18" s="298"/>
      <c r="BD18" s="298"/>
      <c r="BE18" s="297">
        <f t="shared" si="34"/>
        <v>100</v>
      </c>
      <c r="BF18" s="296">
        <f t="shared" si="35"/>
        <v>139</v>
      </c>
      <c r="BG18" s="298">
        <v>139</v>
      </c>
      <c r="BH18" s="298"/>
      <c r="BI18" s="298"/>
      <c r="BJ18" s="298"/>
      <c r="BK18" s="298"/>
      <c r="BL18" s="298"/>
    </row>
    <row r="19" spans="1:64" s="287" customFormat="1" ht="40.5" customHeight="1" x14ac:dyDescent="0.25">
      <c r="A19" s="293"/>
      <c r="B19" s="278"/>
      <c r="C19" s="328" t="s">
        <v>1655</v>
      </c>
      <c r="D19" s="362" t="s">
        <v>1477</v>
      </c>
      <c r="E19" s="345">
        <v>529</v>
      </c>
      <c r="F19" s="359" t="s">
        <v>3280</v>
      </c>
      <c r="G19" s="359" t="s">
        <v>3279</v>
      </c>
      <c r="H19" s="644">
        <v>1000</v>
      </c>
      <c r="I19" s="353" t="s">
        <v>2979</v>
      </c>
      <c r="J19" s="325">
        <v>35</v>
      </c>
      <c r="K19" s="325" t="s">
        <v>3127</v>
      </c>
      <c r="L19" s="325">
        <v>3502</v>
      </c>
      <c r="M19" s="325" t="s">
        <v>3128</v>
      </c>
      <c r="N19" s="280">
        <v>2024004540091</v>
      </c>
      <c r="O19" s="325" t="s">
        <v>3275</v>
      </c>
      <c r="P19" s="749" t="s">
        <v>1478</v>
      </c>
      <c r="Q19" s="639">
        <v>1000</v>
      </c>
      <c r="R19" s="326" t="s">
        <v>2955</v>
      </c>
      <c r="S19" s="326"/>
      <c r="T19" s="638">
        <v>1000</v>
      </c>
      <c r="U19" s="294">
        <v>150</v>
      </c>
      <c r="V19" s="295">
        <v>400</v>
      </c>
      <c r="W19" s="295">
        <v>350</v>
      </c>
      <c r="X19" s="295">
        <v>100</v>
      </c>
      <c r="Y19" s="295">
        <v>738</v>
      </c>
      <c r="Z19" s="296">
        <f t="shared" si="5"/>
        <v>738</v>
      </c>
      <c r="AA19" s="296">
        <f t="shared" si="6"/>
        <v>738</v>
      </c>
      <c r="AB19" s="296">
        <f t="shared" si="7"/>
        <v>0</v>
      </c>
      <c r="AC19" s="296">
        <f t="shared" si="8"/>
        <v>0</v>
      </c>
      <c r="AD19" s="296">
        <f t="shared" si="9"/>
        <v>0</v>
      </c>
      <c r="AE19" s="296">
        <f t="shared" si="10"/>
        <v>0</v>
      </c>
      <c r="AF19" s="296">
        <f t="shared" si="11"/>
        <v>0</v>
      </c>
      <c r="AG19" s="297">
        <f t="shared" si="28"/>
        <v>150</v>
      </c>
      <c r="AH19" s="296">
        <f t="shared" si="29"/>
        <v>29</v>
      </c>
      <c r="AI19" s="298">
        <v>29</v>
      </c>
      <c r="AJ19" s="298"/>
      <c r="AK19" s="298"/>
      <c r="AL19" s="298"/>
      <c r="AM19" s="298"/>
      <c r="AN19" s="298"/>
      <c r="AO19" s="297">
        <f t="shared" si="30"/>
        <v>400</v>
      </c>
      <c r="AP19" s="296">
        <f t="shared" si="31"/>
        <v>297</v>
      </c>
      <c r="AQ19" s="298">
        <v>297</v>
      </c>
      <c r="AR19" s="298"/>
      <c r="AS19" s="298"/>
      <c r="AT19" s="298"/>
      <c r="AU19" s="298"/>
      <c r="AV19" s="298"/>
      <c r="AW19" s="297">
        <f t="shared" si="32"/>
        <v>350</v>
      </c>
      <c r="AX19" s="296">
        <f t="shared" si="33"/>
        <v>297</v>
      </c>
      <c r="AY19" s="298">
        <v>297</v>
      </c>
      <c r="AZ19" s="298"/>
      <c r="BA19" s="298"/>
      <c r="BB19" s="298"/>
      <c r="BC19" s="298"/>
      <c r="BD19" s="298"/>
      <c r="BE19" s="297">
        <f t="shared" si="34"/>
        <v>100</v>
      </c>
      <c r="BF19" s="296">
        <f t="shared" si="35"/>
        <v>115</v>
      </c>
      <c r="BG19" s="298">
        <v>115</v>
      </c>
      <c r="BH19" s="298"/>
      <c r="BI19" s="298"/>
      <c r="BJ19" s="298"/>
      <c r="BK19" s="298"/>
      <c r="BL19" s="298"/>
    </row>
    <row r="20" spans="1:64" s="287" customFormat="1" ht="40.5" customHeight="1" x14ac:dyDescent="0.25">
      <c r="A20" s="293"/>
      <c r="B20" s="278"/>
      <c r="C20" s="328" t="s">
        <v>2581</v>
      </c>
      <c r="D20" s="362" t="s">
        <v>1479</v>
      </c>
      <c r="E20" s="345">
        <v>530</v>
      </c>
      <c r="F20" s="503" t="s">
        <v>3278</v>
      </c>
      <c r="G20" s="359" t="s">
        <v>297</v>
      </c>
      <c r="H20" s="644">
        <v>8000</v>
      </c>
      <c r="I20" s="353" t="s">
        <v>2979</v>
      </c>
      <c r="J20" s="325">
        <v>35</v>
      </c>
      <c r="K20" s="325" t="s">
        <v>3127</v>
      </c>
      <c r="L20" s="325">
        <v>3502</v>
      </c>
      <c r="M20" s="325" t="s">
        <v>3128</v>
      </c>
      <c r="N20" s="280">
        <v>2024004540091</v>
      </c>
      <c r="O20" s="325" t="s">
        <v>3275</v>
      </c>
      <c r="P20" s="749" t="s">
        <v>1480</v>
      </c>
      <c r="Q20" s="639">
        <v>8000</v>
      </c>
      <c r="R20" s="326" t="s">
        <v>2955</v>
      </c>
      <c r="S20" s="326"/>
      <c r="T20" s="638">
        <v>8000</v>
      </c>
      <c r="U20" s="294">
        <v>200</v>
      </c>
      <c r="V20" s="295">
        <v>3700</v>
      </c>
      <c r="W20" s="295">
        <v>3700</v>
      </c>
      <c r="X20" s="295">
        <v>400</v>
      </c>
      <c r="Y20" s="295">
        <v>2326</v>
      </c>
      <c r="Z20" s="296">
        <f t="shared" si="5"/>
        <v>2326</v>
      </c>
      <c r="AA20" s="296">
        <f t="shared" si="6"/>
        <v>326</v>
      </c>
      <c r="AB20" s="296">
        <f t="shared" si="7"/>
        <v>0</v>
      </c>
      <c r="AC20" s="296">
        <f t="shared" si="8"/>
        <v>1500</v>
      </c>
      <c r="AD20" s="296">
        <f t="shared" si="9"/>
        <v>0</v>
      </c>
      <c r="AE20" s="296">
        <f t="shared" si="10"/>
        <v>500</v>
      </c>
      <c r="AF20" s="296">
        <f t="shared" si="11"/>
        <v>0</v>
      </c>
      <c r="AG20" s="297">
        <f t="shared" si="28"/>
        <v>200</v>
      </c>
      <c r="AH20" s="296">
        <f t="shared" si="29"/>
        <v>55</v>
      </c>
      <c r="AI20" s="298">
        <v>55</v>
      </c>
      <c r="AJ20" s="298"/>
      <c r="AK20" s="298"/>
      <c r="AL20" s="298"/>
      <c r="AM20" s="298"/>
      <c r="AN20" s="298"/>
      <c r="AO20" s="297">
        <f t="shared" si="30"/>
        <v>3700</v>
      </c>
      <c r="AP20" s="296">
        <f t="shared" si="31"/>
        <v>823</v>
      </c>
      <c r="AQ20" s="298">
        <v>123</v>
      </c>
      <c r="AR20" s="298"/>
      <c r="AS20" s="298">
        <v>500</v>
      </c>
      <c r="AT20" s="298"/>
      <c r="AU20" s="298">
        <v>200</v>
      </c>
      <c r="AV20" s="298"/>
      <c r="AW20" s="297">
        <f t="shared" si="32"/>
        <v>3700</v>
      </c>
      <c r="AX20" s="296">
        <f t="shared" si="33"/>
        <v>768</v>
      </c>
      <c r="AY20" s="298">
        <v>68</v>
      </c>
      <c r="AZ20" s="298"/>
      <c r="BA20" s="298">
        <v>500</v>
      </c>
      <c r="BB20" s="298"/>
      <c r="BC20" s="298">
        <v>200</v>
      </c>
      <c r="BD20" s="298"/>
      <c r="BE20" s="297">
        <f t="shared" si="34"/>
        <v>400</v>
      </c>
      <c r="BF20" s="296">
        <f t="shared" si="35"/>
        <v>680</v>
      </c>
      <c r="BG20" s="298">
        <v>80</v>
      </c>
      <c r="BH20" s="298"/>
      <c r="BI20" s="298">
        <v>500</v>
      </c>
      <c r="BJ20" s="298"/>
      <c r="BK20" s="298">
        <v>100</v>
      </c>
      <c r="BL20" s="298"/>
    </row>
    <row r="21" spans="1:64" s="287" customFormat="1" ht="40.5" customHeight="1" x14ac:dyDescent="0.25">
      <c r="A21" s="293"/>
      <c r="B21" s="278"/>
      <c r="C21" s="328" t="s">
        <v>2582</v>
      </c>
      <c r="D21" s="362" t="s">
        <v>1481</v>
      </c>
      <c r="E21" s="345">
        <v>531</v>
      </c>
      <c r="F21" s="32" t="s">
        <v>3241</v>
      </c>
      <c r="G21" s="32" t="s">
        <v>3240</v>
      </c>
      <c r="H21" s="644">
        <v>20</v>
      </c>
      <c r="I21" s="353" t="s">
        <v>2979</v>
      </c>
      <c r="J21" s="325">
        <v>17</v>
      </c>
      <c r="K21" s="325" t="s">
        <v>3239</v>
      </c>
      <c r="L21" s="325">
        <v>1702</v>
      </c>
      <c r="M21" s="325" t="s">
        <v>3238</v>
      </c>
      <c r="N21" s="280">
        <v>2024004540086</v>
      </c>
      <c r="O21" s="325" t="s">
        <v>3237</v>
      </c>
      <c r="P21" s="749" t="s">
        <v>1482</v>
      </c>
      <c r="Q21" s="749">
        <v>20</v>
      </c>
      <c r="R21" s="326" t="s">
        <v>2955</v>
      </c>
      <c r="S21" s="326"/>
      <c r="T21" s="638">
        <v>20</v>
      </c>
      <c r="U21" s="294">
        <v>1</v>
      </c>
      <c r="V21" s="294">
        <v>7</v>
      </c>
      <c r="W21" s="294">
        <v>7</v>
      </c>
      <c r="X21" s="295">
        <v>5</v>
      </c>
      <c r="Y21" s="368">
        <v>129.25</v>
      </c>
      <c r="Z21" s="296">
        <f t="shared" si="5"/>
        <v>129.25</v>
      </c>
      <c r="AA21" s="296">
        <f t="shared" si="6"/>
        <v>129.25</v>
      </c>
      <c r="AB21" s="296">
        <f t="shared" si="7"/>
        <v>0</v>
      </c>
      <c r="AC21" s="296">
        <f t="shared" si="8"/>
        <v>0</v>
      </c>
      <c r="AD21" s="296">
        <f t="shared" si="9"/>
        <v>0</v>
      </c>
      <c r="AE21" s="296">
        <f t="shared" si="10"/>
        <v>0</v>
      </c>
      <c r="AF21" s="296">
        <f t="shared" si="11"/>
        <v>0</v>
      </c>
      <c r="AG21" s="297">
        <f t="shared" si="28"/>
        <v>1</v>
      </c>
      <c r="AH21" s="296">
        <f t="shared" si="29"/>
        <v>16.25</v>
      </c>
      <c r="AI21" s="298">
        <v>16.25</v>
      </c>
      <c r="AJ21" s="298"/>
      <c r="AK21" s="298"/>
      <c r="AL21" s="298"/>
      <c r="AM21" s="298"/>
      <c r="AN21" s="298"/>
      <c r="AO21" s="297">
        <f t="shared" si="30"/>
        <v>7</v>
      </c>
      <c r="AP21" s="296">
        <f t="shared" si="31"/>
        <v>97</v>
      </c>
      <c r="AQ21" s="298">
        <v>97</v>
      </c>
      <c r="AR21" s="298"/>
      <c r="AS21" s="298"/>
      <c r="AT21" s="298"/>
      <c r="AU21" s="298"/>
      <c r="AV21" s="298"/>
      <c r="AW21" s="297">
        <f t="shared" si="32"/>
        <v>7</v>
      </c>
      <c r="AX21" s="296">
        <f t="shared" si="33"/>
        <v>0</v>
      </c>
      <c r="AY21" s="298">
        <v>0</v>
      </c>
      <c r="AZ21" s="298"/>
      <c r="BA21" s="298"/>
      <c r="BB21" s="298"/>
      <c r="BC21" s="298"/>
      <c r="BD21" s="298"/>
      <c r="BE21" s="297">
        <f t="shared" si="34"/>
        <v>5</v>
      </c>
      <c r="BF21" s="296">
        <f t="shared" si="35"/>
        <v>16</v>
      </c>
      <c r="BG21" s="298">
        <v>16</v>
      </c>
      <c r="BH21" s="298"/>
      <c r="BI21" s="298"/>
      <c r="BJ21" s="298"/>
      <c r="BK21" s="298"/>
      <c r="BL21" s="298"/>
    </row>
    <row r="22" spans="1:64" s="287" customFormat="1" ht="40.5" customHeight="1" x14ac:dyDescent="0.25">
      <c r="A22" s="293"/>
      <c r="B22" s="278"/>
      <c r="C22" s="328" t="s">
        <v>2583</v>
      </c>
      <c r="D22" s="362" t="s">
        <v>1483</v>
      </c>
      <c r="E22" s="31">
        <v>532</v>
      </c>
      <c r="F22" s="503" t="s">
        <v>3277</v>
      </c>
      <c r="G22" s="32" t="s">
        <v>3276</v>
      </c>
      <c r="H22" s="644">
        <v>60</v>
      </c>
      <c r="I22" s="353" t="s">
        <v>2979</v>
      </c>
      <c r="J22" s="325">
        <v>35</v>
      </c>
      <c r="K22" s="325" t="s">
        <v>3127</v>
      </c>
      <c r="L22" s="325">
        <v>3502</v>
      </c>
      <c r="M22" s="325" t="s">
        <v>3128</v>
      </c>
      <c r="N22" s="280">
        <v>2024004540091</v>
      </c>
      <c r="O22" s="325" t="s">
        <v>3275</v>
      </c>
      <c r="P22" s="749" t="s">
        <v>1484</v>
      </c>
      <c r="Q22" s="639">
        <v>60</v>
      </c>
      <c r="R22" s="326" t="s">
        <v>2955</v>
      </c>
      <c r="S22" s="326"/>
      <c r="T22" s="638">
        <v>60</v>
      </c>
      <c r="U22" s="294">
        <v>0</v>
      </c>
      <c r="V22" s="295">
        <v>25</v>
      </c>
      <c r="W22" s="295">
        <v>25</v>
      </c>
      <c r="X22" s="295">
        <v>10</v>
      </c>
      <c r="Y22" s="295">
        <v>742</v>
      </c>
      <c r="Z22" s="296">
        <f t="shared" si="5"/>
        <v>742</v>
      </c>
      <c r="AA22" s="296">
        <f t="shared" si="6"/>
        <v>542</v>
      </c>
      <c r="AB22" s="296">
        <f t="shared" si="7"/>
        <v>0</v>
      </c>
      <c r="AC22" s="296">
        <f t="shared" si="8"/>
        <v>0</v>
      </c>
      <c r="AD22" s="296">
        <f t="shared" si="9"/>
        <v>0</v>
      </c>
      <c r="AE22" s="296">
        <f t="shared" si="10"/>
        <v>0</v>
      </c>
      <c r="AF22" s="296">
        <f t="shared" si="11"/>
        <v>200</v>
      </c>
      <c r="AG22" s="297">
        <f t="shared" si="28"/>
        <v>0</v>
      </c>
      <c r="AH22" s="296">
        <f t="shared" si="29"/>
        <v>65</v>
      </c>
      <c r="AI22" s="298">
        <v>65</v>
      </c>
      <c r="AJ22" s="298"/>
      <c r="AK22" s="298"/>
      <c r="AL22" s="298"/>
      <c r="AM22" s="298"/>
      <c r="AN22" s="298"/>
      <c r="AO22" s="297">
        <f t="shared" si="30"/>
        <v>25</v>
      </c>
      <c r="AP22" s="296">
        <f t="shared" si="31"/>
        <v>254</v>
      </c>
      <c r="AQ22" s="298">
        <v>184</v>
      </c>
      <c r="AR22" s="298"/>
      <c r="AS22" s="298"/>
      <c r="AT22" s="298"/>
      <c r="AU22" s="298"/>
      <c r="AV22" s="298">
        <v>70</v>
      </c>
      <c r="AW22" s="297">
        <f t="shared" si="32"/>
        <v>25</v>
      </c>
      <c r="AX22" s="296">
        <f t="shared" si="33"/>
        <v>248</v>
      </c>
      <c r="AY22" s="298">
        <v>178</v>
      </c>
      <c r="AZ22" s="298"/>
      <c r="BA22" s="298"/>
      <c r="BB22" s="298"/>
      <c r="BC22" s="298"/>
      <c r="BD22" s="298">
        <v>70</v>
      </c>
      <c r="BE22" s="297">
        <f t="shared" si="34"/>
        <v>10</v>
      </c>
      <c r="BF22" s="296">
        <f t="shared" si="35"/>
        <v>175</v>
      </c>
      <c r="BG22" s="298">
        <v>115</v>
      </c>
      <c r="BH22" s="298"/>
      <c r="BI22" s="298"/>
      <c r="BJ22" s="298"/>
      <c r="BK22" s="298"/>
      <c r="BL22" s="298">
        <v>60</v>
      </c>
    </row>
    <row r="23" spans="1:64" s="559" customFormat="1" ht="40.5" customHeight="1" x14ac:dyDescent="0.25">
      <c r="A23" s="464"/>
      <c r="B23" s="201" t="s">
        <v>1656</v>
      </c>
      <c r="C23" s="198" t="s">
        <v>1493</v>
      </c>
      <c r="D23" s="548"/>
      <c r="E23" s="548"/>
      <c r="F23" s="402"/>
      <c r="G23" s="462"/>
      <c r="H23" s="462"/>
      <c r="I23" s="548"/>
      <c r="J23" s="472"/>
      <c r="K23" s="472"/>
      <c r="L23" s="472"/>
      <c r="M23" s="472"/>
      <c r="N23" s="472"/>
      <c r="O23" s="473"/>
      <c r="P23" s="473"/>
      <c r="Q23" s="473"/>
      <c r="R23" s="473"/>
      <c r="S23" s="474"/>
      <c r="T23" s="548"/>
      <c r="U23" s="549"/>
      <c r="V23" s="549"/>
      <c r="W23" s="549"/>
      <c r="X23" s="550"/>
      <c r="Y23" s="585">
        <v>2700</v>
      </c>
      <c r="Z23" s="551">
        <f t="shared" si="5"/>
        <v>1157</v>
      </c>
      <c r="AA23" s="551">
        <f t="shared" si="6"/>
        <v>957</v>
      </c>
      <c r="AB23" s="551">
        <f t="shared" si="7"/>
        <v>0</v>
      </c>
      <c r="AC23" s="551">
        <f t="shared" si="8"/>
        <v>0</v>
      </c>
      <c r="AD23" s="551">
        <f t="shared" si="9"/>
        <v>0</v>
      </c>
      <c r="AE23" s="551">
        <f t="shared" si="10"/>
        <v>0</v>
      </c>
      <c r="AF23" s="551">
        <f t="shared" si="11"/>
        <v>200</v>
      </c>
      <c r="AG23" s="552"/>
      <c r="AH23" s="553">
        <f t="shared" ref="AH23:AN23" si="36">SUM(AH24:AH31)</f>
        <v>184</v>
      </c>
      <c r="AI23" s="553">
        <f t="shared" si="36"/>
        <v>169</v>
      </c>
      <c r="AJ23" s="553">
        <f t="shared" si="36"/>
        <v>0</v>
      </c>
      <c r="AK23" s="553">
        <f t="shared" si="36"/>
        <v>0</v>
      </c>
      <c r="AL23" s="553">
        <f t="shared" si="36"/>
        <v>0</v>
      </c>
      <c r="AM23" s="553">
        <f t="shared" si="36"/>
        <v>0</v>
      </c>
      <c r="AN23" s="553">
        <f t="shared" si="36"/>
        <v>15</v>
      </c>
      <c r="AO23" s="552"/>
      <c r="AP23" s="553">
        <f t="shared" ref="AP23:AV23" si="37">SUM(AP24:AP31)</f>
        <v>295</v>
      </c>
      <c r="AQ23" s="553">
        <f t="shared" si="37"/>
        <v>225</v>
      </c>
      <c r="AR23" s="553">
        <f t="shared" si="37"/>
        <v>0</v>
      </c>
      <c r="AS23" s="553">
        <f t="shared" si="37"/>
        <v>0</v>
      </c>
      <c r="AT23" s="553">
        <f t="shared" si="37"/>
        <v>0</v>
      </c>
      <c r="AU23" s="553">
        <f t="shared" si="37"/>
        <v>0</v>
      </c>
      <c r="AV23" s="553">
        <f t="shared" si="37"/>
        <v>70</v>
      </c>
      <c r="AW23" s="552"/>
      <c r="AX23" s="553">
        <f t="shared" ref="AX23:BD23" si="38">SUM(AX24:AX31)</f>
        <v>379</v>
      </c>
      <c r="AY23" s="553">
        <f t="shared" si="38"/>
        <v>289</v>
      </c>
      <c r="AZ23" s="553">
        <f t="shared" si="38"/>
        <v>0</v>
      </c>
      <c r="BA23" s="553">
        <f t="shared" si="38"/>
        <v>0</v>
      </c>
      <c r="BB23" s="553">
        <f t="shared" si="38"/>
        <v>0</v>
      </c>
      <c r="BC23" s="553">
        <f t="shared" si="38"/>
        <v>0</v>
      </c>
      <c r="BD23" s="553">
        <f t="shared" si="38"/>
        <v>90</v>
      </c>
      <c r="BE23" s="552"/>
      <c r="BF23" s="553">
        <f t="shared" ref="BF23:BL23" si="39">SUM(BF24:BF31)</f>
        <v>299</v>
      </c>
      <c r="BG23" s="553">
        <f t="shared" si="39"/>
        <v>274</v>
      </c>
      <c r="BH23" s="553">
        <f t="shared" si="39"/>
        <v>0</v>
      </c>
      <c r="BI23" s="553">
        <f t="shared" si="39"/>
        <v>0</v>
      </c>
      <c r="BJ23" s="553">
        <f t="shared" si="39"/>
        <v>0</v>
      </c>
      <c r="BK23" s="553">
        <f t="shared" si="39"/>
        <v>0</v>
      </c>
      <c r="BL23" s="553">
        <f t="shared" si="39"/>
        <v>25</v>
      </c>
    </row>
    <row r="24" spans="1:64" s="287" customFormat="1" ht="40.5" customHeight="1" x14ac:dyDescent="0.25">
      <c r="A24" s="293"/>
      <c r="B24" s="278"/>
      <c r="C24" s="328" t="s">
        <v>1666</v>
      </c>
      <c r="D24" s="322" t="s">
        <v>1495</v>
      </c>
      <c r="E24" s="31">
        <v>533</v>
      </c>
      <c r="F24" s="461" t="s">
        <v>3246</v>
      </c>
      <c r="G24" s="461" t="s">
        <v>3245</v>
      </c>
      <c r="H24" s="644">
        <v>2</v>
      </c>
      <c r="I24" s="353" t="s">
        <v>2979</v>
      </c>
      <c r="J24" s="325">
        <v>45</v>
      </c>
      <c r="K24" s="325" t="s">
        <v>2984</v>
      </c>
      <c r="L24" s="325">
        <v>4502</v>
      </c>
      <c r="M24" s="325" t="s">
        <v>3139</v>
      </c>
      <c r="N24" s="280">
        <v>2024004540087</v>
      </c>
      <c r="O24" s="325" t="s">
        <v>3252</v>
      </c>
      <c r="P24" s="742" t="s">
        <v>1496</v>
      </c>
      <c r="Q24" s="272">
        <v>2</v>
      </c>
      <c r="R24" s="326" t="s">
        <v>2955</v>
      </c>
      <c r="S24" s="326"/>
      <c r="T24" s="178">
        <v>2</v>
      </c>
      <c r="U24" s="294">
        <v>1</v>
      </c>
      <c r="V24" s="295">
        <v>0</v>
      </c>
      <c r="W24" s="295">
        <v>1</v>
      </c>
      <c r="X24" s="295">
        <v>0</v>
      </c>
      <c r="Y24" s="295">
        <v>198</v>
      </c>
      <c r="Z24" s="296">
        <f t="shared" si="5"/>
        <v>198</v>
      </c>
      <c r="AA24" s="296">
        <f t="shared" si="6"/>
        <v>123</v>
      </c>
      <c r="AB24" s="296">
        <f t="shared" si="7"/>
        <v>0</v>
      </c>
      <c r="AC24" s="296">
        <f t="shared" si="8"/>
        <v>0</v>
      </c>
      <c r="AD24" s="296">
        <f t="shared" si="9"/>
        <v>0</v>
      </c>
      <c r="AE24" s="296">
        <f t="shared" si="10"/>
        <v>0</v>
      </c>
      <c r="AF24" s="296">
        <f t="shared" si="11"/>
        <v>75</v>
      </c>
      <c r="AG24" s="297">
        <f t="shared" ref="AG24:AG31" si="40">+U24</f>
        <v>1</v>
      </c>
      <c r="AH24" s="296">
        <f t="shared" ref="AH24:AH31" si="41">SUM(AI24:AN24)</f>
        <v>15</v>
      </c>
      <c r="AI24" s="298">
        <v>0</v>
      </c>
      <c r="AJ24" s="298"/>
      <c r="AK24" s="298"/>
      <c r="AL24" s="298"/>
      <c r="AM24" s="298"/>
      <c r="AN24" s="298">
        <v>15</v>
      </c>
      <c r="AO24" s="297">
        <f t="shared" ref="AO24:AO31" si="42">+V24</f>
        <v>0</v>
      </c>
      <c r="AP24" s="296">
        <f t="shared" ref="AP24:AP31" si="43">SUM(AQ24:AV24)</f>
        <v>73</v>
      </c>
      <c r="AQ24" s="298">
        <v>48</v>
      </c>
      <c r="AR24" s="298"/>
      <c r="AS24" s="298"/>
      <c r="AT24" s="298"/>
      <c r="AU24" s="298"/>
      <c r="AV24" s="298">
        <v>25</v>
      </c>
      <c r="AW24" s="297">
        <f t="shared" ref="AW24:AW31" si="44">+W24</f>
        <v>1</v>
      </c>
      <c r="AX24" s="296">
        <f t="shared" ref="AX24:AX31" si="45">SUM(AY24:BD24)</f>
        <v>60</v>
      </c>
      <c r="AY24" s="298">
        <v>35</v>
      </c>
      <c r="AZ24" s="298"/>
      <c r="BA24" s="298"/>
      <c r="BB24" s="298"/>
      <c r="BC24" s="298"/>
      <c r="BD24" s="298">
        <v>25</v>
      </c>
      <c r="BE24" s="297">
        <f t="shared" ref="BE24:BE31" si="46">+X24</f>
        <v>0</v>
      </c>
      <c r="BF24" s="296">
        <f t="shared" ref="BF24:BF31" si="47">SUM(BG24:BL24)</f>
        <v>50</v>
      </c>
      <c r="BG24" s="298">
        <v>40</v>
      </c>
      <c r="BH24" s="298"/>
      <c r="BI24" s="298"/>
      <c r="BJ24" s="298"/>
      <c r="BK24" s="298"/>
      <c r="BL24" s="298">
        <v>10</v>
      </c>
    </row>
    <row r="25" spans="1:64" s="287" customFormat="1" ht="40.5" customHeight="1" x14ac:dyDescent="0.25">
      <c r="A25" s="293"/>
      <c r="B25" s="278"/>
      <c r="C25" s="1017" t="s">
        <v>1667</v>
      </c>
      <c r="D25" s="1013" t="s">
        <v>1497</v>
      </c>
      <c r="E25" s="31">
        <v>534</v>
      </c>
      <c r="F25" s="359">
        <v>450203408</v>
      </c>
      <c r="G25" s="359" t="s">
        <v>3265</v>
      </c>
      <c r="H25" s="644">
        <v>2</v>
      </c>
      <c r="I25" s="353" t="s">
        <v>2979</v>
      </c>
      <c r="J25" s="325">
        <v>45</v>
      </c>
      <c r="K25" s="325" t="s">
        <v>2984</v>
      </c>
      <c r="L25" s="325">
        <v>4502</v>
      </c>
      <c r="M25" s="325" t="s">
        <v>3139</v>
      </c>
      <c r="N25" s="280">
        <v>2024004540087</v>
      </c>
      <c r="O25" s="325" t="s">
        <v>3252</v>
      </c>
      <c r="P25" s="742" t="s">
        <v>1498</v>
      </c>
      <c r="Q25" s="272">
        <v>2</v>
      </c>
      <c r="R25" s="326" t="s">
        <v>2955</v>
      </c>
      <c r="S25" s="326"/>
      <c r="T25" s="178">
        <v>2</v>
      </c>
      <c r="U25" s="294">
        <v>1</v>
      </c>
      <c r="V25" s="295">
        <v>0</v>
      </c>
      <c r="W25" s="295">
        <v>1</v>
      </c>
      <c r="X25" s="295">
        <v>0</v>
      </c>
      <c r="Y25" s="295">
        <v>83</v>
      </c>
      <c r="Z25" s="296">
        <f t="shared" si="5"/>
        <v>83</v>
      </c>
      <c r="AA25" s="296">
        <f t="shared" si="6"/>
        <v>83</v>
      </c>
      <c r="AB25" s="296">
        <f t="shared" si="7"/>
        <v>0</v>
      </c>
      <c r="AC25" s="296">
        <f t="shared" si="8"/>
        <v>0</v>
      </c>
      <c r="AD25" s="296">
        <f t="shared" si="9"/>
        <v>0</v>
      </c>
      <c r="AE25" s="296">
        <f t="shared" si="10"/>
        <v>0</v>
      </c>
      <c r="AF25" s="296">
        <f t="shared" si="11"/>
        <v>0</v>
      </c>
      <c r="AG25" s="297">
        <f t="shared" si="40"/>
        <v>1</v>
      </c>
      <c r="AH25" s="296">
        <f t="shared" si="41"/>
        <v>12</v>
      </c>
      <c r="AI25" s="298">
        <v>12</v>
      </c>
      <c r="AJ25" s="298"/>
      <c r="AK25" s="298"/>
      <c r="AL25" s="298"/>
      <c r="AM25" s="298"/>
      <c r="AN25" s="298"/>
      <c r="AO25" s="297">
        <f t="shared" si="42"/>
        <v>0</v>
      </c>
      <c r="AP25" s="296">
        <f t="shared" si="43"/>
        <v>23</v>
      </c>
      <c r="AQ25" s="298">
        <v>23</v>
      </c>
      <c r="AR25" s="298"/>
      <c r="AS25" s="298"/>
      <c r="AT25" s="298"/>
      <c r="AU25" s="298"/>
      <c r="AV25" s="298"/>
      <c r="AW25" s="297">
        <f t="shared" si="44"/>
        <v>1</v>
      </c>
      <c r="AX25" s="296">
        <f t="shared" si="45"/>
        <v>22</v>
      </c>
      <c r="AY25" s="298">
        <v>22</v>
      </c>
      <c r="AZ25" s="298"/>
      <c r="BA25" s="298"/>
      <c r="BB25" s="298"/>
      <c r="BC25" s="298"/>
      <c r="BD25" s="298"/>
      <c r="BE25" s="297">
        <f t="shared" si="46"/>
        <v>0</v>
      </c>
      <c r="BF25" s="296">
        <f t="shared" si="47"/>
        <v>26</v>
      </c>
      <c r="BG25" s="298">
        <v>26</v>
      </c>
      <c r="BH25" s="298"/>
      <c r="BI25" s="298"/>
      <c r="BJ25" s="298"/>
      <c r="BK25" s="298"/>
      <c r="BL25" s="298"/>
    </row>
    <row r="26" spans="1:64" s="287" customFormat="1" ht="40.5" customHeight="1" x14ac:dyDescent="0.25">
      <c r="A26" s="293"/>
      <c r="B26" s="278"/>
      <c r="C26" s="1019"/>
      <c r="D26" s="1013"/>
      <c r="E26" s="31">
        <v>535</v>
      </c>
      <c r="F26" s="359" t="s">
        <v>3230</v>
      </c>
      <c r="G26" s="359" t="s">
        <v>396</v>
      </c>
      <c r="H26" s="644">
        <v>6000</v>
      </c>
      <c r="I26" s="353" t="s">
        <v>2979</v>
      </c>
      <c r="J26" s="325">
        <v>45</v>
      </c>
      <c r="K26" s="325" t="s">
        <v>2984</v>
      </c>
      <c r="L26" s="325">
        <v>4502</v>
      </c>
      <c r="M26" s="325" t="s">
        <v>3139</v>
      </c>
      <c r="N26" s="280">
        <v>2024004540087</v>
      </c>
      <c r="O26" s="325" t="s">
        <v>3252</v>
      </c>
      <c r="P26" s="742" t="s">
        <v>314</v>
      </c>
      <c r="Q26" s="272">
        <v>6000</v>
      </c>
      <c r="R26" s="326" t="s">
        <v>2955</v>
      </c>
      <c r="S26" s="326"/>
      <c r="T26" s="178">
        <v>6000</v>
      </c>
      <c r="U26" s="294">
        <v>200</v>
      </c>
      <c r="V26" s="295">
        <v>2500</v>
      </c>
      <c r="W26" s="295">
        <v>2500</v>
      </c>
      <c r="X26" s="295">
        <v>800</v>
      </c>
      <c r="Y26" s="295">
        <v>327.125</v>
      </c>
      <c r="Z26" s="296">
        <f t="shared" si="5"/>
        <v>327.125</v>
      </c>
      <c r="AA26" s="296">
        <f t="shared" si="6"/>
        <v>277.125</v>
      </c>
      <c r="AB26" s="296">
        <f t="shared" si="7"/>
        <v>0</v>
      </c>
      <c r="AC26" s="296">
        <f t="shared" si="8"/>
        <v>0</v>
      </c>
      <c r="AD26" s="296">
        <f t="shared" si="9"/>
        <v>0</v>
      </c>
      <c r="AE26" s="296">
        <f t="shared" si="10"/>
        <v>0</v>
      </c>
      <c r="AF26" s="296">
        <f t="shared" si="11"/>
        <v>50</v>
      </c>
      <c r="AG26" s="297">
        <f t="shared" si="40"/>
        <v>200</v>
      </c>
      <c r="AH26" s="296">
        <f t="shared" si="41"/>
        <v>103.125</v>
      </c>
      <c r="AI26" s="298">
        <v>103.125</v>
      </c>
      <c r="AJ26" s="298"/>
      <c r="AK26" s="298"/>
      <c r="AL26" s="298"/>
      <c r="AM26" s="298"/>
      <c r="AN26" s="298"/>
      <c r="AO26" s="297">
        <f t="shared" si="42"/>
        <v>2500</v>
      </c>
      <c r="AP26" s="296">
        <f t="shared" si="43"/>
        <v>57</v>
      </c>
      <c r="AQ26" s="298">
        <v>42</v>
      </c>
      <c r="AR26" s="298"/>
      <c r="AS26" s="298"/>
      <c r="AT26" s="298"/>
      <c r="AU26" s="298"/>
      <c r="AV26" s="298">
        <v>15</v>
      </c>
      <c r="AW26" s="297">
        <f t="shared" si="44"/>
        <v>2500</v>
      </c>
      <c r="AX26" s="296">
        <f t="shared" si="45"/>
        <v>96</v>
      </c>
      <c r="AY26" s="298">
        <v>61</v>
      </c>
      <c r="AZ26" s="298"/>
      <c r="BA26" s="298"/>
      <c r="BB26" s="298"/>
      <c r="BC26" s="298"/>
      <c r="BD26" s="298">
        <v>35</v>
      </c>
      <c r="BE26" s="297">
        <f t="shared" si="46"/>
        <v>800</v>
      </c>
      <c r="BF26" s="296">
        <f t="shared" si="47"/>
        <v>71</v>
      </c>
      <c r="BG26" s="298">
        <v>71</v>
      </c>
      <c r="BH26" s="298"/>
      <c r="BI26" s="298"/>
      <c r="BJ26" s="298"/>
      <c r="BK26" s="298"/>
      <c r="BL26" s="298"/>
    </row>
    <row r="27" spans="1:64" s="287" customFormat="1" ht="40.5" customHeight="1" x14ac:dyDescent="0.25">
      <c r="A27" s="293"/>
      <c r="B27" s="278"/>
      <c r="C27" s="328" t="s">
        <v>1668</v>
      </c>
      <c r="D27" s="322" t="s">
        <v>1499</v>
      </c>
      <c r="E27" s="31">
        <v>536</v>
      </c>
      <c r="F27" s="359" t="s">
        <v>3248</v>
      </c>
      <c r="G27" s="359" t="s">
        <v>3247</v>
      </c>
      <c r="H27" s="644">
        <v>4</v>
      </c>
      <c r="I27" s="353" t="s">
        <v>2979</v>
      </c>
      <c r="J27" s="325">
        <v>45</v>
      </c>
      <c r="K27" s="325" t="s">
        <v>2984</v>
      </c>
      <c r="L27" s="325">
        <v>4502</v>
      </c>
      <c r="M27" s="325" t="s">
        <v>3139</v>
      </c>
      <c r="N27" s="280">
        <v>2024004540087</v>
      </c>
      <c r="O27" s="325" t="s">
        <v>3252</v>
      </c>
      <c r="P27" s="742" t="s">
        <v>1500</v>
      </c>
      <c r="Q27" s="272">
        <v>4</v>
      </c>
      <c r="R27" s="326" t="s">
        <v>2955</v>
      </c>
      <c r="S27" s="326"/>
      <c r="T27" s="178">
        <v>4</v>
      </c>
      <c r="U27" s="294">
        <v>1</v>
      </c>
      <c r="V27" s="295">
        <v>1</v>
      </c>
      <c r="W27" s="295">
        <v>1</v>
      </c>
      <c r="X27" s="295">
        <v>1</v>
      </c>
      <c r="Y27" s="295">
        <v>171.125</v>
      </c>
      <c r="Z27" s="296">
        <f t="shared" si="5"/>
        <v>171.125</v>
      </c>
      <c r="AA27" s="296">
        <f t="shared" si="6"/>
        <v>171.125</v>
      </c>
      <c r="AB27" s="296">
        <f t="shared" si="7"/>
        <v>0</v>
      </c>
      <c r="AC27" s="296">
        <f t="shared" si="8"/>
        <v>0</v>
      </c>
      <c r="AD27" s="296">
        <f t="shared" si="9"/>
        <v>0</v>
      </c>
      <c r="AE27" s="296">
        <f t="shared" si="10"/>
        <v>0</v>
      </c>
      <c r="AF27" s="296">
        <f t="shared" si="11"/>
        <v>0</v>
      </c>
      <c r="AG27" s="297">
        <f t="shared" si="40"/>
        <v>1</v>
      </c>
      <c r="AH27" s="296">
        <f t="shared" si="41"/>
        <v>13.125</v>
      </c>
      <c r="AI27" s="298">
        <v>13.125</v>
      </c>
      <c r="AJ27" s="298"/>
      <c r="AK27" s="298"/>
      <c r="AL27" s="298"/>
      <c r="AM27" s="298"/>
      <c r="AN27" s="298"/>
      <c r="AO27" s="297">
        <f t="shared" si="42"/>
        <v>1</v>
      </c>
      <c r="AP27" s="296">
        <f t="shared" si="43"/>
        <v>42</v>
      </c>
      <c r="AQ27" s="298">
        <v>42</v>
      </c>
      <c r="AR27" s="298"/>
      <c r="AS27" s="298"/>
      <c r="AT27" s="298"/>
      <c r="AU27" s="298"/>
      <c r="AV27" s="298"/>
      <c r="AW27" s="297">
        <f t="shared" si="44"/>
        <v>1</v>
      </c>
      <c r="AX27" s="296">
        <f t="shared" si="45"/>
        <v>72</v>
      </c>
      <c r="AY27" s="298">
        <v>72</v>
      </c>
      <c r="AZ27" s="298"/>
      <c r="BA27" s="298"/>
      <c r="BB27" s="298"/>
      <c r="BC27" s="298"/>
      <c r="BD27" s="298"/>
      <c r="BE27" s="297">
        <f t="shared" si="46"/>
        <v>1</v>
      </c>
      <c r="BF27" s="296">
        <f t="shared" si="47"/>
        <v>44</v>
      </c>
      <c r="BG27" s="298">
        <v>44</v>
      </c>
      <c r="BH27" s="298"/>
      <c r="BI27" s="298"/>
      <c r="BJ27" s="298"/>
      <c r="BK27" s="298"/>
      <c r="BL27" s="298"/>
    </row>
    <row r="28" spans="1:64" s="287" customFormat="1" ht="40.5" customHeight="1" x14ac:dyDescent="0.25">
      <c r="A28" s="293"/>
      <c r="B28" s="278"/>
      <c r="C28" s="1017" t="s">
        <v>1669</v>
      </c>
      <c r="D28" s="1013" t="s">
        <v>1501</v>
      </c>
      <c r="E28" s="31">
        <v>537</v>
      </c>
      <c r="F28" s="359" t="s">
        <v>3248</v>
      </c>
      <c r="G28" s="359" t="s">
        <v>3247</v>
      </c>
      <c r="H28" s="644">
        <v>2</v>
      </c>
      <c r="I28" s="353" t="s">
        <v>2979</v>
      </c>
      <c r="J28" s="325">
        <v>45</v>
      </c>
      <c r="K28" s="325" t="s">
        <v>2984</v>
      </c>
      <c r="L28" s="325">
        <v>4502</v>
      </c>
      <c r="M28" s="325" t="s">
        <v>3139</v>
      </c>
      <c r="N28" s="280">
        <v>2024004540087</v>
      </c>
      <c r="O28" s="325" t="s">
        <v>3252</v>
      </c>
      <c r="P28" s="742" t="s">
        <v>1502</v>
      </c>
      <c r="Q28" s="272">
        <v>2</v>
      </c>
      <c r="R28" s="326" t="s">
        <v>2955</v>
      </c>
      <c r="S28" s="326"/>
      <c r="T28" s="178">
        <v>2</v>
      </c>
      <c r="U28" s="294">
        <v>1</v>
      </c>
      <c r="V28" s="295">
        <v>0</v>
      </c>
      <c r="W28" s="295">
        <v>1</v>
      </c>
      <c r="X28" s="295">
        <v>0</v>
      </c>
      <c r="Y28" s="295">
        <v>69.125</v>
      </c>
      <c r="Z28" s="296">
        <f t="shared" si="5"/>
        <v>69.125</v>
      </c>
      <c r="AA28" s="296">
        <f t="shared" si="6"/>
        <v>69.125</v>
      </c>
      <c r="AB28" s="296">
        <f t="shared" si="7"/>
        <v>0</v>
      </c>
      <c r="AC28" s="296">
        <f t="shared" si="8"/>
        <v>0</v>
      </c>
      <c r="AD28" s="296">
        <f t="shared" si="9"/>
        <v>0</v>
      </c>
      <c r="AE28" s="296">
        <f t="shared" si="10"/>
        <v>0</v>
      </c>
      <c r="AF28" s="296">
        <f t="shared" si="11"/>
        <v>0</v>
      </c>
      <c r="AG28" s="297">
        <f t="shared" si="40"/>
        <v>1</v>
      </c>
      <c r="AH28" s="296">
        <f t="shared" si="41"/>
        <v>3.125</v>
      </c>
      <c r="AI28" s="298">
        <v>3.125</v>
      </c>
      <c r="AJ28" s="298"/>
      <c r="AK28" s="298"/>
      <c r="AL28" s="298"/>
      <c r="AM28" s="298"/>
      <c r="AN28" s="298"/>
      <c r="AO28" s="297">
        <f t="shared" si="42"/>
        <v>0</v>
      </c>
      <c r="AP28" s="296">
        <f t="shared" si="43"/>
        <v>22</v>
      </c>
      <c r="AQ28" s="298">
        <v>22</v>
      </c>
      <c r="AR28" s="298"/>
      <c r="AS28" s="298"/>
      <c r="AT28" s="298"/>
      <c r="AU28" s="298"/>
      <c r="AV28" s="298"/>
      <c r="AW28" s="297">
        <f t="shared" si="44"/>
        <v>1</v>
      </c>
      <c r="AX28" s="296">
        <f t="shared" si="45"/>
        <v>20</v>
      </c>
      <c r="AY28" s="298">
        <v>20</v>
      </c>
      <c r="AZ28" s="298"/>
      <c r="BA28" s="298"/>
      <c r="BB28" s="298"/>
      <c r="BC28" s="298"/>
      <c r="BD28" s="298"/>
      <c r="BE28" s="297">
        <f t="shared" si="46"/>
        <v>0</v>
      </c>
      <c r="BF28" s="296">
        <f t="shared" si="47"/>
        <v>24</v>
      </c>
      <c r="BG28" s="298">
        <v>24</v>
      </c>
      <c r="BH28" s="298"/>
      <c r="BI28" s="298"/>
      <c r="BJ28" s="298"/>
      <c r="BK28" s="298"/>
      <c r="BL28" s="298"/>
    </row>
    <row r="29" spans="1:64" s="287" customFormat="1" ht="40.5" customHeight="1" x14ac:dyDescent="0.25">
      <c r="A29" s="293"/>
      <c r="B29" s="278"/>
      <c r="C29" s="1019"/>
      <c r="D29" s="1013"/>
      <c r="E29" s="31">
        <v>538</v>
      </c>
      <c r="F29" s="359" t="s">
        <v>3274</v>
      </c>
      <c r="G29" s="359" t="s">
        <v>1857</v>
      </c>
      <c r="H29" s="644">
        <v>2</v>
      </c>
      <c r="I29" s="353" t="s">
        <v>2979</v>
      </c>
      <c r="J29" s="325">
        <v>45</v>
      </c>
      <c r="K29" s="325" t="s">
        <v>2984</v>
      </c>
      <c r="L29" s="325">
        <v>4502</v>
      </c>
      <c r="M29" s="325" t="s">
        <v>3139</v>
      </c>
      <c r="N29" s="280">
        <v>2024004540087</v>
      </c>
      <c r="O29" s="325" t="s">
        <v>3252</v>
      </c>
      <c r="P29" s="742" t="s">
        <v>849</v>
      </c>
      <c r="Q29" s="272">
        <v>2</v>
      </c>
      <c r="R29" s="326" t="s">
        <v>2955</v>
      </c>
      <c r="S29" s="326"/>
      <c r="T29" s="178">
        <v>2</v>
      </c>
      <c r="U29" s="294">
        <v>1</v>
      </c>
      <c r="V29" s="295">
        <v>0</v>
      </c>
      <c r="W29" s="295">
        <v>1</v>
      </c>
      <c r="X29" s="295">
        <v>0</v>
      </c>
      <c r="Y29" s="295">
        <v>51.5</v>
      </c>
      <c r="Z29" s="296">
        <f t="shared" si="5"/>
        <v>51.5</v>
      </c>
      <c r="AA29" s="296">
        <f t="shared" si="6"/>
        <v>51.5</v>
      </c>
      <c r="AB29" s="296">
        <f t="shared" si="7"/>
        <v>0</v>
      </c>
      <c r="AC29" s="296">
        <f t="shared" si="8"/>
        <v>0</v>
      </c>
      <c r="AD29" s="296">
        <f t="shared" si="9"/>
        <v>0</v>
      </c>
      <c r="AE29" s="296">
        <f t="shared" si="10"/>
        <v>0</v>
      </c>
      <c r="AF29" s="296">
        <f t="shared" si="11"/>
        <v>0</v>
      </c>
      <c r="AG29" s="297">
        <f t="shared" si="40"/>
        <v>1</v>
      </c>
      <c r="AH29" s="296">
        <f t="shared" si="41"/>
        <v>4.5</v>
      </c>
      <c r="AI29" s="298">
        <v>4.5</v>
      </c>
      <c r="AJ29" s="298"/>
      <c r="AK29" s="298"/>
      <c r="AL29" s="298"/>
      <c r="AM29" s="298"/>
      <c r="AN29" s="298"/>
      <c r="AO29" s="297">
        <f t="shared" si="42"/>
        <v>0</v>
      </c>
      <c r="AP29" s="296">
        <f t="shared" si="43"/>
        <v>0</v>
      </c>
      <c r="AQ29" s="298">
        <v>0</v>
      </c>
      <c r="AR29" s="298"/>
      <c r="AS29" s="298"/>
      <c r="AT29" s="298"/>
      <c r="AU29" s="298"/>
      <c r="AV29" s="298"/>
      <c r="AW29" s="297">
        <f t="shared" si="44"/>
        <v>1</v>
      </c>
      <c r="AX29" s="296">
        <f t="shared" si="45"/>
        <v>25</v>
      </c>
      <c r="AY29" s="298">
        <v>25</v>
      </c>
      <c r="AZ29" s="298"/>
      <c r="BA29" s="298"/>
      <c r="BB29" s="298"/>
      <c r="BC29" s="298"/>
      <c r="BD29" s="298"/>
      <c r="BE29" s="297">
        <f t="shared" si="46"/>
        <v>0</v>
      </c>
      <c r="BF29" s="296">
        <f t="shared" si="47"/>
        <v>22</v>
      </c>
      <c r="BG29" s="298">
        <v>22</v>
      </c>
      <c r="BH29" s="298"/>
      <c r="BI29" s="298"/>
      <c r="BJ29" s="298"/>
      <c r="BK29" s="298"/>
      <c r="BL29" s="298"/>
    </row>
    <row r="30" spans="1:64" s="287" customFormat="1" ht="40.5" customHeight="1" x14ac:dyDescent="0.25">
      <c r="A30" s="293"/>
      <c r="B30" s="278"/>
      <c r="C30" s="328" t="s">
        <v>1670</v>
      </c>
      <c r="D30" s="322" t="s">
        <v>1503</v>
      </c>
      <c r="E30" s="31">
        <v>539</v>
      </c>
      <c r="F30" s="460" t="s">
        <v>3244</v>
      </c>
      <c r="G30" s="460" t="s">
        <v>1775</v>
      </c>
      <c r="H30" s="644">
        <v>1500</v>
      </c>
      <c r="I30" s="353" t="s">
        <v>2979</v>
      </c>
      <c r="J30" s="325">
        <v>45</v>
      </c>
      <c r="K30" s="325" t="s">
        <v>2984</v>
      </c>
      <c r="L30" s="325">
        <v>4502</v>
      </c>
      <c r="M30" s="325" t="s">
        <v>3139</v>
      </c>
      <c r="N30" s="280">
        <v>2024004540087</v>
      </c>
      <c r="O30" s="325" t="s">
        <v>3252</v>
      </c>
      <c r="P30" s="742" t="s">
        <v>1504</v>
      </c>
      <c r="Q30" s="272">
        <v>1500</v>
      </c>
      <c r="R30" s="326" t="s">
        <v>2955</v>
      </c>
      <c r="S30" s="326"/>
      <c r="T30" s="178">
        <v>1500</v>
      </c>
      <c r="U30" s="294">
        <v>200</v>
      </c>
      <c r="V30" s="295">
        <v>500</v>
      </c>
      <c r="W30" s="295">
        <v>500</v>
      </c>
      <c r="X30" s="295">
        <v>300</v>
      </c>
      <c r="Y30" s="295">
        <v>87</v>
      </c>
      <c r="Z30" s="296">
        <f t="shared" si="5"/>
        <v>87</v>
      </c>
      <c r="AA30" s="296">
        <f t="shared" si="6"/>
        <v>87</v>
      </c>
      <c r="AB30" s="296">
        <f t="shared" si="7"/>
        <v>0</v>
      </c>
      <c r="AC30" s="296">
        <f t="shared" si="8"/>
        <v>0</v>
      </c>
      <c r="AD30" s="296">
        <f t="shared" si="9"/>
        <v>0</v>
      </c>
      <c r="AE30" s="296">
        <f t="shared" si="10"/>
        <v>0</v>
      </c>
      <c r="AF30" s="296">
        <f t="shared" si="11"/>
        <v>0</v>
      </c>
      <c r="AG30" s="297">
        <f t="shared" si="40"/>
        <v>200</v>
      </c>
      <c r="AH30" s="296">
        <f t="shared" si="41"/>
        <v>0</v>
      </c>
      <c r="AI30" s="298">
        <v>0</v>
      </c>
      <c r="AJ30" s="298"/>
      <c r="AK30" s="298"/>
      <c r="AL30" s="298"/>
      <c r="AM30" s="298"/>
      <c r="AN30" s="298"/>
      <c r="AO30" s="297">
        <f t="shared" si="42"/>
        <v>500</v>
      </c>
      <c r="AP30" s="296">
        <f t="shared" si="43"/>
        <v>29</v>
      </c>
      <c r="AQ30" s="298">
        <v>29</v>
      </c>
      <c r="AR30" s="298"/>
      <c r="AS30" s="298"/>
      <c r="AT30" s="298"/>
      <c r="AU30" s="298"/>
      <c r="AV30" s="298"/>
      <c r="AW30" s="297">
        <f t="shared" si="44"/>
        <v>500</v>
      </c>
      <c r="AX30" s="296">
        <f t="shared" si="45"/>
        <v>35</v>
      </c>
      <c r="AY30" s="298">
        <v>35</v>
      </c>
      <c r="AZ30" s="298"/>
      <c r="BA30" s="298"/>
      <c r="BB30" s="298"/>
      <c r="BC30" s="298"/>
      <c r="BD30" s="298"/>
      <c r="BE30" s="297">
        <f t="shared" si="46"/>
        <v>300</v>
      </c>
      <c r="BF30" s="296">
        <f t="shared" si="47"/>
        <v>23</v>
      </c>
      <c r="BG30" s="298">
        <v>23</v>
      </c>
      <c r="BH30" s="298"/>
      <c r="BI30" s="298"/>
      <c r="BJ30" s="298"/>
      <c r="BK30" s="298"/>
      <c r="BL30" s="298"/>
    </row>
    <row r="31" spans="1:64" s="287" customFormat="1" ht="40.5" customHeight="1" x14ac:dyDescent="0.25">
      <c r="A31" s="293"/>
      <c r="B31" s="278"/>
      <c r="C31" s="328" t="s">
        <v>1671</v>
      </c>
      <c r="D31" s="322" t="s">
        <v>1505</v>
      </c>
      <c r="E31" s="31">
        <v>540</v>
      </c>
      <c r="F31" s="359" t="s">
        <v>3229</v>
      </c>
      <c r="G31" s="359" t="s">
        <v>1253</v>
      </c>
      <c r="H31" s="644">
        <v>27</v>
      </c>
      <c r="I31" s="353" t="s">
        <v>2979</v>
      </c>
      <c r="J31" s="325">
        <v>45</v>
      </c>
      <c r="K31" s="325" t="s">
        <v>2984</v>
      </c>
      <c r="L31" s="325">
        <v>4502</v>
      </c>
      <c r="M31" s="325" t="s">
        <v>3139</v>
      </c>
      <c r="N31" s="280">
        <v>2024004540087</v>
      </c>
      <c r="O31" s="325" t="s">
        <v>3252</v>
      </c>
      <c r="P31" s="742" t="s">
        <v>928</v>
      </c>
      <c r="Q31" s="272">
        <v>27</v>
      </c>
      <c r="R31" s="326" t="s">
        <v>2955</v>
      </c>
      <c r="S31" s="326"/>
      <c r="T31" s="178">
        <v>27</v>
      </c>
      <c r="U31" s="294">
        <v>4</v>
      </c>
      <c r="V31" s="295">
        <v>10</v>
      </c>
      <c r="W31" s="295">
        <v>10</v>
      </c>
      <c r="X31" s="295">
        <v>3</v>
      </c>
      <c r="Y31" s="295">
        <v>170.125</v>
      </c>
      <c r="Z31" s="296">
        <f t="shared" si="5"/>
        <v>170.125</v>
      </c>
      <c r="AA31" s="296">
        <f t="shared" si="6"/>
        <v>95.125</v>
      </c>
      <c r="AB31" s="296">
        <f t="shared" si="7"/>
        <v>0</v>
      </c>
      <c r="AC31" s="296">
        <f t="shared" si="8"/>
        <v>0</v>
      </c>
      <c r="AD31" s="296">
        <f t="shared" si="9"/>
        <v>0</v>
      </c>
      <c r="AE31" s="296">
        <f t="shared" si="10"/>
        <v>0</v>
      </c>
      <c r="AF31" s="296">
        <f t="shared" si="11"/>
        <v>75</v>
      </c>
      <c r="AG31" s="297">
        <f t="shared" si="40"/>
        <v>4</v>
      </c>
      <c r="AH31" s="296">
        <f t="shared" si="41"/>
        <v>33.125</v>
      </c>
      <c r="AI31" s="298">
        <v>33.125</v>
      </c>
      <c r="AJ31" s="298"/>
      <c r="AK31" s="298"/>
      <c r="AL31" s="298"/>
      <c r="AM31" s="298"/>
      <c r="AN31" s="298"/>
      <c r="AO31" s="297">
        <f t="shared" si="42"/>
        <v>10</v>
      </c>
      <c r="AP31" s="296">
        <f t="shared" si="43"/>
        <v>49</v>
      </c>
      <c r="AQ31" s="298">
        <v>19</v>
      </c>
      <c r="AR31" s="298"/>
      <c r="AS31" s="298"/>
      <c r="AT31" s="298"/>
      <c r="AU31" s="298"/>
      <c r="AV31" s="298">
        <v>30</v>
      </c>
      <c r="AW31" s="297">
        <f t="shared" si="44"/>
        <v>10</v>
      </c>
      <c r="AX31" s="296">
        <f t="shared" si="45"/>
        <v>49</v>
      </c>
      <c r="AY31" s="298">
        <v>19</v>
      </c>
      <c r="AZ31" s="298"/>
      <c r="BA31" s="298"/>
      <c r="BB31" s="298"/>
      <c r="BC31" s="298"/>
      <c r="BD31" s="298">
        <v>30</v>
      </c>
      <c r="BE31" s="297">
        <f t="shared" si="46"/>
        <v>3</v>
      </c>
      <c r="BF31" s="296">
        <f t="shared" si="47"/>
        <v>39</v>
      </c>
      <c r="BG31" s="298">
        <v>24</v>
      </c>
      <c r="BH31" s="298"/>
      <c r="BI31" s="298"/>
      <c r="BJ31" s="298"/>
      <c r="BK31" s="298"/>
      <c r="BL31" s="298">
        <v>15</v>
      </c>
    </row>
    <row r="32" spans="1:64" s="559" customFormat="1" ht="40.5" customHeight="1" x14ac:dyDescent="0.25">
      <c r="A32" s="464"/>
      <c r="B32" s="201" t="s">
        <v>1673</v>
      </c>
      <c r="C32" s="198" t="s">
        <v>1509</v>
      </c>
      <c r="D32" s="548"/>
      <c r="E32" s="548"/>
      <c r="F32" s="718"/>
      <c r="G32" s="719"/>
      <c r="H32" s="462"/>
      <c r="I32" s="548"/>
      <c r="J32" s="472"/>
      <c r="K32" s="472"/>
      <c r="L32" s="472"/>
      <c r="M32" s="472"/>
      <c r="N32" s="472"/>
      <c r="O32" s="473"/>
      <c r="P32" s="473"/>
      <c r="Q32" s="473"/>
      <c r="R32" s="473"/>
      <c r="S32" s="474"/>
      <c r="T32" s="548"/>
      <c r="U32" s="549"/>
      <c r="V32" s="549"/>
      <c r="W32" s="549"/>
      <c r="X32" s="550"/>
      <c r="Y32" s="585">
        <v>900</v>
      </c>
      <c r="Z32" s="551">
        <f t="shared" si="5"/>
        <v>704.125</v>
      </c>
      <c r="AA32" s="551">
        <f t="shared" si="6"/>
        <v>604.125</v>
      </c>
      <c r="AB32" s="551">
        <f t="shared" si="7"/>
        <v>0</v>
      </c>
      <c r="AC32" s="551">
        <f t="shared" si="8"/>
        <v>0</v>
      </c>
      <c r="AD32" s="551">
        <f t="shared" si="9"/>
        <v>0</v>
      </c>
      <c r="AE32" s="551">
        <f t="shared" si="10"/>
        <v>0</v>
      </c>
      <c r="AF32" s="551">
        <f t="shared" si="11"/>
        <v>100</v>
      </c>
      <c r="AG32" s="552"/>
      <c r="AH32" s="553">
        <f t="shared" ref="AH32:AN32" si="48">SUM(AH33:AH37)</f>
        <v>11.125</v>
      </c>
      <c r="AI32" s="553">
        <f t="shared" si="48"/>
        <v>11.125</v>
      </c>
      <c r="AJ32" s="553">
        <f t="shared" si="48"/>
        <v>0</v>
      </c>
      <c r="AK32" s="553">
        <f t="shared" si="48"/>
        <v>0</v>
      </c>
      <c r="AL32" s="553">
        <f t="shared" si="48"/>
        <v>0</v>
      </c>
      <c r="AM32" s="553">
        <f t="shared" si="48"/>
        <v>0</v>
      </c>
      <c r="AN32" s="553">
        <f t="shared" si="48"/>
        <v>0</v>
      </c>
      <c r="AO32" s="552"/>
      <c r="AP32" s="553">
        <f t="shared" ref="AP32:AV32" si="49">SUM(AP33:AP37)</f>
        <v>243</v>
      </c>
      <c r="AQ32" s="553">
        <f t="shared" si="49"/>
        <v>198</v>
      </c>
      <c r="AR32" s="553">
        <f t="shared" si="49"/>
        <v>0</v>
      </c>
      <c r="AS32" s="553">
        <f t="shared" si="49"/>
        <v>0</v>
      </c>
      <c r="AT32" s="553">
        <f t="shared" si="49"/>
        <v>0</v>
      </c>
      <c r="AU32" s="553">
        <f t="shared" si="49"/>
        <v>0</v>
      </c>
      <c r="AV32" s="553">
        <f t="shared" si="49"/>
        <v>45</v>
      </c>
      <c r="AW32" s="552"/>
      <c r="AX32" s="553">
        <f t="shared" ref="AX32:BD32" si="50">SUM(AX33:AX37)</f>
        <v>235</v>
      </c>
      <c r="AY32" s="553">
        <f t="shared" si="50"/>
        <v>195</v>
      </c>
      <c r="AZ32" s="553">
        <f t="shared" si="50"/>
        <v>0</v>
      </c>
      <c r="BA32" s="553">
        <f t="shared" si="50"/>
        <v>0</v>
      </c>
      <c r="BB32" s="553">
        <f t="shared" si="50"/>
        <v>0</v>
      </c>
      <c r="BC32" s="553">
        <f t="shared" si="50"/>
        <v>0</v>
      </c>
      <c r="BD32" s="553">
        <f t="shared" si="50"/>
        <v>40</v>
      </c>
      <c r="BE32" s="552"/>
      <c r="BF32" s="553">
        <f t="shared" ref="BF32:BL32" si="51">SUM(BF33:BF37)</f>
        <v>215</v>
      </c>
      <c r="BG32" s="553">
        <f t="shared" si="51"/>
        <v>200</v>
      </c>
      <c r="BH32" s="553">
        <f t="shared" si="51"/>
        <v>0</v>
      </c>
      <c r="BI32" s="553">
        <f t="shared" si="51"/>
        <v>0</v>
      </c>
      <c r="BJ32" s="553">
        <f t="shared" si="51"/>
        <v>0</v>
      </c>
      <c r="BK32" s="553">
        <f t="shared" si="51"/>
        <v>0</v>
      </c>
      <c r="BL32" s="553">
        <f t="shared" si="51"/>
        <v>15</v>
      </c>
    </row>
    <row r="33" spans="1:64" s="287" customFormat="1" ht="40.5" customHeight="1" x14ac:dyDescent="0.25">
      <c r="A33" s="293"/>
      <c r="B33" s="278"/>
      <c r="C33" s="328" t="s">
        <v>1681</v>
      </c>
      <c r="D33" s="322" t="s">
        <v>1511</v>
      </c>
      <c r="E33" s="31">
        <v>541</v>
      </c>
      <c r="F33" s="359" t="s">
        <v>3273</v>
      </c>
      <c r="G33" s="492" t="s">
        <v>3272</v>
      </c>
      <c r="H33" s="644">
        <v>2</v>
      </c>
      <c r="I33" s="353" t="s">
        <v>2979</v>
      </c>
      <c r="J33" s="325">
        <v>45</v>
      </c>
      <c r="K33" s="325" t="s">
        <v>2984</v>
      </c>
      <c r="L33" s="325">
        <v>4502</v>
      </c>
      <c r="M33" s="325" t="s">
        <v>3139</v>
      </c>
      <c r="N33" s="280">
        <v>2024004540087</v>
      </c>
      <c r="O33" s="325" t="s">
        <v>3252</v>
      </c>
      <c r="P33" s="742" t="s">
        <v>1512</v>
      </c>
      <c r="Q33" s="272">
        <v>2</v>
      </c>
      <c r="R33" s="326" t="s">
        <v>2955</v>
      </c>
      <c r="S33" s="326"/>
      <c r="T33" s="178">
        <v>2</v>
      </c>
      <c r="U33" s="294">
        <v>1</v>
      </c>
      <c r="V33" s="295">
        <v>0</v>
      </c>
      <c r="W33" s="295">
        <v>1</v>
      </c>
      <c r="X33" s="295">
        <v>0</v>
      </c>
      <c r="Y33" s="295">
        <v>92</v>
      </c>
      <c r="Z33" s="296">
        <f t="shared" si="5"/>
        <v>92</v>
      </c>
      <c r="AA33" s="296">
        <f t="shared" si="6"/>
        <v>92</v>
      </c>
      <c r="AB33" s="296">
        <f t="shared" si="7"/>
        <v>0</v>
      </c>
      <c r="AC33" s="296">
        <f t="shared" si="8"/>
        <v>0</v>
      </c>
      <c r="AD33" s="296">
        <f t="shared" si="9"/>
        <v>0</v>
      </c>
      <c r="AE33" s="296">
        <f t="shared" si="10"/>
        <v>0</v>
      </c>
      <c r="AF33" s="296">
        <f t="shared" si="11"/>
        <v>0</v>
      </c>
      <c r="AG33" s="297">
        <f>+U33</f>
        <v>1</v>
      </c>
      <c r="AH33" s="296">
        <f>SUM(AI33:AN33)</f>
        <v>0</v>
      </c>
      <c r="AI33" s="298">
        <v>0</v>
      </c>
      <c r="AJ33" s="298"/>
      <c r="AK33" s="298"/>
      <c r="AL33" s="298"/>
      <c r="AM33" s="298"/>
      <c r="AN33" s="298"/>
      <c r="AO33" s="297">
        <f>+V33</f>
        <v>0</v>
      </c>
      <c r="AP33" s="296">
        <f>SUM(AQ33:AV33)</f>
        <v>30</v>
      </c>
      <c r="AQ33" s="298">
        <v>30</v>
      </c>
      <c r="AR33" s="298"/>
      <c r="AS33" s="298"/>
      <c r="AT33" s="298"/>
      <c r="AU33" s="298"/>
      <c r="AV33" s="298"/>
      <c r="AW33" s="297">
        <f>+W33</f>
        <v>1</v>
      </c>
      <c r="AX33" s="296">
        <f>SUM(AY33:BD33)</f>
        <v>33</v>
      </c>
      <c r="AY33" s="298">
        <v>33</v>
      </c>
      <c r="AZ33" s="298"/>
      <c r="BA33" s="298"/>
      <c r="BB33" s="298"/>
      <c r="BC33" s="298"/>
      <c r="BD33" s="298"/>
      <c r="BE33" s="297">
        <f>+X33</f>
        <v>0</v>
      </c>
      <c r="BF33" s="296">
        <f>SUM(BG33:BL33)</f>
        <v>29</v>
      </c>
      <c r="BG33" s="298">
        <v>29</v>
      </c>
      <c r="BH33" s="298"/>
      <c r="BI33" s="298"/>
      <c r="BJ33" s="298"/>
      <c r="BK33" s="298"/>
      <c r="BL33" s="298"/>
    </row>
    <row r="34" spans="1:64" s="287" customFormat="1" ht="40.5" customHeight="1" x14ac:dyDescent="0.25">
      <c r="A34" s="293"/>
      <c r="B34" s="278"/>
      <c r="C34" s="328" t="s">
        <v>1682</v>
      </c>
      <c r="D34" s="322" t="s">
        <v>1513</v>
      </c>
      <c r="E34" s="31">
        <v>542</v>
      </c>
      <c r="F34" s="461" t="s">
        <v>3243</v>
      </c>
      <c r="G34" s="461" t="s">
        <v>259</v>
      </c>
      <c r="H34" s="644">
        <v>4</v>
      </c>
      <c r="I34" s="353" t="s">
        <v>2979</v>
      </c>
      <c r="J34" s="325">
        <v>45</v>
      </c>
      <c r="K34" s="325" t="s">
        <v>2984</v>
      </c>
      <c r="L34" s="325">
        <v>4502</v>
      </c>
      <c r="M34" s="325" t="s">
        <v>3139</v>
      </c>
      <c r="N34" s="280">
        <v>2024004540087</v>
      </c>
      <c r="O34" s="325" t="s">
        <v>3252</v>
      </c>
      <c r="P34" s="742" t="s">
        <v>827</v>
      </c>
      <c r="Q34" s="272">
        <v>4</v>
      </c>
      <c r="R34" s="326" t="s">
        <v>2955</v>
      </c>
      <c r="S34" s="326"/>
      <c r="T34" s="178">
        <v>4</v>
      </c>
      <c r="U34" s="294">
        <v>1</v>
      </c>
      <c r="V34" s="295">
        <v>1</v>
      </c>
      <c r="W34" s="295">
        <v>1</v>
      </c>
      <c r="X34" s="295">
        <v>1</v>
      </c>
      <c r="Y34" s="295">
        <v>156</v>
      </c>
      <c r="Z34" s="296">
        <f t="shared" si="5"/>
        <v>156</v>
      </c>
      <c r="AA34" s="296">
        <f t="shared" si="6"/>
        <v>156</v>
      </c>
      <c r="AB34" s="296">
        <f t="shared" si="7"/>
        <v>0</v>
      </c>
      <c r="AC34" s="296">
        <f t="shared" si="8"/>
        <v>0</v>
      </c>
      <c r="AD34" s="296">
        <f t="shared" si="9"/>
        <v>0</v>
      </c>
      <c r="AE34" s="296">
        <f t="shared" si="10"/>
        <v>0</v>
      </c>
      <c r="AF34" s="296">
        <f t="shared" si="11"/>
        <v>0</v>
      </c>
      <c r="AG34" s="297">
        <f>+U34</f>
        <v>1</v>
      </c>
      <c r="AH34" s="296">
        <f>SUM(AI34:AN34)</f>
        <v>4</v>
      </c>
      <c r="AI34" s="298">
        <v>4</v>
      </c>
      <c r="AJ34" s="298"/>
      <c r="AK34" s="298"/>
      <c r="AL34" s="298"/>
      <c r="AM34" s="298"/>
      <c r="AN34" s="298"/>
      <c r="AO34" s="297">
        <f>+V34</f>
        <v>1</v>
      </c>
      <c r="AP34" s="296">
        <f>SUM(AQ34:AV34)</f>
        <v>49</v>
      </c>
      <c r="AQ34" s="298">
        <v>49</v>
      </c>
      <c r="AR34" s="298"/>
      <c r="AS34" s="298"/>
      <c r="AT34" s="298"/>
      <c r="AU34" s="298"/>
      <c r="AV34" s="298"/>
      <c r="AW34" s="297">
        <f>+W34</f>
        <v>1</v>
      </c>
      <c r="AX34" s="296">
        <f>SUM(AY34:BD34)</f>
        <v>50</v>
      </c>
      <c r="AY34" s="298">
        <v>50</v>
      </c>
      <c r="AZ34" s="298"/>
      <c r="BA34" s="298"/>
      <c r="BB34" s="298"/>
      <c r="BC34" s="298"/>
      <c r="BD34" s="298"/>
      <c r="BE34" s="297">
        <f>+X34</f>
        <v>1</v>
      </c>
      <c r="BF34" s="296">
        <f>SUM(BG34:BL34)</f>
        <v>53</v>
      </c>
      <c r="BG34" s="298">
        <v>53</v>
      </c>
      <c r="BH34" s="298"/>
      <c r="BI34" s="298"/>
      <c r="BJ34" s="298"/>
      <c r="BK34" s="298"/>
      <c r="BL34" s="298"/>
    </row>
    <row r="35" spans="1:64" s="287" customFormat="1" ht="40.5" customHeight="1" x14ac:dyDescent="0.25">
      <c r="A35" s="293"/>
      <c r="B35" s="278"/>
      <c r="C35" s="328" t="s">
        <v>1683</v>
      </c>
      <c r="D35" s="322" t="s">
        <v>1514</v>
      </c>
      <c r="E35" s="31">
        <v>543</v>
      </c>
      <c r="F35" s="359" t="s">
        <v>3230</v>
      </c>
      <c r="G35" s="359" t="s">
        <v>396</v>
      </c>
      <c r="H35" s="644">
        <v>400</v>
      </c>
      <c r="I35" s="353" t="s">
        <v>2979</v>
      </c>
      <c r="J35" s="325">
        <v>45</v>
      </c>
      <c r="K35" s="325" t="s">
        <v>2984</v>
      </c>
      <c r="L35" s="325">
        <v>4502</v>
      </c>
      <c r="M35" s="325" t="s">
        <v>3139</v>
      </c>
      <c r="N35" s="280">
        <v>2024004540087</v>
      </c>
      <c r="O35" s="325" t="s">
        <v>3252</v>
      </c>
      <c r="P35" s="742" t="s">
        <v>314</v>
      </c>
      <c r="Q35" s="272">
        <v>400</v>
      </c>
      <c r="R35" s="326" t="s">
        <v>2955</v>
      </c>
      <c r="S35" s="326"/>
      <c r="T35" s="178">
        <v>400</v>
      </c>
      <c r="U35" s="294">
        <v>50</v>
      </c>
      <c r="V35" s="295">
        <v>150</v>
      </c>
      <c r="W35" s="295">
        <v>150</v>
      </c>
      <c r="X35" s="295">
        <v>50</v>
      </c>
      <c r="Y35" s="295">
        <v>119.125</v>
      </c>
      <c r="Z35" s="296">
        <f t="shared" si="5"/>
        <v>119.125</v>
      </c>
      <c r="AA35" s="296">
        <f t="shared" si="6"/>
        <v>119.125</v>
      </c>
      <c r="AB35" s="296">
        <f t="shared" si="7"/>
        <v>0</v>
      </c>
      <c r="AC35" s="296">
        <f t="shared" si="8"/>
        <v>0</v>
      </c>
      <c r="AD35" s="296">
        <f t="shared" si="9"/>
        <v>0</v>
      </c>
      <c r="AE35" s="296">
        <f t="shared" si="10"/>
        <v>0</v>
      </c>
      <c r="AF35" s="296">
        <f t="shared" si="11"/>
        <v>0</v>
      </c>
      <c r="AG35" s="297">
        <f>+U35</f>
        <v>50</v>
      </c>
      <c r="AH35" s="296">
        <f>SUM(AI35:AN35)</f>
        <v>3.125</v>
      </c>
      <c r="AI35" s="298">
        <v>3.125</v>
      </c>
      <c r="AJ35" s="298"/>
      <c r="AK35" s="298"/>
      <c r="AL35" s="298"/>
      <c r="AM35" s="298"/>
      <c r="AN35" s="298"/>
      <c r="AO35" s="297">
        <f>+V35</f>
        <v>150</v>
      </c>
      <c r="AP35" s="296">
        <f>SUM(AQ35:AV35)</f>
        <v>39</v>
      </c>
      <c r="AQ35" s="298">
        <v>39</v>
      </c>
      <c r="AR35" s="298"/>
      <c r="AS35" s="298"/>
      <c r="AT35" s="298"/>
      <c r="AU35" s="298"/>
      <c r="AV35" s="298"/>
      <c r="AW35" s="297">
        <f>+W35</f>
        <v>150</v>
      </c>
      <c r="AX35" s="296">
        <f>SUM(AY35:BD35)</f>
        <v>36</v>
      </c>
      <c r="AY35" s="298">
        <v>36</v>
      </c>
      <c r="AZ35" s="298"/>
      <c r="BA35" s="298"/>
      <c r="BB35" s="298"/>
      <c r="BC35" s="298"/>
      <c r="BD35" s="298"/>
      <c r="BE35" s="297">
        <f>+X35</f>
        <v>50</v>
      </c>
      <c r="BF35" s="296">
        <f>SUM(BG35:BL35)</f>
        <v>41</v>
      </c>
      <c r="BG35" s="298">
        <v>41</v>
      </c>
      <c r="BH35" s="298"/>
      <c r="BI35" s="298"/>
      <c r="BJ35" s="298"/>
      <c r="BK35" s="298"/>
      <c r="BL35" s="298"/>
    </row>
    <row r="36" spans="1:64" s="287" customFormat="1" ht="40.5" customHeight="1" x14ac:dyDescent="0.25">
      <c r="A36" s="293"/>
      <c r="B36" s="278"/>
      <c r="C36" s="328" t="s">
        <v>1684</v>
      </c>
      <c r="D36" s="322" t="s">
        <v>1515</v>
      </c>
      <c r="E36" s="31">
        <v>544</v>
      </c>
      <c r="F36" s="359" t="s">
        <v>3230</v>
      </c>
      <c r="G36" s="359" t="s">
        <v>396</v>
      </c>
      <c r="H36" s="644">
        <v>200</v>
      </c>
      <c r="I36" s="353" t="s">
        <v>2979</v>
      </c>
      <c r="J36" s="325">
        <v>45</v>
      </c>
      <c r="K36" s="325" t="s">
        <v>2984</v>
      </c>
      <c r="L36" s="325">
        <v>4502</v>
      </c>
      <c r="M36" s="325" t="s">
        <v>3139</v>
      </c>
      <c r="N36" s="280">
        <v>2024004540087</v>
      </c>
      <c r="O36" s="325" t="s">
        <v>3252</v>
      </c>
      <c r="P36" s="742" t="s">
        <v>314</v>
      </c>
      <c r="Q36" s="272">
        <v>200</v>
      </c>
      <c r="R36" s="326" t="s">
        <v>2955</v>
      </c>
      <c r="S36" s="326"/>
      <c r="T36" s="178">
        <v>200</v>
      </c>
      <c r="U36" s="294">
        <v>30</v>
      </c>
      <c r="V36" s="295">
        <v>100</v>
      </c>
      <c r="W36" s="295">
        <v>50</v>
      </c>
      <c r="X36" s="295">
        <v>20</v>
      </c>
      <c r="Y36" s="295">
        <v>141</v>
      </c>
      <c r="Z36" s="296">
        <f t="shared" si="5"/>
        <v>141</v>
      </c>
      <c r="AA36" s="296">
        <f t="shared" si="6"/>
        <v>76</v>
      </c>
      <c r="AB36" s="296">
        <f t="shared" si="7"/>
        <v>0</v>
      </c>
      <c r="AC36" s="296">
        <f t="shared" si="8"/>
        <v>0</v>
      </c>
      <c r="AD36" s="296">
        <f t="shared" si="9"/>
        <v>0</v>
      </c>
      <c r="AE36" s="296">
        <f t="shared" si="10"/>
        <v>0</v>
      </c>
      <c r="AF36" s="296">
        <f t="shared" si="11"/>
        <v>65</v>
      </c>
      <c r="AG36" s="297">
        <f>+U36</f>
        <v>30</v>
      </c>
      <c r="AH36" s="296">
        <f>SUM(AI36:AN36)</f>
        <v>0</v>
      </c>
      <c r="AI36" s="298">
        <v>0</v>
      </c>
      <c r="AJ36" s="298"/>
      <c r="AK36" s="298"/>
      <c r="AL36" s="298"/>
      <c r="AM36" s="298"/>
      <c r="AN36" s="298"/>
      <c r="AO36" s="297">
        <f>+V36</f>
        <v>100</v>
      </c>
      <c r="AP36" s="296">
        <f>SUM(AQ36:AV36)</f>
        <v>50</v>
      </c>
      <c r="AQ36" s="298">
        <v>25</v>
      </c>
      <c r="AR36" s="298"/>
      <c r="AS36" s="298"/>
      <c r="AT36" s="298"/>
      <c r="AU36" s="298"/>
      <c r="AV36" s="298">
        <v>25</v>
      </c>
      <c r="AW36" s="297">
        <f>+W36</f>
        <v>50</v>
      </c>
      <c r="AX36" s="296">
        <f>SUM(AY36:BD36)</f>
        <v>52</v>
      </c>
      <c r="AY36" s="298">
        <v>27</v>
      </c>
      <c r="AZ36" s="298"/>
      <c r="BA36" s="298"/>
      <c r="BB36" s="298"/>
      <c r="BC36" s="298"/>
      <c r="BD36" s="298">
        <v>25</v>
      </c>
      <c r="BE36" s="297">
        <f>+X36</f>
        <v>20</v>
      </c>
      <c r="BF36" s="296">
        <f>SUM(BG36:BL36)</f>
        <v>39</v>
      </c>
      <c r="BG36" s="298">
        <v>24</v>
      </c>
      <c r="BH36" s="298"/>
      <c r="BI36" s="298"/>
      <c r="BJ36" s="298"/>
      <c r="BK36" s="298"/>
      <c r="BL36" s="298">
        <v>15</v>
      </c>
    </row>
    <row r="37" spans="1:64" s="287" customFormat="1" ht="40.5" customHeight="1" thickBot="1" x14ac:dyDescent="0.3">
      <c r="A37" s="293"/>
      <c r="B37" s="278"/>
      <c r="C37" s="328" t="s">
        <v>2584</v>
      </c>
      <c r="D37" s="322" t="s">
        <v>1516</v>
      </c>
      <c r="E37" s="31">
        <v>545</v>
      </c>
      <c r="F37" s="459" t="s">
        <v>3271</v>
      </c>
      <c r="G37" s="459" t="s">
        <v>3270</v>
      </c>
      <c r="H37" s="644">
        <v>100</v>
      </c>
      <c r="I37" s="353" t="s">
        <v>2979</v>
      </c>
      <c r="J37" s="325">
        <v>45</v>
      </c>
      <c r="K37" s="325" t="s">
        <v>2984</v>
      </c>
      <c r="L37" s="325">
        <v>4502</v>
      </c>
      <c r="M37" s="325" t="s">
        <v>3139</v>
      </c>
      <c r="N37" s="280">
        <v>2024004540087</v>
      </c>
      <c r="O37" s="325" t="s">
        <v>3252</v>
      </c>
      <c r="P37" s="742" t="s">
        <v>1517</v>
      </c>
      <c r="Q37" s="272">
        <v>100</v>
      </c>
      <c r="R37" s="326" t="s">
        <v>2955</v>
      </c>
      <c r="S37" s="326"/>
      <c r="T37" s="178">
        <v>100</v>
      </c>
      <c r="U37" s="294">
        <v>30</v>
      </c>
      <c r="V37" s="295">
        <v>60</v>
      </c>
      <c r="W37" s="295">
        <v>60</v>
      </c>
      <c r="X37" s="295">
        <v>50</v>
      </c>
      <c r="Y37" s="295">
        <v>196</v>
      </c>
      <c r="Z37" s="296">
        <f t="shared" si="5"/>
        <v>196</v>
      </c>
      <c r="AA37" s="296">
        <f t="shared" si="6"/>
        <v>161</v>
      </c>
      <c r="AB37" s="296">
        <f t="shared" si="7"/>
        <v>0</v>
      </c>
      <c r="AC37" s="296">
        <f t="shared" si="8"/>
        <v>0</v>
      </c>
      <c r="AD37" s="296">
        <f t="shared" si="9"/>
        <v>0</v>
      </c>
      <c r="AE37" s="296">
        <f t="shared" si="10"/>
        <v>0</v>
      </c>
      <c r="AF37" s="296">
        <f t="shared" si="11"/>
        <v>35</v>
      </c>
      <c r="AG37" s="297">
        <f>+U37</f>
        <v>30</v>
      </c>
      <c r="AH37" s="296">
        <f>SUM(AI37:AN37)</f>
        <v>4</v>
      </c>
      <c r="AI37" s="298">
        <v>4</v>
      </c>
      <c r="AJ37" s="298"/>
      <c r="AK37" s="298"/>
      <c r="AL37" s="298"/>
      <c r="AM37" s="298"/>
      <c r="AN37" s="298"/>
      <c r="AO37" s="297">
        <f>+V37</f>
        <v>60</v>
      </c>
      <c r="AP37" s="296">
        <f>SUM(AQ37:AV37)</f>
        <v>75</v>
      </c>
      <c r="AQ37" s="298">
        <v>55</v>
      </c>
      <c r="AR37" s="298"/>
      <c r="AS37" s="298"/>
      <c r="AT37" s="298"/>
      <c r="AU37" s="298"/>
      <c r="AV37" s="298">
        <v>20</v>
      </c>
      <c r="AW37" s="297">
        <f>+W37</f>
        <v>60</v>
      </c>
      <c r="AX37" s="296">
        <f>SUM(AY37:BD37)</f>
        <v>64</v>
      </c>
      <c r="AY37" s="298">
        <v>49</v>
      </c>
      <c r="AZ37" s="298"/>
      <c r="BA37" s="298"/>
      <c r="BB37" s="298"/>
      <c r="BC37" s="298"/>
      <c r="BD37" s="298">
        <v>15</v>
      </c>
      <c r="BE37" s="297">
        <f>+X37</f>
        <v>50</v>
      </c>
      <c r="BF37" s="296">
        <f>SUM(BG37:BL37)</f>
        <v>53</v>
      </c>
      <c r="BG37" s="298">
        <v>53</v>
      </c>
      <c r="BH37" s="298"/>
      <c r="BI37" s="298"/>
      <c r="BJ37" s="298"/>
      <c r="BK37" s="298"/>
      <c r="BL37" s="298"/>
    </row>
    <row r="38" spans="1:64" s="559" customFormat="1" ht="40.5" customHeight="1" x14ac:dyDescent="0.25">
      <c r="A38" s="464"/>
      <c r="B38" s="201" t="s">
        <v>1686</v>
      </c>
      <c r="C38" s="198" t="s">
        <v>1521</v>
      </c>
      <c r="D38" s="548"/>
      <c r="E38" s="548"/>
      <c r="F38" s="717"/>
      <c r="G38" s="564"/>
      <c r="H38" s="462"/>
      <c r="I38" s="548"/>
      <c r="J38" s="472"/>
      <c r="K38" s="472"/>
      <c r="L38" s="472"/>
      <c r="M38" s="472"/>
      <c r="N38" s="472"/>
      <c r="O38" s="473"/>
      <c r="P38" s="473"/>
      <c r="Q38" s="473"/>
      <c r="R38" s="473"/>
      <c r="S38" s="474"/>
      <c r="T38" s="548"/>
      <c r="U38" s="549"/>
      <c r="V38" s="549"/>
      <c r="W38" s="549"/>
      <c r="X38" s="550"/>
      <c r="Y38" s="585">
        <v>2200</v>
      </c>
      <c r="Z38" s="551">
        <f t="shared" si="5"/>
        <v>2281.125</v>
      </c>
      <c r="AA38" s="551">
        <f t="shared" si="6"/>
        <v>2181.125</v>
      </c>
      <c r="AB38" s="551">
        <f t="shared" si="7"/>
        <v>0</v>
      </c>
      <c r="AC38" s="551">
        <f t="shared" si="8"/>
        <v>0</v>
      </c>
      <c r="AD38" s="551">
        <f t="shared" si="9"/>
        <v>0</v>
      </c>
      <c r="AE38" s="551">
        <f t="shared" si="10"/>
        <v>0</v>
      </c>
      <c r="AF38" s="551">
        <f t="shared" si="11"/>
        <v>100</v>
      </c>
      <c r="AG38" s="552"/>
      <c r="AH38" s="553">
        <f t="shared" ref="AH38:AN38" si="52">SUM(AH39:AH47)</f>
        <v>317.125</v>
      </c>
      <c r="AI38" s="553">
        <f t="shared" si="52"/>
        <v>317.125</v>
      </c>
      <c r="AJ38" s="553">
        <f t="shared" si="52"/>
        <v>0</v>
      </c>
      <c r="AK38" s="553">
        <f t="shared" si="52"/>
        <v>0</v>
      </c>
      <c r="AL38" s="553">
        <f t="shared" si="52"/>
        <v>0</v>
      </c>
      <c r="AM38" s="553">
        <f t="shared" si="52"/>
        <v>0</v>
      </c>
      <c r="AN38" s="553">
        <f t="shared" si="52"/>
        <v>0</v>
      </c>
      <c r="AO38" s="552"/>
      <c r="AP38" s="553">
        <f t="shared" ref="AP38:AV38" si="53">SUM(AP39:AP47)</f>
        <v>643</v>
      </c>
      <c r="AQ38" s="553">
        <f t="shared" si="53"/>
        <v>583</v>
      </c>
      <c r="AR38" s="553">
        <f t="shared" si="53"/>
        <v>0</v>
      </c>
      <c r="AS38" s="553">
        <f t="shared" si="53"/>
        <v>0</v>
      </c>
      <c r="AT38" s="553">
        <f t="shared" si="53"/>
        <v>0</v>
      </c>
      <c r="AU38" s="553">
        <f t="shared" si="53"/>
        <v>0</v>
      </c>
      <c r="AV38" s="553">
        <f t="shared" si="53"/>
        <v>60</v>
      </c>
      <c r="AW38" s="552"/>
      <c r="AX38" s="553">
        <f t="shared" ref="AX38:BD38" si="54">SUM(AX39:AX47)</f>
        <v>669</v>
      </c>
      <c r="AY38" s="553">
        <f t="shared" si="54"/>
        <v>629</v>
      </c>
      <c r="AZ38" s="553">
        <f t="shared" si="54"/>
        <v>0</v>
      </c>
      <c r="BA38" s="553">
        <f t="shared" si="54"/>
        <v>0</v>
      </c>
      <c r="BB38" s="553">
        <f t="shared" si="54"/>
        <v>0</v>
      </c>
      <c r="BC38" s="553">
        <f t="shared" si="54"/>
        <v>0</v>
      </c>
      <c r="BD38" s="553">
        <f t="shared" si="54"/>
        <v>40</v>
      </c>
      <c r="BE38" s="552"/>
      <c r="BF38" s="553">
        <f t="shared" ref="BF38:BL38" si="55">SUM(BF39:BF47)</f>
        <v>652</v>
      </c>
      <c r="BG38" s="553">
        <f t="shared" si="55"/>
        <v>652</v>
      </c>
      <c r="BH38" s="553">
        <f t="shared" si="55"/>
        <v>0</v>
      </c>
      <c r="BI38" s="553">
        <f t="shared" si="55"/>
        <v>0</v>
      </c>
      <c r="BJ38" s="553">
        <f t="shared" si="55"/>
        <v>0</v>
      </c>
      <c r="BK38" s="553">
        <f t="shared" si="55"/>
        <v>0</v>
      </c>
      <c r="BL38" s="553">
        <f t="shared" si="55"/>
        <v>0</v>
      </c>
    </row>
    <row r="39" spans="1:64" s="287" customFormat="1" ht="40.5" customHeight="1" x14ac:dyDescent="0.25">
      <c r="A39" s="293"/>
      <c r="B39" s="278"/>
      <c r="C39" s="328" t="s">
        <v>1693</v>
      </c>
      <c r="D39" s="322" t="s">
        <v>1522</v>
      </c>
      <c r="E39" s="31">
        <v>546</v>
      </c>
      <c r="F39" s="359" t="s">
        <v>3236</v>
      </c>
      <c r="G39" s="359" t="s">
        <v>1523</v>
      </c>
      <c r="H39" s="644">
        <v>2</v>
      </c>
      <c r="I39" s="353" t="s">
        <v>2979</v>
      </c>
      <c r="J39" s="325">
        <v>45</v>
      </c>
      <c r="K39" s="325" t="s">
        <v>2984</v>
      </c>
      <c r="L39" s="325">
        <v>4502</v>
      </c>
      <c r="M39" s="325" t="s">
        <v>3139</v>
      </c>
      <c r="N39" s="280">
        <v>2024004540087</v>
      </c>
      <c r="O39" s="325" t="s">
        <v>3252</v>
      </c>
      <c r="P39" s="742" t="s">
        <v>1523</v>
      </c>
      <c r="Q39" s="272">
        <v>2</v>
      </c>
      <c r="R39" s="326" t="s">
        <v>2955</v>
      </c>
      <c r="S39" s="326"/>
      <c r="T39" s="178">
        <v>2</v>
      </c>
      <c r="U39" s="294">
        <v>0</v>
      </c>
      <c r="V39" s="295">
        <v>1</v>
      </c>
      <c r="W39" s="295">
        <v>1</v>
      </c>
      <c r="X39" s="295">
        <v>0</v>
      </c>
      <c r="Y39" s="295">
        <v>79</v>
      </c>
      <c r="Z39" s="296">
        <f t="shared" si="5"/>
        <v>79</v>
      </c>
      <c r="AA39" s="296">
        <f t="shared" si="6"/>
        <v>79</v>
      </c>
      <c r="AB39" s="296">
        <f t="shared" si="7"/>
        <v>0</v>
      </c>
      <c r="AC39" s="296">
        <f t="shared" si="8"/>
        <v>0</v>
      </c>
      <c r="AD39" s="296">
        <f t="shared" si="9"/>
        <v>0</v>
      </c>
      <c r="AE39" s="296">
        <f t="shared" si="10"/>
        <v>0</v>
      </c>
      <c r="AF39" s="296">
        <f t="shared" si="11"/>
        <v>0</v>
      </c>
      <c r="AG39" s="297">
        <f t="shared" ref="AG39:AG47" si="56">+U39</f>
        <v>0</v>
      </c>
      <c r="AH39" s="296">
        <f t="shared" ref="AH39:AH47" si="57">SUM(AI39:AN39)</f>
        <v>0</v>
      </c>
      <c r="AI39" s="298">
        <v>0</v>
      </c>
      <c r="AJ39" s="298"/>
      <c r="AK39" s="298"/>
      <c r="AL39" s="298"/>
      <c r="AM39" s="298"/>
      <c r="AN39" s="298"/>
      <c r="AO39" s="297">
        <f t="shared" ref="AO39:AO47" si="58">+V39</f>
        <v>1</v>
      </c>
      <c r="AP39" s="296">
        <f t="shared" ref="AP39:AP47" si="59">SUM(AQ39:AV39)</f>
        <v>26</v>
      </c>
      <c r="AQ39" s="298">
        <v>26</v>
      </c>
      <c r="AR39" s="298"/>
      <c r="AS39" s="298"/>
      <c r="AT39" s="298"/>
      <c r="AU39" s="298"/>
      <c r="AV39" s="298"/>
      <c r="AW39" s="297">
        <f t="shared" ref="AW39:AW47" si="60">+W39</f>
        <v>1</v>
      </c>
      <c r="AX39" s="296">
        <f t="shared" ref="AX39:AX47" si="61">SUM(AY39:BD39)</f>
        <v>28</v>
      </c>
      <c r="AY39" s="298">
        <v>28</v>
      </c>
      <c r="AZ39" s="298"/>
      <c r="BA39" s="298"/>
      <c r="BB39" s="298"/>
      <c r="BC39" s="298"/>
      <c r="BD39" s="298"/>
      <c r="BE39" s="297">
        <f t="shared" ref="BE39:BE47" si="62">+X39</f>
        <v>0</v>
      </c>
      <c r="BF39" s="296">
        <f t="shared" ref="BF39:BF47" si="63">SUM(BG39:BL39)</f>
        <v>25</v>
      </c>
      <c r="BG39" s="298">
        <v>25</v>
      </c>
      <c r="BH39" s="298"/>
      <c r="BI39" s="298"/>
      <c r="BJ39" s="298"/>
      <c r="BK39" s="298"/>
      <c r="BL39" s="298"/>
    </row>
    <row r="40" spans="1:64" s="287" customFormat="1" ht="40.5" customHeight="1" x14ac:dyDescent="0.25">
      <c r="A40" s="293"/>
      <c r="B40" s="278"/>
      <c r="C40" s="328" t="s">
        <v>1694</v>
      </c>
      <c r="D40" s="322" t="s">
        <v>1524</v>
      </c>
      <c r="E40" s="31">
        <v>547</v>
      </c>
      <c r="F40" s="461" t="s">
        <v>3251</v>
      </c>
      <c r="G40" s="461" t="s">
        <v>2982</v>
      </c>
      <c r="H40" s="644">
        <v>40</v>
      </c>
      <c r="I40" s="353" t="s">
        <v>2979</v>
      </c>
      <c r="J40" s="325">
        <v>45</v>
      </c>
      <c r="K40" s="325" t="s">
        <v>2984</v>
      </c>
      <c r="L40" s="325">
        <v>4502</v>
      </c>
      <c r="M40" s="325" t="s">
        <v>3139</v>
      </c>
      <c r="N40" s="280">
        <v>2024004540087</v>
      </c>
      <c r="O40" s="325" t="s">
        <v>3252</v>
      </c>
      <c r="P40" s="742" t="s">
        <v>566</v>
      </c>
      <c r="Q40" s="272">
        <v>40</v>
      </c>
      <c r="R40" s="326" t="s">
        <v>2955</v>
      </c>
      <c r="S40" s="326"/>
      <c r="T40" s="178">
        <v>40</v>
      </c>
      <c r="U40" s="294">
        <v>5</v>
      </c>
      <c r="V40" s="295">
        <v>15</v>
      </c>
      <c r="W40" s="295">
        <v>15</v>
      </c>
      <c r="X40" s="295">
        <v>5</v>
      </c>
      <c r="Y40" s="295">
        <v>114</v>
      </c>
      <c r="Z40" s="296">
        <f t="shared" ref="Z40:Z69" si="64">+AH40+AP40+AX40+BF40</f>
        <v>114</v>
      </c>
      <c r="AA40" s="296">
        <f t="shared" ref="AA40:AA69" si="65">+AI40+AQ40+AY40+BG40</f>
        <v>114</v>
      </c>
      <c r="AB40" s="296">
        <f t="shared" ref="AB40:AB69" si="66">+AJ40+AR40+AZ40+BH40</f>
        <v>0</v>
      </c>
      <c r="AC40" s="296">
        <f t="shared" ref="AC40:AC69" si="67">+AK40+AS40+BA40+BI40</f>
        <v>0</v>
      </c>
      <c r="AD40" s="296">
        <f t="shared" ref="AD40:AD69" si="68">+AL40+AT40+BB40+BJ40</f>
        <v>0</v>
      </c>
      <c r="AE40" s="296">
        <f t="shared" ref="AE40:AE69" si="69">+AM40+AU40+BC40+BK40</f>
        <v>0</v>
      </c>
      <c r="AF40" s="296">
        <f t="shared" ref="AF40:AF69" si="70">+AN40+AV40+BD40+BL40</f>
        <v>0</v>
      </c>
      <c r="AG40" s="297">
        <f t="shared" si="56"/>
        <v>5</v>
      </c>
      <c r="AH40" s="296">
        <f t="shared" si="57"/>
        <v>19</v>
      </c>
      <c r="AI40" s="298">
        <v>19</v>
      </c>
      <c r="AJ40" s="298"/>
      <c r="AK40" s="298"/>
      <c r="AL40" s="298"/>
      <c r="AM40" s="298"/>
      <c r="AN40" s="298"/>
      <c r="AO40" s="297">
        <f t="shared" si="58"/>
        <v>15</v>
      </c>
      <c r="AP40" s="296">
        <f t="shared" si="59"/>
        <v>34</v>
      </c>
      <c r="AQ40" s="298">
        <v>34</v>
      </c>
      <c r="AR40" s="298"/>
      <c r="AS40" s="298"/>
      <c r="AT40" s="298"/>
      <c r="AU40" s="298"/>
      <c r="AV40" s="298"/>
      <c r="AW40" s="297">
        <f t="shared" si="60"/>
        <v>15</v>
      </c>
      <c r="AX40" s="296">
        <f t="shared" si="61"/>
        <v>29</v>
      </c>
      <c r="AY40" s="298">
        <v>29</v>
      </c>
      <c r="AZ40" s="298"/>
      <c r="BA40" s="298"/>
      <c r="BB40" s="298"/>
      <c r="BC40" s="298"/>
      <c r="BD40" s="298"/>
      <c r="BE40" s="297">
        <f t="shared" si="62"/>
        <v>5</v>
      </c>
      <c r="BF40" s="296">
        <f t="shared" si="63"/>
        <v>32</v>
      </c>
      <c r="BG40" s="298">
        <v>32</v>
      </c>
      <c r="BH40" s="298"/>
      <c r="BI40" s="298"/>
      <c r="BJ40" s="298"/>
      <c r="BK40" s="298"/>
      <c r="BL40" s="298"/>
    </row>
    <row r="41" spans="1:64" s="287" customFormat="1" ht="40.5" customHeight="1" x14ac:dyDescent="0.25">
      <c r="A41" s="293"/>
      <c r="B41" s="278"/>
      <c r="C41" s="328" t="s">
        <v>1695</v>
      </c>
      <c r="D41" s="322" t="s">
        <v>1525</v>
      </c>
      <c r="E41" s="31">
        <v>548</v>
      </c>
      <c r="F41" s="359" t="s">
        <v>3269</v>
      </c>
      <c r="G41" s="359" t="s">
        <v>1889</v>
      </c>
      <c r="H41" s="644">
        <v>1</v>
      </c>
      <c r="I41" s="353" t="s">
        <v>2979</v>
      </c>
      <c r="J41" s="325">
        <v>45</v>
      </c>
      <c r="K41" s="325" t="s">
        <v>2984</v>
      </c>
      <c r="L41" s="325">
        <v>4502</v>
      </c>
      <c r="M41" s="325" t="s">
        <v>3139</v>
      </c>
      <c r="N41" s="280">
        <v>2024004540087</v>
      </c>
      <c r="O41" s="325" t="s">
        <v>3252</v>
      </c>
      <c r="P41" s="742" t="s">
        <v>1889</v>
      </c>
      <c r="Q41" s="272">
        <v>1</v>
      </c>
      <c r="R41" s="326" t="s">
        <v>2955</v>
      </c>
      <c r="S41" s="326"/>
      <c r="T41" s="178">
        <v>1</v>
      </c>
      <c r="U41" s="294">
        <v>0</v>
      </c>
      <c r="V41" s="295">
        <v>0</v>
      </c>
      <c r="W41" s="295">
        <v>1</v>
      </c>
      <c r="X41" s="295">
        <v>0</v>
      </c>
      <c r="Y41" s="295">
        <v>798</v>
      </c>
      <c r="Z41" s="296">
        <f t="shared" si="64"/>
        <v>798</v>
      </c>
      <c r="AA41" s="296">
        <f t="shared" si="65"/>
        <v>758</v>
      </c>
      <c r="AB41" s="296">
        <f t="shared" si="66"/>
        <v>0</v>
      </c>
      <c r="AC41" s="296">
        <f t="shared" si="67"/>
        <v>0</v>
      </c>
      <c r="AD41" s="296">
        <f t="shared" si="68"/>
        <v>0</v>
      </c>
      <c r="AE41" s="296">
        <f t="shared" si="69"/>
        <v>0</v>
      </c>
      <c r="AF41" s="296">
        <f t="shared" si="70"/>
        <v>40</v>
      </c>
      <c r="AG41" s="297">
        <f t="shared" si="56"/>
        <v>0</v>
      </c>
      <c r="AH41" s="296">
        <f t="shared" si="57"/>
        <v>0</v>
      </c>
      <c r="AI41" s="298">
        <v>0</v>
      </c>
      <c r="AJ41" s="298"/>
      <c r="AK41" s="298"/>
      <c r="AL41" s="298"/>
      <c r="AM41" s="298"/>
      <c r="AN41" s="298"/>
      <c r="AO41" s="297">
        <f t="shared" si="58"/>
        <v>0</v>
      </c>
      <c r="AP41" s="296">
        <f t="shared" si="59"/>
        <v>270</v>
      </c>
      <c r="AQ41" s="298">
        <v>250</v>
      </c>
      <c r="AR41" s="298"/>
      <c r="AS41" s="298"/>
      <c r="AT41" s="298"/>
      <c r="AU41" s="298"/>
      <c r="AV41" s="298">
        <v>20</v>
      </c>
      <c r="AW41" s="297">
        <f t="shared" si="60"/>
        <v>1</v>
      </c>
      <c r="AX41" s="296">
        <f t="shared" si="61"/>
        <v>290</v>
      </c>
      <c r="AY41" s="298">
        <v>270</v>
      </c>
      <c r="AZ41" s="298"/>
      <c r="BA41" s="298"/>
      <c r="BB41" s="298"/>
      <c r="BC41" s="298"/>
      <c r="BD41" s="298">
        <v>20</v>
      </c>
      <c r="BE41" s="297">
        <f t="shared" si="62"/>
        <v>0</v>
      </c>
      <c r="BF41" s="296">
        <f t="shared" si="63"/>
        <v>238</v>
      </c>
      <c r="BG41" s="298">
        <v>238</v>
      </c>
      <c r="BH41" s="298"/>
      <c r="BI41" s="298"/>
      <c r="BJ41" s="298"/>
      <c r="BK41" s="298"/>
      <c r="BL41" s="298"/>
    </row>
    <row r="42" spans="1:64" s="287" customFormat="1" ht="40.5" customHeight="1" x14ac:dyDescent="0.25">
      <c r="A42" s="293"/>
      <c r="B42" s="278"/>
      <c r="C42" s="328" t="s">
        <v>1696</v>
      </c>
      <c r="D42" s="322" t="s">
        <v>1526</v>
      </c>
      <c r="E42" s="31">
        <v>549</v>
      </c>
      <c r="F42" s="359" t="s">
        <v>3268</v>
      </c>
      <c r="G42" s="359" t="s">
        <v>3267</v>
      </c>
      <c r="H42" s="644">
        <v>15</v>
      </c>
      <c r="I42" s="353" t="s">
        <v>2979</v>
      </c>
      <c r="J42" s="325">
        <v>45</v>
      </c>
      <c r="K42" s="325" t="s">
        <v>2984</v>
      </c>
      <c r="L42" s="325">
        <v>4502</v>
      </c>
      <c r="M42" s="325" t="s">
        <v>3139</v>
      </c>
      <c r="N42" s="280">
        <v>2024004540087</v>
      </c>
      <c r="O42" s="325" t="s">
        <v>3252</v>
      </c>
      <c r="P42" s="742" t="s">
        <v>1527</v>
      </c>
      <c r="Q42" s="272">
        <v>15</v>
      </c>
      <c r="R42" s="326" t="s">
        <v>2955</v>
      </c>
      <c r="S42" s="326"/>
      <c r="T42" s="178">
        <v>15</v>
      </c>
      <c r="U42" s="294">
        <v>1</v>
      </c>
      <c r="V42" s="295">
        <v>5</v>
      </c>
      <c r="W42" s="295">
        <v>5</v>
      </c>
      <c r="X42" s="295">
        <v>4</v>
      </c>
      <c r="Y42" s="295">
        <v>466</v>
      </c>
      <c r="Z42" s="296">
        <f t="shared" si="64"/>
        <v>466</v>
      </c>
      <c r="AA42" s="296">
        <f t="shared" si="65"/>
        <v>406</v>
      </c>
      <c r="AB42" s="296">
        <f t="shared" si="66"/>
        <v>0</v>
      </c>
      <c r="AC42" s="296">
        <f t="shared" si="67"/>
        <v>0</v>
      </c>
      <c r="AD42" s="296">
        <f t="shared" si="68"/>
        <v>0</v>
      </c>
      <c r="AE42" s="296">
        <f t="shared" si="69"/>
        <v>0</v>
      </c>
      <c r="AF42" s="296">
        <f t="shared" si="70"/>
        <v>60</v>
      </c>
      <c r="AG42" s="297">
        <f t="shared" si="56"/>
        <v>1</v>
      </c>
      <c r="AH42" s="296">
        <f t="shared" si="57"/>
        <v>187</v>
      </c>
      <c r="AI42" s="298">
        <v>187</v>
      </c>
      <c r="AJ42" s="298"/>
      <c r="AK42" s="298"/>
      <c r="AL42" s="298"/>
      <c r="AM42" s="298"/>
      <c r="AN42" s="298"/>
      <c r="AO42" s="297">
        <f t="shared" si="58"/>
        <v>5</v>
      </c>
      <c r="AP42" s="296">
        <f t="shared" si="59"/>
        <v>120</v>
      </c>
      <c r="AQ42" s="298">
        <v>80</v>
      </c>
      <c r="AR42" s="298"/>
      <c r="AS42" s="298"/>
      <c r="AT42" s="298"/>
      <c r="AU42" s="298"/>
      <c r="AV42" s="298">
        <v>40</v>
      </c>
      <c r="AW42" s="297">
        <f t="shared" si="60"/>
        <v>5</v>
      </c>
      <c r="AX42" s="296">
        <f t="shared" si="61"/>
        <v>94</v>
      </c>
      <c r="AY42" s="298">
        <v>74</v>
      </c>
      <c r="AZ42" s="298"/>
      <c r="BA42" s="298"/>
      <c r="BB42" s="298"/>
      <c r="BC42" s="298"/>
      <c r="BD42" s="298">
        <v>20</v>
      </c>
      <c r="BE42" s="297">
        <f t="shared" si="62"/>
        <v>4</v>
      </c>
      <c r="BF42" s="296">
        <f t="shared" si="63"/>
        <v>65</v>
      </c>
      <c r="BG42" s="298">
        <v>65</v>
      </c>
      <c r="BH42" s="298"/>
      <c r="BI42" s="298"/>
      <c r="BJ42" s="298"/>
      <c r="BK42" s="298"/>
      <c r="BL42" s="298"/>
    </row>
    <row r="43" spans="1:64" s="287" customFormat="1" ht="40.5" customHeight="1" x14ac:dyDescent="0.25">
      <c r="A43" s="293"/>
      <c r="B43" s="278"/>
      <c r="C43" s="328" t="s">
        <v>2585</v>
      </c>
      <c r="D43" s="322" t="s">
        <v>1528</v>
      </c>
      <c r="E43" s="340">
        <v>550</v>
      </c>
      <c r="F43" s="359" t="s">
        <v>3266</v>
      </c>
      <c r="G43" s="359" t="s">
        <v>2914</v>
      </c>
      <c r="H43" s="644">
        <v>1</v>
      </c>
      <c r="I43" s="353" t="s">
        <v>2979</v>
      </c>
      <c r="J43" s="325">
        <v>45</v>
      </c>
      <c r="K43" s="325" t="s">
        <v>2984</v>
      </c>
      <c r="L43" s="325">
        <v>4502</v>
      </c>
      <c r="M43" s="325" t="s">
        <v>3139</v>
      </c>
      <c r="N43" s="280">
        <v>2024004540087</v>
      </c>
      <c r="O43" s="325" t="s">
        <v>3252</v>
      </c>
      <c r="P43" s="742" t="s">
        <v>2914</v>
      </c>
      <c r="Q43" s="272">
        <v>1</v>
      </c>
      <c r="R43" s="326" t="s">
        <v>2955</v>
      </c>
      <c r="S43" s="326"/>
      <c r="T43" s="178">
        <v>1</v>
      </c>
      <c r="U43" s="294">
        <v>0</v>
      </c>
      <c r="V43" s="295">
        <v>0</v>
      </c>
      <c r="W43" s="295">
        <v>1</v>
      </c>
      <c r="X43" s="295">
        <v>0</v>
      </c>
      <c r="Y43" s="295">
        <v>139</v>
      </c>
      <c r="Z43" s="296">
        <f t="shared" si="64"/>
        <v>139</v>
      </c>
      <c r="AA43" s="296">
        <f t="shared" si="65"/>
        <v>139</v>
      </c>
      <c r="AB43" s="296">
        <f t="shared" si="66"/>
        <v>0</v>
      </c>
      <c r="AC43" s="296">
        <f t="shared" si="67"/>
        <v>0</v>
      </c>
      <c r="AD43" s="296">
        <f t="shared" si="68"/>
        <v>0</v>
      </c>
      <c r="AE43" s="296">
        <f t="shared" si="69"/>
        <v>0</v>
      </c>
      <c r="AF43" s="296">
        <f t="shared" si="70"/>
        <v>0</v>
      </c>
      <c r="AG43" s="297">
        <f t="shared" si="56"/>
        <v>0</v>
      </c>
      <c r="AH43" s="296">
        <f t="shared" si="57"/>
        <v>20</v>
      </c>
      <c r="AI43" s="298">
        <v>20</v>
      </c>
      <c r="AJ43" s="298"/>
      <c r="AK43" s="298"/>
      <c r="AL43" s="298"/>
      <c r="AM43" s="298"/>
      <c r="AN43" s="298"/>
      <c r="AO43" s="297">
        <f t="shared" si="58"/>
        <v>0</v>
      </c>
      <c r="AP43" s="296">
        <f t="shared" si="59"/>
        <v>30</v>
      </c>
      <c r="AQ43" s="298">
        <v>30</v>
      </c>
      <c r="AR43" s="298"/>
      <c r="AS43" s="298"/>
      <c r="AT43" s="298"/>
      <c r="AU43" s="298"/>
      <c r="AV43" s="298"/>
      <c r="AW43" s="297">
        <f t="shared" si="60"/>
        <v>1</v>
      </c>
      <c r="AX43" s="296">
        <f t="shared" si="61"/>
        <v>36</v>
      </c>
      <c r="AY43" s="298">
        <v>36</v>
      </c>
      <c r="AZ43" s="298"/>
      <c r="BA43" s="298"/>
      <c r="BB43" s="298"/>
      <c r="BC43" s="298"/>
      <c r="BD43" s="298"/>
      <c r="BE43" s="297">
        <f t="shared" si="62"/>
        <v>0</v>
      </c>
      <c r="BF43" s="296">
        <f t="shared" si="63"/>
        <v>53</v>
      </c>
      <c r="BG43" s="298">
        <v>53</v>
      </c>
      <c r="BH43" s="298"/>
      <c r="BI43" s="298"/>
      <c r="BJ43" s="298"/>
      <c r="BK43" s="298"/>
      <c r="BL43" s="298"/>
    </row>
    <row r="44" spans="1:64" s="287" customFormat="1" ht="40.5" customHeight="1" x14ac:dyDescent="0.25">
      <c r="A44" s="293"/>
      <c r="B44" s="278"/>
      <c r="C44" s="328" t="s">
        <v>2586</v>
      </c>
      <c r="D44" s="322" t="s">
        <v>1529</v>
      </c>
      <c r="E44" s="31">
        <v>551</v>
      </c>
      <c r="F44" s="359" t="s">
        <v>3251</v>
      </c>
      <c r="G44" s="359" t="s">
        <v>2982</v>
      </c>
      <c r="H44" s="644">
        <v>40</v>
      </c>
      <c r="I44" s="353" t="s">
        <v>2979</v>
      </c>
      <c r="J44" s="325">
        <v>45</v>
      </c>
      <c r="K44" s="325" t="s">
        <v>2984</v>
      </c>
      <c r="L44" s="325">
        <v>4502</v>
      </c>
      <c r="M44" s="325" t="s">
        <v>3139</v>
      </c>
      <c r="N44" s="280">
        <v>2024004540087</v>
      </c>
      <c r="O44" s="325" t="s">
        <v>3252</v>
      </c>
      <c r="P44" s="742" t="s">
        <v>566</v>
      </c>
      <c r="Q44" s="272">
        <v>40</v>
      </c>
      <c r="R44" s="326" t="s">
        <v>2955</v>
      </c>
      <c r="S44" s="326"/>
      <c r="T44" s="178">
        <v>40</v>
      </c>
      <c r="U44" s="294">
        <v>5</v>
      </c>
      <c r="V44" s="295">
        <v>15</v>
      </c>
      <c r="W44" s="295">
        <v>15</v>
      </c>
      <c r="X44" s="295">
        <v>5</v>
      </c>
      <c r="Y44" s="295">
        <v>137</v>
      </c>
      <c r="Z44" s="296">
        <f t="shared" si="64"/>
        <v>137</v>
      </c>
      <c r="AA44" s="296">
        <f t="shared" si="65"/>
        <v>137</v>
      </c>
      <c r="AB44" s="296">
        <f t="shared" si="66"/>
        <v>0</v>
      </c>
      <c r="AC44" s="296">
        <f t="shared" si="67"/>
        <v>0</v>
      </c>
      <c r="AD44" s="296">
        <f t="shared" si="68"/>
        <v>0</v>
      </c>
      <c r="AE44" s="296">
        <f t="shared" si="69"/>
        <v>0</v>
      </c>
      <c r="AF44" s="296">
        <f t="shared" si="70"/>
        <v>0</v>
      </c>
      <c r="AG44" s="297">
        <f t="shared" si="56"/>
        <v>5</v>
      </c>
      <c r="AH44" s="296">
        <f t="shared" si="57"/>
        <v>24</v>
      </c>
      <c r="AI44" s="298">
        <v>24</v>
      </c>
      <c r="AJ44" s="298"/>
      <c r="AK44" s="298"/>
      <c r="AL44" s="298"/>
      <c r="AM44" s="298"/>
      <c r="AN44" s="298"/>
      <c r="AO44" s="297">
        <f t="shared" si="58"/>
        <v>15</v>
      </c>
      <c r="AP44" s="296">
        <f t="shared" si="59"/>
        <v>39</v>
      </c>
      <c r="AQ44" s="298">
        <v>39</v>
      </c>
      <c r="AR44" s="298"/>
      <c r="AS44" s="298"/>
      <c r="AT44" s="298"/>
      <c r="AU44" s="298"/>
      <c r="AV44" s="298"/>
      <c r="AW44" s="297">
        <f t="shared" si="60"/>
        <v>15</v>
      </c>
      <c r="AX44" s="296">
        <f t="shared" si="61"/>
        <v>39</v>
      </c>
      <c r="AY44" s="298">
        <v>39</v>
      </c>
      <c r="AZ44" s="298"/>
      <c r="BA44" s="298"/>
      <c r="BB44" s="298"/>
      <c r="BC44" s="298"/>
      <c r="BD44" s="298"/>
      <c r="BE44" s="297">
        <f t="shared" si="62"/>
        <v>5</v>
      </c>
      <c r="BF44" s="296">
        <f t="shared" si="63"/>
        <v>35</v>
      </c>
      <c r="BG44" s="298">
        <v>35</v>
      </c>
      <c r="BH44" s="298"/>
      <c r="BI44" s="298"/>
      <c r="BJ44" s="298"/>
      <c r="BK44" s="298"/>
      <c r="BL44" s="298"/>
    </row>
    <row r="45" spans="1:64" s="287" customFormat="1" ht="40.5" customHeight="1" x14ac:dyDescent="0.25">
      <c r="A45" s="293"/>
      <c r="B45" s="278"/>
      <c r="C45" s="328" t="s">
        <v>2587</v>
      </c>
      <c r="D45" s="322" t="s">
        <v>1530</v>
      </c>
      <c r="E45" s="31">
        <v>552</v>
      </c>
      <c r="F45" s="359" t="s">
        <v>3244</v>
      </c>
      <c r="G45" s="359" t="s">
        <v>1775</v>
      </c>
      <c r="H45" s="644">
        <v>160</v>
      </c>
      <c r="I45" s="353" t="s">
        <v>2979</v>
      </c>
      <c r="J45" s="325">
        <v>45</v>
      </c>
      <c r="K45" s="325" t="s">
        <v>2984</v>
      </c>
      <c r="L45" s="325">
        <v>4502</v>
      </c>
      <c r="M45" s="325" t="s">
        <v>3139</v>
      </c>
      <c r="N45" s="280">
        <v>2024004540087</v>
      </c>
      <c r="O45" s="325" t="s">
        <v>3252</v>
      </c>
      <c r="P45" s="742" t="s">
        <v>1504</v>
      </c>
      <c r="Q45" s="272">
        <v>160</v>
      </c>
      <c r="R45" s="326" t="s">
        <v>2955</v>
      </c>
      <c r="S45" s="326"/>
      <c r="T45" s="178">
        <v>160</v>
      </c>
      <c r="U45" s="294">
        <v>30</v>
      </c>
      <c r="V45" s="295">
        <v>50</v>
      </c>
      <c r="W45" s="295">
        <v>50</v>
      </c>
      <c r="X45" s="295">
        <v>30</v>
      </c>
      <c r="Y45" s="295">
        <v>193</v>
      </c>
      <c r="Z45" s="296">
        <f t="shared" si="64"/>
        <v>193</v>
      </c>
      <c r="AA45" s="296">
        <f t="shared" si="65"/>
        <v>193</v>
      </c>
      <c r="AB45" s="296">
        <f t="shared" si="66"/>
        <v>0</v>
      </c>
      <c r="AC45" s="296">
        <f t="shared" si="67"/>
        <v>0</v>
      </c>
      <c r="AD45" s="296">
        <f t="shared" si="68"/>
        <v>0</v>
      </c>
      <c r="AE45" s="296">
        <f t="shared" si="69"/>
        <v>0</v>
      </c>
      <c r="AF45" s="296">
        <f t="shared" si="70"/>
        <v>0</v>
      </c>
      <c r="AG45" s="297">
        <f t="shared" si="56"/>
        <v>30</v>
      </c>
      <c r="AH45" s="296">
        <f t="shared" si="57"/>
        <v>4</v>
      </c>
      <c r="AI45" s="298">
        <v>4</v>
      </c>
      <c r="AJ45" s="298"/>
      <c r="AK45" s="298"/>
      <c r="AL45" s="298"/>
      <c r="AM45" s="298"/>
      <c r="AN45" s="298"/>
      <c r="AO45" s="297">
        <f t="shared" si="58"/>
        <v>50</v>
      </c>
      <c r="AP45" s="296">
        <f t="shared" si="59"/>
        <v>27</v>
      </c>
      <c r="AQ45" s="298">
        <v>27</v>
      </c>
      <c r="AR45" s="298"/>
      <c r="AS45" s="298"/>
      <c r="AT45" s="298"/>
      <c r="AU45" s="298"/>
      <c r="AV45" s="298"/>
      <c r="AW45" s="297">
        <f t="shared" si="60"/>
        <v>50</v>
      </c>
      <c r="AX45" s="296">
        <f t="shared" si="61"/>
        <v>57</v>
      </c>
      <c r="AY45" s="298">
        <v>57</v>
      </c>
      <c r="AZ45" s="298"/>
      <c r="BA45" s="298"/>
      <c r="BB45" s="298"/>
      <c r="BC45" s="298"/>
      <c r="BD45" s="298"/>
      <c r="BE45" s="297">
        <f t="shared" si="62"/>
        <v>30</v>
      </c>
      <c r="BF45" s="296">
        <f t="shared" si="63"/>
        <v>105</v>
      </c>
      <c r="BG45" s="298">
        <v>105</v>
      </c>
      <c r="BH45" s="298"/>
      <c r="BI45" s="298"/>
      <c r="BJ45" s="298"/>
      <c r="BK45" s="298"/>
      <c r="BL45" s="298"/>
    </row>
    <row r="46" spans="1:64" s="287" customFormat="1" ht="40.5" customHeight="1" x14ac:dyDescent="0.25">
      <c r="A46" s="293"/>
      <c r="B46" s="278"/>
      <c r="C46" s="328" t="s">
        <v>2588</v>
      </c>
      <c r="D46" s="322" t="s">
        <v>1531</v>
      </c>
      <c r="E46" s="31">
        <v>553</v>
      </c>
      <c r="F46" s="359">
        <v>450203408</v>
      </c>
      <c r="G46" s="359" t="s">
        <v>3265</v>
      </c>
      <c r="H46" s="644">
        <v>2</v>
      </c>
      <c r="I46" s="353" t="s">
        <v>2979</v>
      </c>
      <c r="J46" s="325">
        <v>45</v>
      </c>
      <c r="K46" s="325" t="s">
        <v>2984</v>
      </c>
      <c r="L46" s="325">
        <v>4502</v>
      </c>
      <c r="M46" s="325" t="s">
        <v>3139</v>
      </c>
      <c r="N46" s="280">
        <v>2024004540087</v>
      </c>
      <c r="O46" s="325" t="s">
        <v>3252</v>
      </c>
      <c r="P46" s="742" t="s">
        <v>1498</v>
      </c>
      <c r="Q46" s="272">
        <v>2</v>
      </c>
      <c r="R46" s="326" t="s">
        <v>2955</v>
      </c>
      <c r="S46" s="326"/>
      <c r="T46" s="178">
        <v>2</v>
      </c>
      <c r="U46" s="294">
        <v>0</v>
      </c>
      <c r="V46" s="295">
        <v>1</v>
      </c>
      <c r="W46" s="295">
        <v>1</v>
      </c>
      <c r="X46" s="295">
        <v>0</v>
      </c>
      <c r="Y46" s="295">
        <v>188</v>
      </c>
      <c r="Z46" s="296">
        <f t="shared" si="64"/>
        <v>188</v>
      </c>
      <c r="AA46" s="296">
        <f t="shared" si="65"/>
        <v>188</v>
      </c>
      <c r="AB46" s="296">
        <f t="shared" si="66"/>
        <v>0</v>
      </c>
      <c r="AC46" s="296">
        <f t="shared" si="67"/>
        <v>0</v>
      </c>
      <c r="AD46" s="296">
        <f t="shared" si="68"/>
        <v>0</v>
      </c>
      <c r="AE46" s="296">
        <f t="shared" si="69"/>
        <v>0</v>
      </c>
      <c r="AF46" s="296">
        <f t="shared" si="70"/>
        <v>0</v>
      </c>
      <c r="AG46" s="297">
        <f t="shared" si="56"/>
        <v>0</v>
      </c>
      <c r="AH46" s="296">
        <f t="shared" si="57"/>
        <v>40</v>
      </c>
      <c r="AI46" s="298">
        <v>40</v>
      </c>
      <c r="AJ46" s="298"/>
      <c r="AK46" s="298"/>
      <c r="AL46" s="298"/>
      <c r="AM46" s="298"/>
      <c r="AN46" s="298"/>
      <c r="AO46" s="297">
        <f t="shared" si="58"/>
        <v>1</v>
      </c>
      <c r="AP46" s="296">
        <f t="shared" si="59"/>
        <v>50</v>
      </c>
      <c r="AQ46" s="298">
        <v>50</v>
      </c>
      <c r="AR46" s="298"/>
      <c r="AS46" s="298"/>
      <c r="AT46" s="298"/>
      <c r="AU46" s="298"/>
      <c r="AV46" s="298"/>
      <c r="AW46" s="297">
        <f t="shared" si="60"/>
        <v>1</v>
      </c>
      <c r="AX46" s="296">
        <f t="shared" si="61"/>
        <v>46</v>
      </c>
      <c r="AY46" s="298">
        <v>46</v>
      </c>
      <c r="AZ46" s="298"/>
      <c r="BA46" s="298"/>
      <c r="BB46" s="298"/>
      <c r="BC46" s="298"/>
      <c r="BD46" s="298"/>
      <c r="BE46" s="297">
        <f t="shared" si="62"/>
        <v>0</v>
      </c>
      <c r="BF46" s="296">
        <f t="shared" si="63"/>
        <v>52</v>
      </c>
      <c r="BG46" s="298">
        <v>52</v>
      </c>
      <c r="BH46" s="298"/>
      <c r="BI46" s="298"/>
      <c r="BJ46" s="298"/>
      <c r="BK46" s="298"/>
      <c r="BL46" s="298"/>
    </row>
    <row r="47" spans="1:64" s="287" customFormat="1" ht="40.5" customHeight="1" x14ac:dyDescent="0.25">
      <c r="A47" s="293"/>
      <c r="B47" s="278"/>
      <c r="C47" s="328" t="s">
        <v>2912</v>
      </c>
      <c r="D47" s="322" t="s">
        <v>1532</v>
      </c>
      <c r="E47" s="31">
        <v>554</v>
      </c>
      <c r="F47" s="359" t="s">
        <v>3251</v>
      </c>
      <c r="G47" s="359" t="s">
        <v>2982</v>
      </c>
      <c r="H47" s="644">
        <v>100</v>
      </c>
      <c r="I47" s="353" t="s">
        <v>2979</v>
      </c>
      <c r="J47" s="325">
        <v>45</v>
      </c>
      <c r="K47" s="325" t="s">
        <v>2984</v>
      </c>
      <c r="L47" s="325">
        <v>4502</v>
      </c>
      <c r="M47" s="325" t="s">
        <v>3139</v>
      </c>
      <c r="N47" s="280">
        <v>2024004540087</v>
      </c>
      <c r="O47" s="325" t="s">
        <v>3252</v>
      </c>
      <c r="P47" s="742" t="s">
        <v>566</v>
      </c>
      <c r="Q47" s="272">
        <v>100</v>
      </c>
      <c r="R47" s="326" t="s">
        <v>2955</v>
      </c>
      <c r="S47" s="326"/>
      <c r="T47" s="178">
        <v>100</v>
      </c>
      <c r="U47" s="294">
        <v>5</v>
      </c>
      <c r="V47" s="295">
        <v>40</v>
      </c>
      <c r="W47" s="295">
        <v>40</v>
      </c>
      <c r="X47" s="295">
        <v>15</v>
      </c>
      <c r="Y47" s="295">
        <v>167.125</v>
      </c>
      <c r="Z47" s="296">
        <f t="shared" si="64"/>
        <v>167.125</v>
      </c>
      <c r="AA47" s="296">
        <f t="shared" si="65"/>
        <v>167.125</v>
      </c>
      <c r="AB47" s="296">
        <f t="shared" si="66"/>
        <v>0</v>
      </c>
      <c r="AC47" s="296">
        <f t="shared" si="67"/>
        <v>0</v>
      </c>
      <c r="AD47" s="296">
        <f t="shared" si="68"/>
        <v>0</v>
      </c>
      <c r="AE47" s="296">
        <f t="shared" si="69"/>
        <v>0</v>
      </c>
      <c r="AF47" s="296">
        <f t="shared" si="70"/>
        <v>0</v>
      </c>
      <c r="AG47" s="297">
        <f t="shared" si="56"/>
        <v>5</v>
      </c>
      <c r="AH47" s="296">
        <f t="shared" si="57"/>
        <v>23.125</v>
      </c>
      <c r="AI47" s="298">
        <v>23.125</v>
      </c>
      <c r="AJ47" s="298"/>
      <c r="AK47" s="298"/>
      <c r="AL47" s="298"/>
      <c r="AM47" s="298"/>
      <c r="AN47" s="298"/>
      <c r="AO47" s="297">
        <f t="shared" si="58"/>
        <v>40</v>
      </c>
      <c r="AP47" s="296">
        <f t="shared" si="59"/>
        <v>47</v>
      </c>
      <c r="AQ47" s="298">
        <v>47</v>
      </c>
      <c r="AR47" s="298"/>
      <c r="AS47" s="298"/>
      <c r="AT47" s="298"/>
      <c r="AU47" s="298"/>
      <c r="AV47" s="298"/>
      <c r="AW47" s="297">
        <f t="shared" si="60"/>
        <v>40</v>
      </c>
      <c r="AX47" s="296">
        <f t="shared" si="61"/>
        <v>50</v>
      </c>
      <c r="AY47" s="298">
        <v>50</v>
      </c>
      <c r="AZ47" s="298"/>
      <c r="BA47" s="298"/>
      <c r="BB47" s="298"/>
      <c r="BC47" s="298"/>
      <c r="BD47" s="298"/>
      <c r="BE47" s="297">
        <f t="shared" si="62"/>
        <v>15</v>
      </c>
      <c r="BF47" s="296">
        <f t="shared" si="63"/>
        <v>47</v>
      </c>
      <c r="BG47" s="298">
        <v>47</v>
      </c>
      <c r="BH47" s="298"/>
      <c r="BI47" s="298"/>
      <c r="BJ47" s="298"/>
      <c r="BK47" s="298"/>
      <c r="BL47" s="298"/>
    </row>
    <row r="48" spans="1:64" s="559" customFormat="1" ht="40.5" customHeight="1" x14ac:dyDescent="0.25">
      <c r="A48" s="464"/>
      <c r="B48" s="201" t="s">
        <v>1698</v>
      </c>
      <c r="C48" s="198" t="s">
        <v>1533</v>
      </c>
      <c r="D48" s="548"/>
      <c r="E48" s="548"/>
      <c r="F48" s="402"/>
      <c r="G48" s="462"/>
      <c r="H48" s="462"/>
      <c r="I48" s="548"/>
      <c r="J48" s="472"/>
      <c r="K48" s="472"/>
      <c r="L48" s="472"/>
      <c r="M48" s="472"/>
      <c r="N48" s="472"/>
      <c r="O48" s="473"/>
      <c r="P48" s="473"/>
      <c r="Q48" s="473"/>
      <c r="R48" s="473"/>
      <c r="S48" s="474"/>
      <c r="T48" s="548"/>
      <c r="U48" s="549"/>
      <c r="V48" s="549"/>
      <c r="W48" s="549"/>
      <c r="X48" s="550"/>
      <c r="Y48" s="585">
        <v>2500</v>
      </c>
      <c r="Z48" s="551">
        <f t="shared" si="64"/>
        <v>2358.7539999999999</v>
      </c>
      <c r="AA48" s="551">
        <f t="shared" si="65"/>
        <v>1758.7539999999999</v>
      </c>
      <c r="AB48" s="551">
        <f t="shared" si="66"/>
        <v>0</v>
      </c>
      <c r="AC48" s="551">
        <f t="shared" si="67"/>
        <v>0</v>
      </c>
      <c r="AD48" s="551">
        <f t="shared" si="68"/>
        <v>0</v>
      </c>
      <c r="AE48" s="551">
        <f t="shared" si="69"/>
        <v>600</v>
      </c>
      <c r="AF48" s="551">
        <f t="shared" si="70"/>
        <v>0</v>
      </c>
      <c r="AG48" s="552"/>
      <c r="AH48" s="553">
        <f t="shared" ref="AH48:AN48" si="71">SUM(AH49:AH56)</f>
        <v>185.75400000000002</v>
      </c>
      <c r="AI48" s="553">
        <f t="shared" si="71"/>
        <v>185.75400000000002</v>
      </c>
      <c r="AJ48" s="553">
        <f t="shared" si="71"/>
        <v>0</v>
      </c>
      <c r="AK48" s="553">
        <f t="shared" si="71"/>
        <v>0</v>
      </c>
      <c r="AL48" s="553">
        <f t="shared" si="71"/>
        <v>0</v>
      </c>
      <c r="AM48" s="553">
        <f t="shared" si="71"/>
        <v>0</v>
      </c>
      <c r="AN48" s="553">
        <f t="shared" si="71"/>
        <v>0</v>
      </c>
      <c r="AO48" s="552"/>
      <c r="AP48" s="553">
        <f t="shared" ref="AP48:AV48" si="72">SUM(AP49:AP56)</f>
        <v>680</v>
      </c>
      <c r="AQ48" s="553">
        <f t="shared" si="72"/>
        <v>450</v>
      </c>
      <c r="AR48" s="553">
        <f t="shared" si="72"/>
        <v>0</v>
      </c>
      <c r="AS48" s="553">
        <f t="shared" si="72"/>
        <v>0</v>
      </c>
      <c r="AT48" s="553">
        <f t="shared" si="72"/>
        <v>0</v>
      </c>
      <c r="AU48" s="553">
        <f t="shared" si="72"/>
        <v>230</v>
      </c>
      <c r="AV48" s="553">
        <f t="shared" si="72"/>
        <v>0</v>
      </c>
      <c r="AW48" s="552"/>
      <c r="AX48" s="553">
        <f t="shared" ref="AX48:BD48" si="73">SUM(AX49:AX56)</f>
        <v>906</v>
      </c>
      <c r="AY48" s="553">
        <f t="shared" si="73"/>
        <v>676</v>
      </c>
      <c r="AZ48" s="553">
        <f t="shared" si="73"/>
        <v>0</v>
      </c>
      <c r="BA48" s="553">
        <f t="shared" si="73"/>
        <v>0</v>
      </c>
      <c r="BB48" s="553">
        <f t="shared" si="73"/>
        <v>0</v>
      </c>
      <c r="BC48" s="553">
        <f t="shared" si="73"/>
        <v>230</v>
      </c>
      <c r="BD48" s="553">
        <f t="shared" si="73"/>
        <v>0</v>
      </c>
      <c r="BE48" s="552"/>
      <c r="BF48" s="553">
        <f t="shared" ref="BF48:BL48" si="74">SUM(BF49:BF56)</f>
        <v>587</v>
      </c>
      <c r="BG48" s="553">
        <f t="shared" si="74"/>
        <v>447</v>
      </c>
      <c r="BH48" s="553">
        <f t="shared" si="74"/>
        <v>0</v>
      </c>
      <c r="BI48" s="553">
        <f t="shared" si="74"/>
        <v>0</v>
      </c>
      <c r="BJ48" s="553">
        <f t="shared" si="74"/>
        <v>0</v>
      </c>
      <c r="BK48" s="553">
        <f t="shared" si="74"/>
        <v>140</v>
      </c>
      <c r="BL48" s="553">
        <f t="shared" si="74"/>
        <v>0</v>
      </c>
    </row>
    <row r="49" spans="1:65" s="287" customFormat="1" ht="40.5" customHeight="1" x14ac:dyDescent="0.25">
      <c r="A49" s="293"/>
      <c r="B49" s="278"/>
      <c r="C49" s="328" t="s">
        <v>1710</v>
      </c>
      <c r="D49" s="322" t="s">
        <v>1534</v>
      </c>
      <c r="E49" s="31">
        <v>555</v>
      </c>
      <c r="F49" s="325" t="s">
        <v>3264</v>
      </c>
      <c r="G49" s="359" t="s">
        <v>1857</v>
      </c>
      <c r="H49" s="644">
        <v>2</v>
      </c>
      <c r="I49" s="353" t="s">
        <v>2979</v>
      </c>
      <c r="J49" s="325">
        <v>17</v>
      </c>
      <c r="K49" s="325" t="s">
        <v>3239</v>
      </c>
      <c r="L49" s="325">
        <v>1702</v>
      </c>
      <c r="M49" s="325" t="s">
        <v>3238</v>
      </c>
      <c r="N49" s="280">
        <v>2024004540086</v>
      </c>
      <c r="O49" s="325" t="s">
        <v>3237</v>
      </c>
      <c r="P49" s="742" t="s">
        <v>1512</v>
      </c>
      <c r="Q49" s="272">
        <v>2</v>
      </c>
      <c r="R49" s="326" t="s">
        <v>2955</v>
      </c>
      <c r="S49" s="326"/>
      <c r="T49" s="178">
        <v>2</v>
      </c>
      <c r="U49" s="294">
        <v>1</v>
      </c>
      <c r="V49" s="295">
        <v>0</v>
      </c>
      <c r="W49" s="295">
        <v>1</v>
      </c>
      <c r="X49" s="295">
        <v>0</v>
      </c>
      <c r="Y49" s="295">
        <v>146</v>
      </c>
      <c r="Z49" s="296">
        <f t="shared" si="64"/>
        <v>146</v>
      </c>
      <c r="AA49" s="296">
        <f t="shared" si="65"/>
        <v>146</v>
      </c>
      <c r="AB49" s="296">
        <f t="shared" si="66"/>
        <v>0</v>
      </c>
      <c r="AC49" s="296">
        <f t="shared" si="67"/>
        <v>0</v>
      </c>
      <c r="AD49" s="296">
        <f t="shared" si="68"/>
        <v>0</v>
      </c>
      <c r="AE49" s="296">
        <f t="shared" si="69"/>
        <v>0</v>
      </c>
      <c r="AF49" s="296">
        <f t="shared" si="70"/>
        <v>0</v>
      </c>
      <c r="AG49" s="297">
        <f t="shared" ref="AG49:AG56" si="75">+U49</f>
        <v>1</v>
      </c>
      <c r="AH49" s="296">
        <f t="shared" ref="AH49:AH56" si="76">SUM(AI49:AN49)</f>
        <v>0</v>
      </c>
      <c r="AI49" s="298">
        <v>0</v>
      </c>
      <c r="AJ49" s="298"/>
      <c r="AK49" s="298"/>
      <c r="AL49" s="298"/>
      <c r="AM49" s="298"/>
      <c r="AN49" s="298"/>
      <c r="AO49" s="297">
        <f t="shared" ref="AO49:AO56" si="77">+V49</f>
        <v>0</v>
      </c>
      <c r="AP49" s="296">
        <f t="shared" ref="AP49:AP56" si="78">SUM(AQ49:AV49)</f>
        <v>26</v>
      </c>
      <c r="AQ49" s="298">
        <v>26</v>
      </c>
      <c r="AR49" s="298"/>
      <c r="AS49" s="298"/>
      <c r="AT49" s="298"/>
      <c r="AU49" s="298"/>
      <c r="AV49" s="298"/>
      <c r="AW49" s="297">
        <f t="shared" ref="AW49:AW56" si="79">+W49</f>
        <v>1</v>
      </c>
      <c r="AX49" s="296">
        <f t="shared" ref="AX49:AX56" si="80">SUM(AY49:BD49)</f>
        <v>59</v>
      </c>
      <c r="AY49" s="298">
        <v>59</v>
      </c>
      <c r="AZ49" s="298"/>
      <c r="BA49" s="298"/>
      <c r="BB49" s="298"/>
      <c r="BC49" s="298"/>
      <c r="BD49" s="298"/>
      <c r="BE49" s="297">
        <f t="shared" ref="BE49:BE56" si="81">+X49</f>
        <v>0</v>
      </c>
      <c r="BF49" s="296">
        <f t="shared" ref="BF49:BF56" si="82">SUM(BG49:BL49)</f>
        <v>61</v>
      </c>
      <c r="BG49" s="298">
        <v>61</v>
      </c>
      <c r="BH49" s="298"/>
      <c r="BI49" s="298"/>
      <c r="BJ49" s="298"/>
      <c r="BK49" s="298"/>
      <c r="BL49" s="298"/>
    </row>
    <row r="50" spans="1:65" s="287" customFormat="1" ht="40.5" customHeight="1" x14ac:dyDescent="0.25">
      <c r="A50" s="293"/>
      <c r="B50" s="278"/>
      <c r="C50" s="328" t="s">
        <v>1711</v>
      </c>
      <c r="D50" s="322" t="s">
        <v>1535</v>
      </c>
      <c r="E50" s="31">
        <v>556</v>
      </c>
      <c r="F50" s="359" t="s">
        <v>3263</v>
      </c>
      <c r="G50" s="359" t="s">
        <v>3262</v>
      </c>
      <c r="H50" s="644">
        <v>1</v>
      </c>
      <c r="I50" s="353" t="s">
        <v>2979</v>
      </c>
      <c r="J50" s="325">
        <v>45</v>
      </c>
      <c r="K50" s="325" t="s">
        <v>2984</v>
      </c>
      <c r="L50" s="325">
        <v>4502</v>
      </c>
      <c r="M50" s="325" t="s">
        <v>3139</v>
      </c>
      <c r="N50" s="280">
        <v>2024004540087</v>
      </c>
      <c r="O50" s="325" t="s">
        <v>3252</v>
      </c>
      <c r="P50" s="758" t="s">
        <v>1512</v>
      </c>
      <c r="Q50" s="178">
        <v>1</v>
      </c>
      <c r="R50" s="326" t="s">
        <v>2955</v>
      </c>
      <c r="S50" s="326"/>
      <c r="T50" s="178">
        <v>1</v>
      </c>
      <c r="U50" s="294">
        <v>1</v>
      </c>
      <c r="V50" s="294">
        <v>0</v>
      </c>
      <c r="W50" s="294">
        <v>0</v>
      </c>
      <c r="X50" s="295">
        <v>0</v>
      </c>
      <c r="Y50" s="368">
        <v>54</v>
      </c>
      <c r="Z50" s="296">
        <f t="shared" si="64"/>
        <v>54</v>
      </c>
      <c r="AA50" s="296">
        <f t="shared" si="65"/>
        <v>54</v>
      </c>
      <c r="AB50" s="296">
        <f t="shared" si="66"/>
        <v>0</v>
      </c>
      <c r="AC50" s="296">
        <f t="shared" si="67"/>
        <v>0</v>
      </c>
      <c r="AD50" s="296">
        <f t="shared" si="68"/>
        <v>0</v>
      </c>
      <c r="AE50" s="296">
        <f t="shared" si="69"/>
        <v>0</v>
      </c>
      <c r="AF50" s="296">
        <f t="shared" si="70"/>
        <v>0</v>
      </c>
      <c r="AG50" s="297">
        <f t="shared" si="75"/>
        <v>1</v>
      </c>
      <c r="AH50" s="296">
        <f t="shared" si="76"/>
        <v>25</v>
      </c>
      <c r="AI50" s="298">
        <v>25</v>
      </c>
      <c r="AJ50" s="298"/>
      <c r="AK50" s="298"/>
      <c r="AL50" s="298"/>
      <c r="AM50" s="298"/>
      <c r="AN50" s="298"/>
      <c r="AO50" s="297">
        <f t="shared" si="77"/>
        <v>0</v>
      </c>
      <c r="AP50" s="296">
        <f t="shared" si="78"/>
        <v>0</v>
      </c>
      <c r="AQ50" s="298"/>
      <c r="AR50" s="298"/>
      <c r="AS50" s="298"/>
      <c r="AT50" s="298"/>
      <c r="AU50" s="298"/>
      <c r="AV50" s="298"/>
      <c r="AW50" s="297">
        <f t="shared" si="79"/>
        <v>0</v>
      </c>
      <c r="AX50" s="296">
        <f t="shared" si="80"/>
        <v>6</v>
      </c>
      <c r="AY50" s="298">
        <v>6</v>
      </c>
      <c r="AZ50" s="298"/>
      <c r="BA50" s="298"/>
      <c r="BB50" s="298"/>
      <c r="BC50" s="298"/>
      <c r="BD50" s="298"/>
      <c r="BE50" s="297">
        <f t="shared" si="81"/>
        <v>0</v>
      </c>
      <c r="BF50" s="296">
        <f t="shared" si="82"/>
        <v>23</v>
      </c>
      <c r="BG50" s="298">
        <v>23</v>
      </c>
      <c r="BH50" s="298"/>
      <c r="BI50" s="298"/>
      <c r="BJ50" s="298"/>
      <c r="BK50" s="298"/>
      <c r="BL50" s="298"/>
    </row>
    <row r="51" spans="1:65" s="287" customFormat="1" ht="40.5" customHeight="1" x14ac:dyDescent="0.25">
      <c r="A51" s="293"/>
      <c r="B51" s="278"/>
      <c r="C51" s="328" t="s">
        <v>1712</v>
      </c>
      <c r="D51" s="322" t="s">
        <v>1536</v>
      </c>
      <c r="E51" s="31">
        <v>557</v>
      </c>
      <c r="F51" s="359">
        <v>410306200</v>
      </c>
      <c r="G51" s="28" t="s">
        <v>1537</v>
      </c>
      <c r="H51" s="644">
        <v>20</v>
      </c>
      <c r="I51" s="353" t="s">
        <v>2979</v>
      </c>
      <c r="J51" s="325"/>
      <c r="K51" s="325"/>
      <c r="L51" s="325"/>
      <c r="M51" s="325"/>
      <c r="N51" s="280"/>
      <c r="O51" s="325"/>
      <c r="P51" s="758" t="s">
        <v>1537</v>
      </c>
      <c r="Q51" s="178">
        <v>20</v>
      </c>
      <c r="R51" s="326" t="s">
        <v>2955</v>
      </c>
      <c r="S51" s="326"/>
      <c r="T51" s="178">
        <v>20</v>
      </c>
      <c r="U51" s="294">
        <v>0</v>
      </c>
      <c r="V51" s="294">
        <v>10</v>
      </c>
      <c r="W51" s="294">
        <v>10</v>
      </c>
      <c r="X51" s="295">
        <v>0</v>
      </c>
      <c r="Y51" s="368">
        <v>222</v>
      </c>
      <c r="Z51" s="296">
        <f t="shared" si="64"/>
        <v>222</v>
      </c>
      <c r="AA51" s="296">
        <f t="shared" si="65"/>
        <v>222</v>
      </c>
      <c r="AB51" s="296">
        <f t="shared" si="66"/>
        <v>0</v>
      </c>
      <c r="AC51" s="296">
        <f t="shared" si="67"/>
        <v>0</v>
      </c>
      <c r="AD51" s="296">
        <f t="shared" si="68"/>
        <v>0</v>
      </c>
      <c r="AE51" s="296">
        <f t="shared" si="69"/>
        <v>0</v>
      </c>
      <c r="AF51" s="296">
        <f t="shared" si="70"/>
        <v>0</v>
      </c>
      <c r="AG51" s="297">
        <f t="shared" si="75"/>
        <v>0</v>
      </c>
      <c r="AH51" s="296">
        <f t="shared" si="76"/>
        <v>0</v>
      </c>
      <c r="AI51" s="298"/>
      <c r="AJ51" s="298"/>
      <c r="AK51" s="298"/>
      <c r="AL51" s="298"/>
      <c r="AM51" s="298"/>
      <c r="AN51" s="298"/>
      <c r="AO51" s="297">
        <f t="shared" si="77"/>
        <v>10</v>
      </c>
      <c r="AP51" s="296">
        <f t="shared" si="78"/>
        <v>111</v>
      </c>
      <c r="AQ51" s="298">
        <v>111</v>
      </c>
      <c r="AR51" s="298"/>
      <c r="AS51" s="298"/>
      <c r="AT51" s="298"/>
      <c r="AU51" s="298"/>
      <c r="AV51" s="298"/>
      <c r="AW51" s="297">
        <f t="shared" si="79"/>
        <v>10</v>
      </c>
      <c r="AX51" s="296">
        <f t="shared" si="80"/>
        <v>111</v>
      </c>
      <c r="AY51" s="298">
        <v>111</v>
      </c>
      <c r="AZ51" s="298"/>
      <c r="BA51" s="298"/>
      <c r="BB51" s="298"/>
      <c r="BC51" s="298"/>
      <c r="BD51" s="298"/>
      <c r="BE51" s="297">
        <f t="shared" si="81"/>
        <v>0</v>
      </c>
      <c r="BF51" s="296">
        <f t="shared" si="82"/>
        <v>0</v>
      </c>
      <c r="BG51" s="298"/>
      <c r="BH51" s="298"/>
      <c r="BI51" s="298"/>
      <c r="BJ51" s="298"/>
      <c r="BK51" s="298"/>
      <c r="BL51" s="298"/>
      <c r="BM51" s="287" t="s">
        <v>3261</v>
      </c>
    </row>
    <row r="52" spans="1:65" s="287" customFormat="1" ht="40.5" customHeight="1" x14ac:dyDescent="0.25">
      <c r="A52" s="293"/>
      <c r="B52" s="278"/>
      <c r="C52" s="1017" t="s">
        <v>1713</v>
      </c>
      <c r="D52" s="1013" t="s">
        <v>1538</v>
      </c>
      <c r="E52" s="31">
        <v>558</v>
      </c>
      <c r="F52" s="359" t="s">
        <v>3260</v>
      </c>
      <c r="G52" s="28" t="s">
        <v>408</v>
      </c>
      <c r="H52" s="644">
        <v>500</v>
      </c>
      <c r="I52" s="353" t="s">
        <v>2979</v>
      </c>
      <c r="J52" s="325">
        <v>17</v>
      </c>
      <c r="K52" s="325" t="s">
        <v>3239</v>
      </c>
      <c r="L52" s="325">
        <v>1702</v>
      </c>
      <c r="M52" s="325" t="s">
        <v>3238</v>
      </c>
      <c r="N52" s="280">
        <v>2024004540086</v>
      </c>
      <c r="O52" s="325" t="s">
        <v>3237</v>
      </c>
      <c r="P52" s="742" t="s">
        <v>1539</v>
      </c>
      <c r="Q52" s="272">
        <v>500</v>
      </c>
      <c r="R52" s="326" t="s">
        <v>2955</v>
      </c>
      <c r="S52" s="326"/>
      <c r="T52" s="178">
        <v>500</v>
      </c>
      <c r="U52" s="294">
        <v>10</v>
      </c>
      <c r="V52" s="294">
        <v>200</v>
      </c>
      <c r="W52" s="294">
        <v>200</v>
      </c>
      <c r="X52" s="295">
        <v>90</v>
      </c>
      <c r="Y52" s="295">
        <v>595</v>
      </c>
      <c r="Z52" s="296">
        <f t="shared" si="64"/>
        <v>595</v>
      </c>
      <c r="AA52" s="296">
        <f t="shared" si="65"/>
        <v>155</v>
      </c>
      <c r="AB52" s="296">
        <f t="shared" si="66"/>
        <v>0</v>
      </c>
      <c r="AC52" s="296">
        <f t="shared" si="67"/>
        <v>0</v>
      </c>
      <c r="AD52" s="296">
        <f t="shared" si="68"/>
        <v>0</v>
      </c>
      <c r="AE52" s="296">
        <f t="shared" si="69"/>
        <v>440</v>
      </c>
      <c r="AF52" s="296">
        <f t="shared" si="70"/>
        <v>0</v>
      </c>
      <c r="AG52" s="297">
        <f t="shared" si="75"/>
        <v>10</v>
      </c>
      <c r="AH52" s="296">
        <f t="shared" si="76"/>
        <v>45</v>
      </c>
      <c r="AI52" s="298">
        <v>45</v>
      </c>
      <c r="AJ52" s="298"/>
      <c r="AK52" s="298"/>
      <c r="AL52" s="298"/>
      <c r="AM52" s="298"/>
      <c r="AN52" s="298"/>
      <c r="AO52" s="297">
        <f t="shared" si="77"/>
        <v>200</v>
      </c>
      <c r="AP52" s="296">
        <f t="shared" si="78"/>
        <v>209</v>
      </c>
      <c r="AQ52" s="298">
        <v>39</v>
      </c>
      <c r="AR52" s="298"/>
      <c r="AS52" s="298"/>
      <c r="AT52" s="298"/>
      <c r="AU52" s="298">
        <v>170</v>
      </c>
      <c r="AV52" s="298"/>
      <c r="AW52" s="297">
        <f t="shared" si="79"/>
        <v>200</v>
      </c>
      <c r="AX52" s="296">
        <f t="shared" si="80"/>
        <v>218</v>
      </c>
      <c r="AY52" s="298">
        <v>48</v>
      </c>
      <c r="AZ52" s="298"/>
      <c r="BA52" s="298"/>
      <c r="BB52" s="298"/>
      <c r="BC52" s="298">
        <v>170</v>
      </c>
      <c r="BD52" s="298"/>
      <c r="BE52" s="297">
        <f t="shared" si="81"/>
        <v>90</v>
      </c>
      <c r="BF52" s="296">
        <f t="shared" si="82"/>
        <v>123</v>
      </c>
      <c r="BG52" s="298">
        <v>23</v>
      </c>
      <c r="BH52" s="298"/>
      <c r="BI52" s="298"/>
      <c r="BJ52" s="298"/>
      <c r="BK52" s="298">
        <v>100</v>
      </c>
      <c r="BL52" s="298"/>
    </row>
    <row r="53" spans="1:65" s="287" customFormat="1" ht="40.5" customHeight="1" x14ac:dyDescent="0.25">
      <c r="A53" s="293"/>
      <c r="B53" s="278"/>
      <c r="C53" s="1019"/>
      <c r="D53" s="1013"/>
      <c r="E53" s="31">
        <v>559</v>
      </c>
      <c r="F53" s="645" t="s">
        <v>3259</v>
      </c>
      <c r="G53" s="359" t="s">
        <v>3258</v>
      </c>
      <c r="H53" s="644">
        <v>50</v>
      </c>
      <c r="I53" s="353" t="s">
        <v>2979</v>
      </c>
      <c r="J53" s="325">
        <v>17</v>
      </c>
      <c r="K53" s="325" t="s">
        <v>3239</v>
      </c>
      <c r="L53" s="325">
        <v>1702</v>
      </c>
      <c r="M53" s="325" t="s">
        <v>3238</v>
      </c>
      <c r="N53" s="280">
        <v>2024004540086</v>
      </c>
      <c r="O53" s="325" t="s">
        <v>3237</v>
      </c>
      <c r="P53" s="742" t="s">
        <v>1540</v>
      </c>
      <c r="Q53" s="272">
        <v>50</v>
      </c>
      <c r="R53" s="326" t="s">
        <v>2955</v>
      </c>
      <c r="S53" s="326"/>
      <c r="T53" s="178">
        <v>50</v>
      </c>
      <c r="U53" s="294">
        <v>0</v>
      </c>
      <c r="V53" s="294">
        <v>20</v>
      </c>
      <c r="W53" s="294">
        <v>20</v>
      </c>
      <c r="X53" s="295">
        <v>10</v>
      </c>
      <c r="Y53" s="295">
        <v>266.50400000000002</v>
      </c>
      <c r="Z53" s="296">
        <f t="shared" si="64"/>
        <v>266.50400000000002</v>
      </c>
      <c r="AA53" s="296">
        <f t="shared" si="65"/>
        <v>266.50400000000002</v>
      </c>
      <c r="AB53" s="296">
        <f t="shared" si="66"/>
        <v>0</v>
      </c>
      <c r="AC53" s="296">
        <f t="shared" si="67"/>
        <v>0</v>
      </c>
      <c r="AD53" s="296">
        <f t="shared" si="68"/>
        <v>0</v>
      </c>
      <c r="AE53" s="296">
        <f t="shared" si="69"/>
        <v>0</v>
      </c>
      <c r="AF53" s="296">
        <f t="shared" si="70"/>
        <v>0</v>
      </c>
      <c r="AG53" s="297">
        <f t="shared" si="75"/>
        <v>0</v>
      </c>
      <c r="AH53" s="296">
        <f t="shared" si="76"/>
        <v>69.504000000000005</v>
      </c>
      <c r="AI53" s="298">
        <v>69.504000000000005</v>
      </c>
      <c r="AJ53" s="298"/>
      <c r="AK53" s="298"/>
      <c r="AL53" s="298"/>
      <c r="AM53" s="298"/>
      <c r="AN53" s="298"/>
      <c r="AO53" s="297">
        <f t="shared" si="77"/>
        <v>20</v>
      </c>
      <c r="AP53" s="296">
        <f t="shared" si="78"/>
        <v>92</v>
      </c>
      <c r="AQ53" s="298">
        <v>92</v>
      </c>
      <c r="AR53" s="298"/>
      <c r="AS53" s="298"/>
      <c r="AT53" s="298"/>
      <c r="AU53" s="298"/>
      <c r="AV53" s="298"/>
      <c r="AW53" s="297">
        <f t="shared" si="79"/>
        <v>20</v>
      </c>
      <c r="AX53" s="296">
        <f t="shared" si="80"/>
        <v>74</v>
      </c>
      <c r="AY53" s="298">
        <v>74</v>
      </c>
      <c r="AZ53" s="298"/>
      <c r="BA53" s="298"/>
      <c r="BB53" s="298"/>
      <c r="BC53" s="298"/>
      <c r="BD53" s="298"/>
      <c r="BE53" s="297">
        <f t="shared" si="81"/>
        <v>10</v>
      </c>
      <c r="BF53" s="296">
        <f t="shared" si="82"/>
        <v>31</v>
      </c>
      <c r="BG53" s="298">
        <v>31</v>
      </c>
      <c r="BH53" s="298"/>
      <c r="BI53" s="298"/>
      <c r="BJ53" s="298"/>
      <c r="BK53" s="298"/>
      <c r="BL53" s="298"/>
    </row>
    <row r="54" spans="1:65" s="287" customFormat="1" ht="40.5" customHeight="1" x14ac:dyDescent="0.25">
      <c r="A54" s="293"/>
      <c r="B54" s="278"/>
      <c r="C54" s="328" t="s">
        <v>1714</v>
      </c>
      <c r="D54" s="322" t="s">
        <v>1541</v>
      </c>
      <c r="E54" s="31">
        <v>560</v>
      </c>
      <c r="F54" s="359" t="s">
        <v>3230</v>
      </c>
      <c r="G54" s="359" t="s">
        <v>396</v>
      </c>
      <c r="H54" s="644">
        <v>400</v>
      </c>
      <c r="I54" s="353" t="s">
        <v>2979</v>
      </c>
      <c r="J54" s="325">
        <v>45</v>
      </c>
      <c r="K54" s="325" t="s">
        <v>2984</v>
      </c>
      <c r="L54" s="325">
        <v>4502</v>
      </c>
      <c r="M54" s="325" t="s">
        <v>3139</v>
      </c>
      <c r="N54" s="280">
        <v>2024004540087</v>
      </c>
      <c r="O54" s="325" t="s">
        <v>3252</v>
      </c>
      <c r="P54" s="758" t="s">
        <v>1504</v>
      </c>
      <c r="Q54" s="178">
        <v>400</v>
      </c>
      <c r="R54" s="326" t="s">
        <v>2955</v>
      </c>
      <c r="S54" s="326"/>
      <c r="T54" s="178">
        <v>400</v>
      </c>
      <c r="U54" s="294">
        <v>40</v>
      </c>
      <c r="V54" s="294">
        <v>150</v>
      </c>
      <c r="W54" s="294">
        <v>150</v>
      </c>
      <c r="X54" s="295">
        <v>60</v>
      </c>
      <c r="Y54" s="368">
        <v>54</v>
      </c>
      <c r="Z54" s="296">
        <f t="shared" si="64"/>
        <v>54</v>
      </c>
      <c r="AA54" s="296">
        <f t="shared" si="65"/>
        <v>54</v>
      </c>
      <c r="AB54" s="296">
        <f t="shared" si="66"/>
        <v>0</v>
      </c>
      <c r="AC54" s="296">
        <f t="shared" si="67"/>
        <v>0</v>
      </c>
      <c r="AD54" s="296">
        <f t="shared" si="68"/>
        <v>0</v>
      </c>
      <c r="AE54" s="296">
        <f t="shared" si="69"/>
        <v>0</v>
      </c>
      <c r="AF54" s="296">
        <f t="shared" si="70"/>
        <v>0</v>
      </c>
      <c r="AG54" s="297">
        <f t="shared" si="75"/>
        <v>40</v>
      </c>
      <c r="AH54" s="296">
        <f t="shared" si="76"/>
        <v>25</v>
      </c>
      <c r="AI54" s="298">
        <v>25</v>
      </c>
      <c r="AJ54" s="298"/>
      <c r="AK54" s="298"/>
      <c r="AL54" s="298"/>
      <c r="AM54" s="298"/>
      <c r="AN54" s="298"/>
      <c r="AO54" s="297">
        <f t="shared" si="77"/>
        <v>150</v>
      </c>
      <c r="AP54" s="296">
        <f t="shared" si="78"/>
        <v>0</v>
      </c>
      <c r="AQ54" s="298"/>
      <c r="AR54" s="298"/>
      <c r="AS54" s="298"/>
      <c r="AT54" s="298"/>
      <c r="AU54" s="298"/>
      <c r="AV54" s="298"/>
      <c r="AW54" s="297">
        <f t="shared" si="79"/>
        <v>150</v>
      </c>
      <c r="AX54" s="296">
        <f t="shared" si="80"/>
        <v>6</v>
      </c>
      <c r="AY54" s="298">
        <v>6</v>
      </c>
      <c r="AZ54" s="298"/>
      <c r="BA54" s="298"/>
      <c r="BB54" s="298"/>
      <c r="BC54" s="298"/>
      <c r="BD54" s="298"/>
      <c r="BE54" s="297">
        <f t="shared" si="81"/>
        <v>60</v>
      </c>
      <c r="BF54" s="296">
        <f t="shared" si="82"/>
        <v>23</v>
      </c>
      <c r="BG54" s="298">
        <v>23</v>
      </c>
      <c r="BH54" s="298"/>
      <c r="BI54" s="298"/>
      <c r="BJ54" s="298"/>
      <c r="BK54" s="298"/>
      <c r="BL54" s="298"/>
    </row>
    <row r="55" spans="1:65" s="287" customFormat="1" ht="40.5" customHeight="1" x14ac:dyDescent="0.25">
      <c r="A55" s="293"/>
      <c r="B55" s="278"/>
      <c r="C55" s="328" t="s">
        <v>1715</v>
      </c>
      <c r="D55" s="322" t="s">
        <v>1542</v>
      </c>
      <c r="E55" s="31">
        <v>561</v>
      </c>
      <c r="F55" s="359" t="s">
        <v>3257</v>
      </c>
      <c r="G55" s="359" t="s">
        <v>416</v>
      </c>
      <c r="H55" s="644">
        <v>1</v>
      </c>
      <c r="I55" s="353" t="s">
        <v>2979</v>
      </c>
      <c r="J55" s="325">
        <v>17</v>
      </c>
      <c r="K55" s="325" t="s">
        <v>3239</v>
      </c>
      <c r="L55" s="325">
        <v>1702</v>
      </c>
      <c r="M55" s="325" t="s">
        <v>3238</v>
      </c>
      <c r="N55" s="280">
        <v>2024004540086</v>
      </c>
      <c r="O55" s="325" t="s">
        <v>3237</v>
      </c>
      <c r="P55" s="742" t="s">
        <v>416</v>
      </c>
      <c r="Q55" s="272">
        <v>1</v>
      </c>
      <c r="R55" s="326" t="s">
        <v>2955</v>
      </c>
      <c r="S55" s="326"/>
      <c r="T55" s="178">
        <v>1</v>
      </c>
      <c r="U55" s="294">
        <v>1</v>
      </c>
      <c r="V55" s="295">
        <v>0</v>
      </c>
      <c r="W55" s="295">
        <v>0</v>
      </c>
      <c r="X55" s="295">
        <v>0</v>
      </c>
      <c r="Y55" s="295">
        <v>811</v>
      </c>
      <c r="Z55" s="296">
        <f t="shared" si="64"/>
        <v>811</v>
      </c>
      <c r="AA55" s="296">
        <f t="shared" si="65"/>
        <v>731</v>
      </c>
      <c r="AB55" s="296">
        <f t="shared" si="66"/>
        <v>0</v>
      </c>
      <c r="AC55" s="296">
        <f t="shared" si="67"/>
        <v>0</v>
      </c>
      <c r="AD55" s="296">
        <f t="shared" si="68"/>
        <v>0</v>
      </c>
      <c r="AE55" s="296">
        <f t="shared" si="69"/>
        <v>80</v>
      </c>
      <c r="AF55" s="296">
        <f t="shared" si="70"/>
        <v>0</v>
      </c>
      <c r="AG55" s="297">
        <f t="shared" si="75"/>
        <v>1</v>
      </c>
      <c r="AH55" s="296">
        <f t="shared" si="76"/>
        <v>15</v>
      </c>
      <c r="AI55" s="298">
        <v>15</v>
      </c>
      <c r="AJ55" s="298"/>
      <c r="AK55" s="298"/>
      <c r="AL55" s="298"/>
      <c r="AM55" s="298"/>
      <c r="AN55" s="298"/>
      <c r="AO55" s="297">
        <f t="shared" si="77"/>
        <v>0</v>
      </c>
      <c r="AP55" s="296">
        <f t="shared" si="78"/>
        <v>144</v>
      </c>
      <c r="AQ55" s="298">
        <v>114</v>
      </c>
      <c r="AR55" s="298"/>
      <c r="AS55" s="298"/>
      <c r="AT55" s="298"/>
      <c r="AU55" s="298">
        <v>30</v>
      </c>
      <c r="AV55" s="298"/>
      <c r="AW55" s="297">
        <f t="shared" si="79"/>
        <v>0</v>
      </c>
      <c r="AX55" s="296">
        <f t="shared" si="80"/>
        <v>350</v>
      </c>
      <c r="AY55" s="298">
        <v>320</v>
      </c>
      <c r="AZ55" s="298"/>
      <c r="BA55" s="298"/>
      <c r="BB55" s="298"/>
      <c r="BC55" s="298">
        <v>30</v>
      </c>
      <c r="BD55" s="298"/>
      <c r="BE55" s="297">
        <f t="shared" si="81"/>
        <v>0</v>
      </c>
      <c r="BF55" s="296">
        <f t="shared" si="82"/>
        <v>302</v>
      </c>
      <c r="BG55" s="298">
        <v>282</v>
      </c>
      <c r="BH55" s="298"/>
      <c r="BI55" s="298"/>
      <c r="BJ55" s="298"/>
      <c r="BK55" s="298">
        <v>20</v>
      </c>
      <c r="BL55" s="298"/>
    </row>
    <row r="56" spans="1:65" s="287" customFormat="1" ht="40.5" customHeight="1" x14ac:dyDescent="0.25">
      <c r="A56" s="293"/>
      <c r="B56" s="278"/>
      <c r="C56" s="328" t="s">
        <v>1716</v>
      </c>
      <c r="D56" s="322" t="s">
        <v>1543</v>
      </c>
      <c r="E56" s="31">
        <v>562</v>
      </c>
      <c r="F56" s="359" t="s">
        <v>3256</v>
      </c>
      <c r="G56" s="359" t="s">
        <v>3255</v>
      </c>
      <c r="H56" s="644">
        <v>3</v>
      </c>
      <c r="I56" s="353" t="s">
        <v>2979</v>
      </c>
      <c r="J56" s="325">
        <v>17</v>
      </c>
      <c r="K56" s="325" t="s">
        <v>3239</v>
      </c>
      <c r="L56" s="325">
        <v>1702</v>
      </c>
      <c r="M56" s="325" t="s">
        <v>3238</v>
      </c>
      <c r="N56" s="280">
        <v>2024004540086</v>
      </c>
      <c r="O56" s="325" t="s">
        <v>3237</v>
      </c>
      <c r="P56" s="742" t="s">
        <v>1544</v>
      </c>
      <c r="Q56" s="272">
        <v>3</v>
      </c>
      <c r="R56" s="326" t="s">
        <v>2955</v>
      </c>
      <c r="S56" s="326"/>
      <c r="T56" s="178">
        <v>3</v>
      </c>
      <c r="U56" s="294">
        <v>0</v>
      </c>
      <c r="V56" s="295">
        <v>1</v>
      </c>
      <c r="W56" s="295">
        <v>1</v>
      </c>
      <c r="X56" s="295">
        <v>1</v>
      </c>
      <c r="Y56" s="295">
        <v>210.25</v>
      </c>
      <c r="Z56" s="296">
        <f t="shared" si="64"/>
        <v>210.25</v>
      </c>
      <c r="AA56" s="296">
        <f t="shared" si="65"/>
        <v>130.25</v>
      </c>
      <c r="AB56" s="296">
        <f t="shared" si="66"/>
        <v>0</v>
      </c>
      <c r="AC56" s="296">
        <f t="shared" si="67"/>
        <v>0</v>
      </c>
      <c r="AD56" s="296">
        <f t="shared" si="68"/>
        <v>0</v>
      </c>
      <c r="AE56" s="296">
        <f t="shared" si="69"/>
        <v>80</v>
      </c>
      <c r="AF56" s="296">
        <f t="shared" si="70"/>
        <v>0</v>
      </c>
      <c r="AG56" s="297">
        <f t="shared" si="75"/>
        <v>0</v>
      </c>
      <c r="AH56" s="296">
        <f t="shared" si="76"/>
        <v>6.25</v>
      </c>
      <c r="AI56" s="298">
        <v>6.25</v>
      </c>
      <c r="AJ56" s="298"/>
      <c r="AK56" s="298"/>
      <c r="AL56" s="298"/>
      <c r="AM56" s="298"/>
      <c r="AN56" s="298"/>
      <c r="AO56" s="297">
        <f t="shared" si="77"/>
        <v>1</v>
      </c>
      <c r="AP56" s="296">
        <f t="shared" si="78"/>
        <v>98</v>
      </c>
      <c r="AQ56" s="298">
        <v>68</v>
      </c>
      <c r="AR56" s="298"/>
      <c r="AS56" s="298"/>
      <c r="AT56" s="298"/>
      <c r="AU56" s="298">
        <v>30</v>
      </c>
      <c r="AV56" s="298"/>
      <c r="AW56" s="297">
        <f t="shared" si="79"/>
        <v>1</v>
      </c>
      <c r="AX56" s="296">
        <f t="shared" si="80"/>
        <v>82</v>
      </c>
      <c r="AY56" s="298">
        <v>52</v>
      </c>
      <c r="AZ56" s="298"/>
      <c r="BA56" s="298"/>
      <c r="BB56" s="298"/>
      <c r="BC56" s="298">
        <v>30</v>
      </c>
      <c r="BD56" s="298"/>
      <c r="BE56" s="297">
        <f t="shared" si="81"/>
        <v>1</v>
      </c>
      <c r="BF56" s="296">
        <f t="shared" si="82"/>
        <v>24</v>
      </c>
      <c r="BG56" s="298">
        <v>4</v>
      </c>
      <c r="BH56" s="298"/>
      <c r="BI56" s="298"/>
      <c r="BJ56" s="298"/>
      <c r="BK56" s="298">
        <v>20</v>
      </c>
      <c r="BL56" s="298"/>
    </row>
    <row r="57" spans="1:65" s="559" customFormat="1" ht="40.5" customHeight="1" x14ac:dyDescent="0.25">
      <c r="A57" s="464"/>
      <c r="B57" s="201" t="s">
        <v>2589</v>
      </c>
      <c r="C57" s="198" t="s">
        <v>1545</v>
      </c>
      <c r="D57" s="548"/>
      <c r="E57" s="548"/>
      <c r="F57" s="717"/>
      <c r="G57" s="564"/>
      <c r="H57" s="462"/>
      <c r="I57" s="548"/>
      <c r="J57" s="472"/>
      <c r="K57" s="472"/>
      <c r="L57" s="472"/>
      <c r="M57" s="472"/>
      <c r="N57" s="472"/>
      <c r="O57" s="473"/>
      <c r="P57" s="473"/>
      <c r="Q57" s="473"/>
      <c r="R57" s="473"/>
      <c r="S57" s="474"/>
      <c r="T57" s="548"/>
      <c r="U57" s="549"/>
      <c r="V57" s="549"/>
      <c r="W57" s="549"/>
      <c r="X57" s="550"/>
      <c r="Y57" s="585">
        <v>1000</v>
      </c>
      <c r="Z57" s="551">
        <f t="shared" si="64"/>
        <v>2383.4549999999999</v>
      </c>
      <c r="AA57" s="551">
        <f t="shared" si="65"/>
        <v>1383.4549999999999</v>
      </c>
      <c r="AB57" s="551">
        <f t="shared" si="66"/>
        <v>0</v>
      </c>
      <c r="AC57" s="551">
        <f t="shared" si="67"/>
        <v>0</v>
      </c>
      <c r="AD57" s="551">
        <f t="shared" si="68"/>
        <v>0</v>
      </c>
      <c r="AE57" s="551">
        <f t="shared" si="69"/>
        <v>500</v>
      </c>
      <c r="AF57" s="551">
        <f t="shared" si="70"/>
        <v>500</v>
      </c>
      <c r="AG57" s="552"/>
      <c r="AH57" s="553">
        <f t="shared" ref="AH57:AN57" si="83">SUM(AH58:AH69)</f>
        <v>298.5</v>
      </c>
      <c r="AI57" s="553">
        <f t="shared" si="83"/>
        <v>298.5</v>
      </c>
      <c r="AJ57" s="553">
        <f t="shared" si="83"/>
        <v>0</v>
      </c>
      <c r="AK57" s="553">
        <f t="shared" si="83"/>
        <v>0</v>
      </c>
      <c r="AL57" s="553">
        <f t="shared" si="83"/>
        <v>0</v>
      </c>
      <c r="AM57" s="553">
        <f t="shared" si="83"/>
        <v>0</v>
      </c>
      <c r="AN57" s="553">
        <f t="shared" si="83"/>
        <v>0</v>
      </c>
      <c r="AO57" s="552"/>
      <c r="AP57" s="553">
        <f t="shared" ref="AP57:AV57" si="84">SUM(AP58:AP69)</f>
        <v>771</v>
      </c>
      <c r="AQ57" s="553">
        <f t="shared" si="84"/>
        <v>331</v>
      </c>
      <c r="AR57" s="553">
        <f t="shared" si="84"/>
        <v>0</v>
      </c>
      <c r="AS57" s="553">
        <f t="shared" si="84"/>
        <v>0</v>
      </c>
      <c r="AT57" s="553">
        <f t="shared" si="84"/>
        <v>0</v>
      </c>
      <c r="AU57" s="553">
        <f t="shared" si="84"/>
        <v>220</v>
      </c>
      <c r="AV57" s="553">
        <f t="shared" si="84"/>
        <v>220</v>
      </c>
      <c r="AW57" s="552"/>
      <c r="AX57" s="553">
        <f t="shared" ref="AX57:BD57" si="85">SUM(AX58:AX69)</f>
        <v>814</v>
      </c>
      <c r="AY57" s="553">
        <f t="shared" si="85"/>
        <v>374</v>
      </c>
      <c r="AZ57" s="553">
        <f t="shared" si="85"/>
        <v>0</v>
      </c>
      <c r="BA57" s="553">
        <f t="shared" si="85"/>
        <v>0</v>
      </c>
      <c r="BB57" s="553">
        <f t="shared" si="85"/>
        <v>0</v>
      </c>
      <c r="BC57" s="553">
        <f t="shared" si="85"/>
        <v>220</v>
      </c>
      <c r="BD57" s="553">
        <f t="shared" si="85"/>
        <v>220</v>
      </c>
      <c r="BE57" s="552"/>
      <c r="BF57" s="553">
        <f t="shared" ref="BF57:BL57" si="86">SUM(BF58:BF69)</f>
        <v>499.95499999999998</v>
      </c>
      <c r="BG57" s="553">
        <f t="shared" si="86"/>
        <v>379.95500000000004</v>
      </c>
      <c r="BH57" s="553">
        <f t="shared" si="86"/>
        <v>0</v>
      </c>
      <c r="BI57" s="553">
        <f t="shared" si="86"/>
        <v>0</v>
      </c>
      <c r="BJ57" s="553">
        <f t="shared" si="86"/>
        <v>0</v>
      </c>
      <c r="BK57" s="553">
        <f t="shared" si="86"/>
        <v>60</v>
      </c>
      <c r="BL57" s="553">
        <f t="shared" si="86"/>
        <v>60</v>
      </c>
    </row>
    <row r="58" spans="1:65" s="287" customFormat="1" ht="40.5" customHeight="1" x14ac:dyDescent="0.25">
      <c r="A58" s="293"/>
      <c r="B58" s="278"/>
      <c r="C58" s="328" t="s">
        <v>2590</v>
      </c>
      <c r="D58" s="322" t="s">
        <v>1546</v>
      </c>
      <c r="E58" s="31">
        <v>563</v>
      </c>
      <c r="F58" s="359" t="s">
        <v>3254</v>
      </c>
      <c r="G58" s="359" t="s">
        <v>3253</v>
      </c>
      <c r="H58" s="644">
        <v>500</v>
      </c>
      <c r="I58" s="353" t="s">
        <v>2979</v>
      </c>
      <c r="J58" s="325">
        <v>45</v>
      </c>
      <c r="K58" s="325" t="s">
        <v>2984</v>
      </c>
      <c r="L58" s="325">
        <v>4502</v>
      </c>
      <c r="M58" s="325" t="s">
        <v>3139</v>
      </c>
      <c r="N58" s="280">
        <v>2024004540087</v>
      </c>
      <c r="O58" s="325" t="s">
        <v>3252</v>
      </c>
      <c r="P58" s="742" t="s">
        <v>1547</v>
      </c>
      <c r="Q58" s="272">
        <v>500</v>
      </c>
      <c r="R58" s="326" t="s">
        <v>2955</v>
      </c>
      <c r="S58" s="326"/>
      <c r="T58" s="178">
        <v>500</v>
      </c>
      <c r="U58" s="294">
        <v>0</v>
      </c>
      <c r="V58" s="295">
        <v>200</v>
      </c>
      <c r="W58" s="295">
        <v>200</v>
      </c>
      <c r="X58" s="295">
        <v>100</v>
      </c>
      <c r="Y58" s="295">
        <v>247</v>
      </c>
      <c r="Z58" s="296">
        <f t="shared" si="64"/>
        <v>247</v>
      </c>
      <c r="AA58" s="296">
        <f t="shared" si="65"/>
        <v>67</v>
      </c>
      <c r="AB58" s="296">
        <f t="shared" si="66"/>
        <v>0</v>
      </c>
      <c r="AC58" s="296">
        <f t="shared" si="67"/>
        <v>0</v>
      </c>
      <c r="AD58" s="296">
        <f t="shared" si="68"/>
        <v>0</v>
      </c>
      <c r="AE58" s="296">
        <f t="shared" si="69"/>
        <v>80</v>
      </c>
      <c r="AF58" s="296">
        <f t="shared" si="70"/>
        <v>100</v>
      </c>
      <c r="AG58" s="297">
        <f t="shared" ref="AG58:AG69" si="87">+U58</f>
        <v>0</v>
      </c>
      <c r="AH58" s="296">
        <f t="shared" ref="AH58:AH69" si="88">SUM(AI58:AN58)</f>
        <v>10</v>
      </c>
      <c r="AI58" s="298">
        <v>10</v>
      </c>
      <c r="AJ58" s="298"/>
      <c r="AK58" s="298"/>
      <c r="AL58" s="298"/>
      <c r="AM58" s="298"/>
      <c r="AN58" s="298"/>
      <c r="AO58" s="297">
        <f t="shared" ref="AO58:AO69" si="89">+V58</f>
        <v>200</v>
      </c>
      <c r="AP58" s="296">
        <f t="shared" ref="AP58:AP69" si="90">SUM(AQ58:AV58)</f>
        <v>85</v>
      </c>
      <c r="AQ58" s="298">
        <v>15</v>
      </c>
      <c r="AR58" s="298"/>
      <c r="AS58" s="298"/>
      <c r="AT58" s="298"/>
      <c r="AU58" s="298">
        <v>30</v>
      </c>
      <c r="AV58" s="298">
        <v>40</v>
      </c>
      <c r="AW58" s="297">
        <f t="shared" ref="AW58:AW69" si="91">+W58</f>
        <v>200</v>
      </c>
      <c r="AX58" s="296">
        <f t="shared" ref="AX58:AX69" si="92">SUM(AY58:BD58)</f>
        <v>87</v>
      </c>
      <c r="AY58" s="298">
        <v>17</v>
      </c>
      <c r="AZ58" s="298"/>
      <c r="BA58" s="298"/>
      <c r="BB58" s="298"/>
      <c r="BC58" s="298">
        <v>30</v>
      </c>
      <c r="BD58" s="298">
        <v>40</v>
      </c>
      <c r="BE58" s="297">
        <f t="shared" ref="BE58:BE69" si="93">+X58</f>
        <v>100</v>
      </c>
      <c r="BF58" s="296">
        <f t="shared" ref="BF58:BF69" si="94">SUM(BG58:BL58)</f>
        <v>65</v>
      </c>
      <c r="BG58" s="298">
        <v>25</v>
      </c>
      <c r="BH58" s="298"/>
      <c r="BI58" s="298"/>
      <c r="BJ58" s="298"/>
      <c r="BK58" s="298">
        <v>20</v>
      </c>
      <c r="BL58" s="298">
        <v>20</v>
      </c>
    </row>
    <row r="59" spans="1:65" s="287" customFormat="1" ht="40.5" customHeight="1" x14ac:dyDescent="0.25">
      <c r="A59" s="293"/>
      <c r="B59" s="278"/>
      <c r="C59" s="328" t="s">
        <v>2591</v>
      </c>
      <c r="D59" s="322" t="s">
        <v>1548</v>
      </c>
      <c r="E59" s="31">
        <v>564</v>
      </c>
      <c r="F59" s="359" t="s">
        <v>3243</v>
      </c>
      <c r="G59" s="359" t="s">
        <v>259</v>
      </c>
      <c r="H59" s="644">
        <v>1</v>
      </c>
      <c r="I59" s="353" t="s">
        <v>2979</v>
      </c>
      <c r="J59" s="325">
        <v>45</v>
      </c>
      <c r="K59" s="325" t="s">
        <v>2984</v>
      </c>
      <c r="L59" s="325">
        <v>4502</v>
      </c>
      <c r="M59" s="325" t="s">
        <v>3139</v>
      </c>
      <c r="N59" s="280">
        <v>2024004540087</v>
      </c>
      <c r="O59" s="325" t="s">
        <v>3252</v>
      </c>
      <c r="P59" s="742" t="s">
        <v>827</v>
      </c>
      <c r="Q59" s="272">
        <v>1</v>
      </c>
      <c r="R59" s="326" t="s">
        <v>2955</v>
      </c>
      <c r="S59" s="326"/>
      <c r="T59" s="178">
        <v>1</v>
      </c>
      <c r="U59" s="294">
        <v>1</v>
      </c>
      <c r="V59" s="295">
        <v>0</v>
      </c>
      <c r="W59" s="295">
        <v>0</v>
      </c>
      <c r="X59" s="295">
        <v>0</v>
      </c>
      <c r="Y59" s="295">
        <v>193.96</v>
      </c>
      <c r="Z59" s="296">
        <f t="shared" si="64"/>
        <v>193.96</v>
      </c>
      <c r="AA59" s="296">
        <f t="shared" si="65"/>
        <v>113.96000000000001</v>
      </c>
      <c r="AB59" s="296">
        <f t="shared" si="66"/>
        <v>0</v>
      </c>
      <c r="AC59" s="296">
        <f t="shared" si="67"/>
        <v>0</v>
      </c>
      <c r="AD59" s="296">
        <f t="shared" si="68"/>
        <v>0</v>
      </c>
      <c r="AE59" s="296">
        <f t="shared" si="69"/>
        <v>40</v>
      </c>
      <c r="AF59" s="296">
        <f t="shared" si="70"/>
        <v>40</v>
      </c>
      <c r="AG59" s="297">
        <f t="shared" si="87"/>
        <v>1</v>
      </c>
      <c r="AH59" s="296">
        <f t="shared" si="88"/>
        <v>14</v>
      </c>
      <c r="AI59" s="298">
        <v>14</v>
      </c>
      <c r="AJ59" s="298"/>
      <c r="AK59" s="298"/>
      <c r="AL59" s="298"/>
      <c r="AM59" s="298"/>
      <c r="AN59" s="298"/>
      <c r="AO59" s="297">
        <f t="shared" si="89"/>
        <v>0</v>
      </c>
      <c r="AP59" s="296">
        <f t="shared" si="90"/>
        <v>79</v>
      </c>
      <c r="AQ59" s="298">
        <v>39</v>
      </c>
      <c r="AR59" s="298"/>
      <c r="AS59" s="298"/>
      <c r="AT59" s="298"/>
      <c r="AU59" s="298">
        <v>20</v>
      </c>
      <c r="AV59" s="298">
        <v>20</v>
      </c>
      <c r="AW59" s="297">
        <f t="shared" si="91"/>
        <v>0</v>
      </c>
      <c r="AX59" s="296">
        <f t="shared" si="92"/>
        <v>72</v>
      </c>
      <c r="AY59" s="298">
        <v>32</v>
      </c>
      <c r="AZ59" s="298"/>
      <c r="BA59" s="298"/>
      <c r="BB59" s="298"/>
      <c r="BC59" s="298">
        <v>20</v>
      </c>
      <c r="BD59" s="298">
        <v>20</v>
      </c>
      <c r="BE59" s="297">
        <f t="shared" si="93"/>
        <v>0</v>
      </c>
      <c r="BF59" s="296">
        <f t="shared" si="94"/>
        <v>28.96</v>
      </c>
      <c r="BG59" s="298">
        <v>28.96</v>
      </c>
      <c r="BH59" s="298"/>
      <c r="BI59" s="298"/>
      <c r="BJ59" s="298"/>
      <c r="BK59" s="298"/>
      <c r="BL59" s="298"/>
    </row>
    <row r="60" spans="1:65" s="287" customFormat="1" ht="40.5" customHeight="1" x14ac:dyDescent="0.25">
      <c r="A60" s="293"/>
      <c r="B60" s="278"/>
      <c r="C60" s="328" t="s">
        <v>2592</v>
      </c>
      <c r="D60" s="322" t="s">
        <v>1549</v>
      </c>
      <c r="E60" s="31">
        <v>565</v>
      </c>
      <c r="F60" s="359" t="s">
        <v>3244</v>
      </c>
      <c r="G60" s="359" t="s">
        <v>1775</v>
      </c>
      <c r="H60" s="644">
        <v>600</v>
      </c>
      <c r="I60" s="353" t="s">
        <v>2979</v>
      </c>
      <c r="J60" s="325">
        <v>45</v>
      </c>
      <c r="K60" s="325" t="s">
        <v>2984</v>
      </c>
      <c r="L60" s="325">
        <v>4502</v>
      </c>
      <c r="M60" s="325" t="s">
        <v>3139</v>
      </c>
      <c r="N60" s="280">
        <v>2024004540087</v>
      </c>
      <c r="O60" s="325" t="s">
        <v>3252</v>
      </c>
      <c r="P60" s="742" t="s">
        <v>1550</v>
      </c>
      <c r="Q60" s="272">
        <v>600</v>
      </c>
      <c r="R60" s="326" t="s">
        <v>2955</v>
      </c>
      <c r="S60" s="326"/>
      <c r="T60" s="178">
        <v>600</v>
      </c>
      <c r="U60" s="294">
        <v>0</v>
      </c>
      <c r="V60" s="295">
        <v>250</v>
      </c>
      <c r="W60" s="295">
        <v>250</v>
      </c>
      <c r="X60" s="295">
        <v>100</v>
      </c>
      <c r="Y60" s="295">
        <v>148.69900000000001</v>
      </c>
      <c r="Z60" s="296">
        <f t="shared" si="64"/>
        <v>148.69900000000001</v>
      </c>
      <c r="AA60" s="296">
        <f t="shared" si="65"/>
        <v>148.69900000000001</v>
      </c>
      <c r="AB60" s="296">
        <f t="shared" si="66"/>
        <v>0</v>
      </c>
      <c r="AC60" s="296">
        <f t="shared" si="67"/>
        <v>0</v>
      </c>
      <c r="AD60" s="296">
        <f t="shared" si="68"/>
        <v>0</v>
      </c>
      <c r="AE60" s="296">
        <f t="shared" si="69"/>
        <v>0</v>
      </c>
      <c r="AF60" s="296">
        <f t="shared" si="70"/>
        <v>0</v>
      </c>
      <c r="AG60" s="297">
        <f t="shared" si="87"/>
        <v>0</v>
      </c>
      <c r="AH60" s="296">
        <f t="shared" si="88"/>
        <v>80</v>
      </c>
      <c r="AI60" s="298">
        <v>80</v>
      </c>
      <c r="AJ60" s="298"/>
      <c r="AK60" s="298"/>
      <c r="AL60" s="298"/>
      <c r="AM60" s="298"/>
      <c r="AN60" s="298"/>
      <c r="AO60" s="297">
        <f t="shared" si="89"/>
        <v>250</v>
      </c>
      <c r="AP60" s="296">
        <f t="shared" si="90"/>
        <v>23</v>
      </c>
      <c r="AQ60" s="298">
        <v>23</v>
      </c>
      <c r="AR60" s="298"/>
      <c r="AS60" s="298"/>
      <c r="AT60" s="298"/>
      <c r="AU60" s="298"/>
      <c r="AV60" s="298"/>
      <c r="AW60" s="297">
        <f t="shared" si="91"/>
        <v>250</v>
      </c>
      <c r="AX60" s="296">
        <f t="shared" si="92"/>
        <v>22</v>
      </c>
      <c r="AY60" s="298">
        <v>22</v>
      </c>
      <c r="AZ60" s="298"/>
      <c r="BA60" s="298"/>
      <c r="BB60" s="298"/>
      <c r="BC60" s="298"/>
      <c r="BD60" s="298"/>
      <c r="BE60" s="297">
        <f t="shared" si="93"/>
        <v>100</v>
      </c>
      <c r="BF60" s="296">
        <f t="shared" si="94"/>
        <v>23.699000000000002</v>
      </c>
      <c r="BG60" s="298">
        <v>23.699000000000002</v>
      </c>
      <c r="BH60" s="298"/>
      <c r="BI60" s="298"/>
      <c r="BJ60" s="298"/>
      <c r="BK60" s="298"/>
      <c r="BL60" s="298"/>
    </row>
    <row r="61" spans="1:65" s="287" customFormat="1" ht="40.5" customHeight="1" x14ac:dyDescent="0.25">
      <c r="A61" s="293"/>
      <c r="B61" s="278"/>
      <c r="C61" s="328" t="s">
        <v>2593</v>
      </c>
      <c r="D61" s="322" t="s">
        <v>1551</v>
      </c>
      <c r="E61" s="31">
        <v>566</v>
      </c>
      <c r="F61" s="359" t="s">
        <v>3242</v>
      </c>
      <c r="G61" s="359" t="s">
        <v>252</v>
      </c>
      <c r="H61" s="644">
        <v>10</v>
      </c>
      <c r="I61" s="353" t="s">
        <v>2979</v>
      </c>
      <c r="J61" s="325">
        <v>45</v>
      </c>
      <c r="K61" s="325" t="s">
        <v>2984</v>
      </c>
      <c r="L61" s="325">
        <v>4502</v>
      </c>
      <c r="M61" s="325" t="s">
        <v>3139</v>
      </c>
      <c r="N61" s="280">
        <v>2024004540087</v>
      </c>
      <c r="O61" s="325" t="s">
        <v>3252</v>
      </c>
      <c r="P61" s="742" t="s">
        <v>1552</v>
      </c>
      <c r="Q61" s="272">
        <v>10</v>
      </c>
      <c r="R61" s="326" t="s">
        <v>2955</v>
      </c>
      <c r="S61" s="326"/>
      <c r="T61" s="178">
        <v>10</v>
      </c>
      <c r="U61" s="294">
        <v>0</v>
      </c>
      <c r="V61" s="295">
        <v>4</v>
      </c>
      <c r="W61" s="295">
        <v>4</v>
      </c>
      <c r="X61" s="295">
        <v>2</v>
      </c>
      <c r="Y61" s="295">
        <v>188.2</v>
      </c>
      <c r="Z61" s="296">
        <f t="shared" si="64"/>
        <v>188.2</v>
      </c>
      <c r="AA61" s="296">
        <f t="shared" si="65"/>
        <v>108.2</v>
      </c>
      <c r="AB61" s="296">
        <f t="shared" si="66"/>
        <v>0</v>
      </c>
      <c r="AC61" s="296">
        <f t="shared" si="67"/>
        <v>0</v>
      </c>
      <c r="AD61" s="296">
        <f t="shared" si="68"/>
        <v>0</v>
      </c>
      <c r="AE61" s="296">
        <f t="shared" si="69"/>
        <v>40</v>
      </c>
      <c r="AF61" s="296">
        <f t="shared" si="70"/>
        <v>40</v>
      </c>
      <c r="AG61" s="297">
        <f t="shared" si="87"/>
        <v>0</v>
      </c>
      <c r="AH61" s="296">
        <f t="shared" si="88"/>
        <v>30</v>
      </c>
      <c r="AI61" s="298">
        <v>30</v>
      </c>
      <c r="AJ61" s="298"/>
      <c r="AK61" s="298"/>
      <c r="AL61" s="298"/>
      <c r="AM61" s="298"/>
      <c r="AN61" s="298"/>
      <c r="AO61" s="297">
        <f t="shared" si="89"/>
        <v>4</v>
      </c>
      <c r="AP61" s="296">
        <f t="shared" si="90"/>
        <v>60</v>
      </c>
      <c r="AQ61" s="298">
        <v>20</v>
      </c>
      <c r="AR61" s="298"/>
      <c r="AS61" s="298"/>
      <c r="AT61" s="298"/>
      <c r="AU61" s="298">
        <v>20</v>
      </c>
      <c r="AV61" s="298">
        <v>20</v>
      </c>
      <c r="AW61" s="297">
        <f t="shared" si="91"/>
        <v>4</v>
      </c>
      <c r="AX61" s="296">
        <f t="shared" si="92"/>
        <v>62</v>
      </c>
      <c r="AY61" s="298">
        <v>22</v>
      </c>
      <c r="AZ61" s="298"/>
      <c r="BA61" s="298"/>
      <c r="BB61" s="298"/>
      <c r="BC61" s="298">
        <v>20</v>
      </c>
      <c r="BD61" s="298">
        <v>20</v>
      </c>
      <c r="BE61" s="297">
        <f t="shared" si="93"/>
        <v>2</v>
      </c>
      <c r="BF61" s="296">
        <f t="shared" si="94"/>
        <v>36.200000000000003</v>
      </c>
      <c r="BG61" s="298">
        <v>36.200000000000003</v>
      </c>
      <c r="BH61" s="298"/>
      <c r="BI61" s="298"/>
      <c r="BJ61" s="298"/>
      <c r="BK61" s="298"/>
      <c r="BL61" s="298"/>
    </row>
    <row r="62" spans="1:65" s="287" customFormat="1" ht="40.5" customHeight="1" x14ac:dyDescent="0.25">
      <c r="A62" s="293"/>
      <c r="B62" s="278"/>
      <c r="C62" s="328" t="s">
        <v>2594</v>
      </c>
      <c r="D62" s="322" t="s">
        <v>1553</v>
      </c>
      <c r="E62" s="31">
        <v>567</v>
      </c>
      <c r="F62" s="359" t="s">
        <v>3243</v>
      </c>
      <c r="G62" s="359" t="s">
        <v>259</v>
      </c>
      <c r="H62" s="644">
        <v>2</v>
      </c>
      <c r="I62" s="353" t="s">
        <v>2979</v>
      </c>
      <c r="J62" s="325">
        <v>45</v>
      </c>
      <c r="K62" s="325" t="s">
        <v>2984</v>
      </c>
      <c r="L62" s="325">
        <v>4502</v>
      </c>
      <c r="M62" s="325" t="s">
        <v>3139</v>
      </c>
      <c r="N62" s="280">
        <v>2024004540087</v>
      </c>
      <c r="O62" s="325" t="s">
        <v>3252</v>
      </c>
      <c r="P62" s="742" t="s">
        <v>1554</v>
      </c>
      <c r="Q62" s="272">
        <v>2</v>
      </c>
      <c r="R62" s="326" t="s">
        <v>2955</v>
      </c>
      <c r="S62" s="326"/>
      <c r="T62" s="178">
        <v>2</v>
      </c>
      <c r="U62" s="294">
        <v>1</v>
      </c>
      <c r="V62" s="295">
        <v>0</v>
      </c>
      <c r="W62" s="295">
        <v>1</v>
      </c>
      <c r="X62" s="295">
        <v>0</v>
      </c>
      <c r="Y62" s="295">
        <v>149.12</v>
      </c>
      <c r="Z62" s="296">
        <f t="shared" si="64"/>
        <v>149.12</v>
      </c>
      <c r="AA62" s="296">
        <f t="shared" si="65"/>
        <v>149.12</v>
      </c>
      <c r="AB62" s="296">
        <f t="shared" si="66"/>
        <v>0</v>
      </c>
      <c r="AC62" s="296">
        <f t="shared" si="67"/>
        <v>0</v>
      </c>
      <c r="AD62" s="296">
        <f t="shared" si="68"/>
        <v>0</v>
      </c>
      <c r="AE62" s="296">
        <f t="shared" si="69"/>
        <v>0</v>
      </c>
      <c r="AF62" s="296">
        <f t="shared" si="70"/>
        <v>0</v>
      </c>
      <c r="AG62" s="297">
        <f t="shared" si="87"/>
        <v>1</v>
      </c>
      <c r="AH62" s="296">
        <f t="shared" si="88"/>
        <v>4</v>
      </c>
      <c r="AI62" s="298">
        <v>4</v>
      </c>
      <c r="AJ62" s="298"/>
      <c r="AK62" s="298"/>
      <c r="AL62" s="298"/>
      <c r="AM62" s="298"/>
      <c r="AN62" s="298"/>
      <c r="AO62" s="297">
        <f t="shared" si="89"/>
        <v>0</v>
      </c>
      <c r="AP62" s="296">
        <f t="shared" si="90"/>
        <v>44</v>
      </c>
      <c r="AQ62" s="298">
        <v>44</v>
      </c>
      <c r="AR62" s="298"/>
      <c r="AS62" s="298"/>
      <c r="AT62" s="298"/>
      <c r="AU62" s="298"/>
      <c r="AV62" s="298"/>
      <c r="AW62" s="297">
        <f t="shared" si="91"/>
        <v>1</v>
      </c>
      <c r="AX62" s="296">
        <f t="shared" si="92"/>
        <v>48</v>
      </c>
      <c r="AY62" s="298">
        <v>48</v>
      </c>
      <c r="AZ62" s="298"/>
      <c r="BA62" s="298"/>
      <c r="BB62" s="298"/>
      <c r="BC62" s="298"/>
      <c r="BD62" s="298"/>
      <c r="BE62" s="297">
        <f t="shared" si="93"/>
        <v>0</v>
      </c>
      <c r="BF62" s="296">
        <f t="shared" si="94"/>
        <v>53.12</v>
      </c>
      <c r="BG62" s="298">
        <v>53.12</v>
      </c>
      <c r="BH62" s="298"/>
      <c r="BI62" s="298"/>
      <c r="BJ62" s="298"/>
      <c r="BK62" s="298"/>
      <c r="BL62" s="298"/>
    </row>
    <row r="63" spans="1:65" s="287" customFormat="1" ht="40.5" customHeight="1" x14ac:dyDescent="0.25">
      <c r="A63" s="293"/>
      <c r="B63" s="278"/>
      <c r="C63" s="328" t="s">
        <v>2595</v>
      </c>
      <c r="D63" s="322" t="s">
        <v>1555</v>
      </c>
      <c r="E63" s="31">
        <v>568</v>
      </c>
      <c r="F63" s="359" t="s">
        <v>3244</v>
      </c>
      <c r="G63" s="359" t="s">
        <v>1775</v>
      </c>
      <c r="H63" s="644">
        <v>200</v>
      </c>
      <c r="I63" s="353" t="s">
        <v>2979</v>
      </c>
      <c r="J63" s="325">
        <v>45</v>
      </c>
      <c r="K63" s="325" t="s">
        <v>2984</v>
      </c>
      <c r="L63" s="325">
        <v>4502</v>
      </c>
      <c r="M63" s="325" t="s">
        <v>3139</v>
      </c>
      <c r="N63" s="280">
        <v>2024004540087</v>
      </c>
      <c r="O63" s="325" t="s">
        <v>3252</v>
      </c>
      <c r="P63" s="742" t="s">
        <v>1550</v>
      </c>
      <c r="Q63" s="272">
        <v>200</v>
      </c>
      <c r="R63" s="326" t="s">
        <v>2955</v>
      </c>
      <c r="S63" s="326"/>
      <c r="T63" s="178">
        <v>200</v>
      </c>
      <c r="U63" s="294">
        <v>30</v>
      </c>
      <c r="V63" s="295">
        <v>80</v>
      </c>
      <c r="W63" s="295">
        <v>80</v>
      </c>
      <c r="X63" s="295">
        <v>30</v>
      </c>
      <c r="Y63" s="295">
        <v>287.5</v>
      </c>
      <c r="Z63" s="296">
        <f t="shared" si="64"/>
        <v>287.5</v>
      </c>
      <c r="AA63" s="296">
        <f t="shared" si="65"/>
        <v>187.5</v>
      </c>
      <c r="AB63" s="296">
        <f t="shared" si="66"/>
        <v>0</v>
      </c>
      <c r="AC63" s="296">
        <f t="shared" si="67"/>
        <v>0</v>
      </c>
      <c r="AD63" s="296">
        <f t="shared" si="68"/>
        <v>0</v>
      </c>
      <c r="AE63" s="296">
        <f t="shared" si="69"/>
        <v>80</v>
      </c>
      <c r="AF63" s="296">
        <f t="shared" si="70"/>
        <v>20</v>
      </c>
      <c r="AG63" s="297">
        <f t="shared" si="87"/>
        <v>30</v>
      </c>
      <c r="AH63" s="296">
        <f t="shared" si="88"/>
        <v>80</v>
      </c>
      <c r="AI63" s="298">
        <v>80</v>
      </c>
      <c r="AJ63" s="298"/>
      <c r="AK63" s="298"/>
      <c r="AL63" s="298"/>
      <c r="AM63" s="298"/>
      <c r="AN63" s="298"/>
      <c r="AO63" s="297">
        <f t="shared" si="89"/>
        <v>80</v>
      </c>
      <c r="AP63" s="296">
        <f t="shared" si="90"/>
        <v>90</v>
      </c>
      <c r="AQ63" s="298">
        <v>40</v>
      </c>
      <c r="AR63" s="298"/>
      <c r="AS63" s="298"/>
      <c r="AT63" s="298"/>
      <c r="AU63" s="298">
        <v>40</v>
      </c>
      <c r="AV63" s="298">
        <v>10</v>
      </c>
      <c r="AW63" s="297">
        <f t="shared" si="91"/>
        <v>80</v>
      </c>
      <c r="AX63" s="296">
        <f t="shared" si="92"/>
        <v>94</v>
      </c>
      <c r="AY63" s="298">
        <v>44</v>
      </c>
      <c r="AZ63" s="298"/>
      <c r="BA63" s="298"/>
      <c r="BB63" s="298"/>
      <c r="BC63" s="298">
        <v>40</v>
      </c>
      <c r="BD63" s="298">
        <v>10</v>
      </c>
      <c r="BE63" s="297">
        <f t="shared" si="93"/>
        <v>30</v>
      </c>
      <c r="BF63" s="296">
        <f t="shared" si="94"/>
        <v>23.5</v>
      </c>
      <c r="BG63" s="298">
        <v>23.5</v>
      </c>
      <c r="BH63" s="298"/>
      <c r="BI63" s="298"/>
      <c r="BJ63" s="298"/>
      <c r="BK63" s="298"/>
      <c r="BL63" s="298"/>
    </row>
    <row r="64" spans="1:65" s="287" customFormat="1" ht="40.5" customHeight="1" x14ac:dyDescent="0.25">
      <c r="A64" s="293"/>
      <c r="B64" s="278"/>
      <c r="C64" s="328" t="s">
        <v>2596</v>
      </c>
      <c r="D64" s="322" t="s">
        <v>1556</v>
      </c>
      <c r="E64" s="31">
        <v>569</v>
      </c>
      <c r="F64" s="359" t="s">
        <v>3242</v>
      </c>
      <c r="G64" s="359" t="s">
        <v>252</v>
      </c>
      <c r="H64" s="644">
        <v>10</v>
      </c>
      <c r="I64" s="353" t="s">
        <v>2979</v>
      </c>
      <c r="J64" s="325">
        <v>45</v>
      </c>
      <c r="K64" s="325" t="s">
        <v>2984</v>
      </c>
      <c r="L64" s="325">
        <v>4502</v>
      </c>
      <c r="M64" s="325" t="s">
        <v>3139</v>
      </c>
      <c r="N64" s="280">
        <v>2024004540087</v>
      </c>
      <c r="O64" s="325" t="s">
        <v>3252</v>
      </c>
      <c r="P64" s="742" t="s">
        <v>1552</v>
      </c>
      <c r="Q64" s="272">
        <v>10</v>
      </c>
      <c r="R64" s="326" t="s">
        <v>2955</v>
      </c>
      <c r="S64" s="326"/>
      <c r="T64" s="178">
        <v>10</v>
      </c>
      <c r="U64" s="294">
        <v>0</v>
      </c>
      <c r="V64" s="295">
        <v>4</v>
      </c>
      <c r="W64" s="295">
        <v>4</v>
      </c>
      <c r="X64" s="295">
        <v>2</v>
      </c>
      <c r="Y64" s="295">
        <v>169.47800000000001</v>
      </c>
      <c r="Z64" s="296">
        <f t="shared" si="64"/>
        <v>169.47800000000001</v>
      </c>
      <c r="AA64" s="296">
        <f t="shared" si="65"/>
        <v>129.47800000000001</v>
      </c>
      <c r="AB64" s="296">
        <f t="shared" si="66"/>
        <v>0</v>
      </c>
      <c r="AC64" s="296">
        <f t="shared" si="67"/>
        <v>0</v>
      </c>
      <c r="AD64" s="296">
        <f t="shared" si="68"/>
        <v>0</v>
      </c>
      <c r="AE64" s="296">
        <f t="shared" si="69"/>
        <v>20</v>
      </c>
      <c r="AF64" s="296">
        <f t="shared" si="70"/>
        <v>20</v>
      </c>
      <c r="AG64" s="297">
        <f t="shared" si="87"/>
        <v>0</v>
      </c>
      <c r="AH64" s="296">
        <f t="shared" si="88"/>
        <v>30</v>
      </c>
      <c r="AI64" s="298">
        <v>30</v>
      </c>
      <c r="AJ64" s="298"/>
      <c r="AK64" s="298"/>
      <c r="AL64" s="298"/>
      <c r="AM64" s="298"/>
      <c r="AN64" s="298"/>
      <c r="AO64" s="297">
        <f t="shared" si="89"/>
        <v>4</v>
      </c>
      <c r="AP64" s="296">
        <f t="shared" si="90"/>
        <v>45</v>
      </c>
      <c r="AQ64" s="298">
        <v>25</v>
      </c>
      <c r="AR64" s="298"/>
      <c r="AS64" s="298"/>
      <c r="AT64" s="298"/>
      <c r="AU64" s="298">
        <v>10</v>
      </c>
      <c r="AV64" s="298">
        <v>10</v>
      </c>
      <c r="AW64" s="297">
        <f t="shared" si="91"/>
        <v>4</v>
      </c>
      <c r="AX64" s="296">
        <f t="shared" si="92"/>
        <v>60</v>
      </c>
      <c r="AY64" s="298">
        <v>40</v>
      </c>
      <c r="AZ64" s="298"/>
      <c r="BA64" s="298"/>
      <c r="BB64" s="298"/>
      <c r="BC64" s="298">
        <v>10</v>
      </c>
      <c r="BD64" s="298">
        <v>10</v>
      </c>
      <c r="BE64" s="297">
        <f t="shared" si="93"/>
        <v>2</v>
      </c>
      <c r="BF64" s="296">
        <f t="shared" si="94"/>
        <v>34.478000000000002</v>
      </c>
      <c r="BG64" s="298">
        <v>34.478000000000002</v>
      </c>
      <c r="BH64" s="298"/>
      <c r="BI64" s="298"/>
      <c r="BJ64" s="298"/>
      <c r="BK64" s="298"/>
      <c r="BL64" s="298"/>
    </row>
    <row r="65" spans="1:64" s="287" customFormat="1" ht="40.5" customHeight="1" x14ac:dyDescent="0.25">
      <c r="A65" s="293"/>
      <c r="B65" s="278"/>
      <c r="C65" s="328" t="s">
        <v>2597</v>
      </c>
      <c r="D65" s="322" t="s">
        <v>1557</v>
      </c>
      <c r="E65" s="31">
        <v>570</v>
      </c>
      <c r="F65" s="460" t="s">
        <v>3244</v>
      </c>
      <c r="G65" s="460" t="s">
        <v>1775</v>
      </c>
      <c r="H65" s="644">
        <v>200</v>
      </c>
      <c r="I65" s="353" t="s">
        <v>2979</v>
      </c>
      <c r="J65" s="325">
        <v>45</v>
      </c>
      <c r="K65" s="325" t="s">
        <v>2984</v>
      </c>
      <c r="L65" s="325">
        <v>4502</v>
      </c>
      <c r="M65" s="325" t="s">
        <v>3139</v>
      </c>
      <c r="N65" s="280">
        <v>2024004540087</v>
      </c>
      <c r="O65" s="325" t="s">
        <v>3252</v>
      </c>
      <c r="P65" s="742" t="s">
        <v>1550</v>
      </c>
      <c r="Q65" s="272">
        <v>200</v>
      </c>
      <c r="R65" s="326" t="s">
        <v>2955</v>
      </c>
      <c r="S65" s="326"/>
      <c r="T65" s="178">
        <v>200</v>
      </c>
      <c r="U65" s="294">
        <v>10</v>
      </c>
      <c r="V65" s="295">
        <v>80</v>
      </c>
      <c r="W65" s="295">
        <v>80</v>
      </c>
      <c r="X65" s="295">
        <v>30</v>
      </c>
      <c r="Y65" s="295">
        <v>85.08</v>
      </c>
      <c r="Z65" s="296">
        <f t="shared" si="64"/>
        <v>85.08</v>
      </c>
      <c r="AA65" s="296">
        <f t="shared" si="65"/>
        <v>85.08</v>
      </c>
      <c r="AB65" s="296">
        <f t="shared" si="66"/>
        <v>0</v>
      </c>
      <c r="AC65" s="296">
        <f t="shared" si="67"/>
        <v>0</v>
      </c>
      <c r="AD65" s="296">
        <f t="shared" si="68"/>
        <v>0</v>
      </c>
      <c r="AE65" s="296">
        <f t="shared" si="69"/>
        <v>0</v>
      </c>
      <c r="AF65" s="296">
        <f t="shared" si="70"/>
        <v>0</v>
      </c>
      <c r="AG65" s="297">
        <f t="shared" si="87"/>
        <v>10</v>
      </c>
      <c r="AH65" s="296">
        <f t="shared" si="88"/>
        <v>4</v>
      </c>
      <c r="AI65" s="298">
        <v>4</v>
      </c>
      <c r="AJ65" s="298"/>
      <c r="AK65" s="298"/>
      <c r="AL65" s="298"/>
      <c r="AM65" s="298"/>
      <c r="AN65" s="298"/>
      <c r="AO65" s="297">
        <f t="shared" si="89"/>
        <v>80</v>
      </c>
      <c r="AP65" s="296">
        <f t="shared" si="90"/>
        <v>27</v>
      </c>
      <c r="AQ65" s="298">
        <v>27</v>
      </c>
      <c r="AR65" s="298"/>
      <c r="AS65" s="298"/>
      <c r="AT65" s="298"/>
      <c r="AU65" s="298"/>
      <c r="AV65" s="298"/>
      <c r="AW65" s="297">
        <f t="shared" si="91"/>
        <v>80</v>
      </c>
      <c r="AX65" s="296">
        <f t="shared" si="92"/>
        <v>23</v>
      </c>
      <c r="AY65" s="298">
        <v>23</v>
      </c>
      <c r="AZ65" s="298"/>
      <c r="BA65" s="298"/>
      <c r="BB65" s="298"/>
      <c r="BC65" s="298"/>
      <c r="BD65" s="298"/>
      <c r="BE65" s="297">
        <f t="shared" si="93"/>
        <v>30</v>
      </c>
      <c r="BF65" s="296">
        <f t="shared" si="94"/>
        <v>31.08</v>
      </c>
      <c r="BG65" s="298">
        <v>31.08</v>
      </c>
      <c r="BH65" s="298"/>
      <c r="BI65" s="298"/>
      <c r="BJ65" s="298"/>
      <c r="BK65" s="298"/>
      <c r="BL65" s="298"/>
    </row>
    <row r="66" spans="1:64" s="287" customFormat="1" ht="40.5" customHeight="1" x14ac:dyDescent="0.25">
      <c r="A66" s="293"/>
      <c r="B66" s="278"/>
      <c r="C66" s="328" t="s">
        <v>2917</v>
      </c>
      <c r="D66" s="322" t="s">
        <v>1558</v>
      </c>
      <c r="E66" s="31">
        <v>571</v>
      </c>
      <c r="F66" s="359" t="s">
        <v>3243</v>
      </c>
      <c r="G66" s="359" t="s">
        <v>259</v>
      </c>
      <c r="H66" s="644">
        <v>1</v>
      </c>
      <c r="I66" s="353" t="s">
        <v>2979</v>
      </c>
      <c r="J66" s="325">
        <v>45</v>
      </c>
      <c r="K66" s="325" t="s">
        <v>2984</v>
      </c>
      <c r="L66" s="325">
        <v>4502</v>
      </c>
      <c r="M66" s="325" t="s">
        <v>3139</v>
      </c>
      <c r="N66" s="280">
        <v>2024004540087</v>
      </c>
      <c r="O66" s="325" t="s">
        <v>3252</v>
      </c>
      <c r="P66" s="742" t="s">
        <v>827</v>
      </c>
      <c r="Q66" s="272">
        <v>1</v>
      </c>
      <c r="R66" s="326" t="s">
        <v>2955</v>
      </c>
      <c r="S66" s="326"/>
      <c r="T66" s="178">
        <v>1</v>
      </c>
      <c r="U66" s="294">
        <v>1</v>
      </c>
      <c r="V66" s="295">
        <v>0</v>
      </c>
      <c r="W66" s="295">
        <v>0</v>
      </c>
      <c r="X66" s="295">
        <v>0</v>
      </c>
      <c r="Y66" s="295">
        <v>221.19200000000001</v>
      </c>
      <c r="Z66" s="296">
        <f t="shared" si="64"/>
        <v>221.19200000000001</v>
      </c>
      <c r="AA66" s="296">
        <f t="shared" si="65"/>
        <v>81.192000000000007</v>
      </c>
      <c r="AB66" s="296">
        <f t="shared" si="66"/>
        <v>0</v>
      </c>
      <c r="AC66" s="296">
        <f t="shared" si="67"/>
        <v>0</v>
      </c>
      <c r="AD66" s="296">
        <f t="shared" si="68"/>
        <v>0</v>
      </c>
      <c r="AE66" s="296">
        <f t="shared" si="69"/>
        <v>60</v>
      </c>
      <c r="AF66" s="296">
        <f t="shared" si="70"/>
        <v>80</v>
      </c>
      <c r="AG66" s="297">
        <f t="shared" si="87"/>
        <v>1</v>
      </c>
      <c r="AH66" s="296">
        <f t="shared" si="88"/>
        <v>15</v>
      </c>
      <c r="AI66" s="298">
        <v>15</v>
      </c>
      <c r="AJ66" s="298"/>
      <c r="AK66" s="298"/>
      <c r="AL66" s="298"/>
      <c r="AM66" s="298"/>
      <c r="AN66" s="298"/>
      <c r="AO66" s="297">
        <f t="shared" si="89"/>
        <v>0</v>
      </c>
      <c r="AP66" s="296">
        <f t="shared" si="90"/>
        <v>90</v>
      </c>
      <c r="AQ66" s="298">
        <v>20</v>
      </c>
      <c r="AR66" s="298"/>
      <c r="AS66" s="298"/>
      <c r="AT66" s="298"/>
      <c r="AU66" s="298">
        <v>30</v>
      </c>
      <c r="AV66" s="298">
        <v>40</v>
      </c>
      <c r="AW66" s="297">
        <f t="shared" si="91"/>
        <v>0</v>
      </c>
      <c r="AX66" s="296">
        <f t="shared" si="92"/>
        <v>92</v>
      </c>
      <c r="AY66" s="298">
        <v>22</v>
      </c>
      <c r="AZ66" s="298"/>
      <c r="BA66" s="298"/>
      <c r="BB66" s="298"/>
      <c r="BC66" s="298">
        <v>30</v>
      </c>
      <c r="BD66" s="298">
        <v>40</v>
      </c>
      <c r="BE66" s="297">
        <f t="shared" si="93"/>
        <v>0</v>
      </c>
      <c r="BF66" s="296">
        <f t="shared" si="94"/>
        <v>24.192</v>
      </c>
      <c r="BG66" s="298">
        <v>24.192</v>
      </c>
      <c r="BH66" s="298"/>
      <c r="BI66" s="298"/>
      <c r="BJ66" s="298"/>
      <c r="BK66" s="298"/>
      <c r="BL66" s="298"/>
    </row>
    <row r="67" spans="1:64" s="287" customFormat="1" ht="40.5" customHeight="1" x14ac:dyDescent="0.25">
      <c r="A67" s="293"/>
      <c r="B67" s="278"/>
      <c r="C67" s="328" t="s">
        <v>2599</v>
      </c>
      <c r="D67" s="322" t="s">
        <v>1559</v>
      </c>
      <c r="E67" s="31">
        <v>572</v>
      </c>
      <c r="F67" s="370" t="s">
        <v>3250</v>
      </c>
      <c r="G67" s="359" t="s">
        <v>3249</v>
      </c>
      <c r="H67" s="644">
        <v>20</v>
      </c>
      <c r="I67" s="353" t="s">
        <v>2979</v>
      </c>
      <c r="J67" s="325">
        <v>45</v>
      </c>
      <c r="K67" s="325" t="s">
        <v>2984</v>
      </c>
      <c r="L67" s="325">
        <v>4502</v>
      </c>
      <c r="M67" s="325" t="s">
        <v>3139</v>
      </c>
      <c r="N67" s="280">
        <v>2024004540087</v>
      </c>
      <c r="O67" s="325" t="s">
        <v>3252</v>
      </c>
      <c r="P67" s="742" t="s">
        <v>1560</v>
      </c>
      <c r="Q67" s="272">
        <v>20</v>
      </c>
      <c r="R67" s="326" t="s">
        <v>2955</v>
      </c>
      <c r="S67" s="326"/>
      <c r="T67" s="178">
        <v>20</v>
      </c>
      <c r="U67" s="294">
        <v>3</v>
      </c>
      <c r="V67" s="295">
        <v>7</v>
      </c>
      <c r="W67" s="295">
        <v>7</v>
      </c>
      <c r="X67" s="295">
        <v>3</v>
      </c>
      <c r="Y67" s="295">
        <v>161.072</v>
      </c>
      <c r="Z67" s="296">
        <f t="shared" si="64"/>
        <v>161.072</v>
      </c>
      <c r="AA67" s="296">
        <f t="shared" si="65"/>
        <v>161.072</v>
      </c>
      <c r="AB67" s="296">
        <f t="shared" si="66"/>
        <v>0</v>
      </c>
      <c r="AC67" s="296">
        <f t="shared" si="67"/>
        <v>0</v>
      </c>
      <c r="AD67" s="296">
        <f t="shared" si="68"/>
        <v>0</v>
      </c>
      <c r="AE67" s="296">
        <f t="shared" si="69"/>
        <v>0</v>
      </c>
      <c r="AF67" s="296">
        <f t="shared" si="70"/>
        <v>0</v>
      </c>
      <c r="AG67" s="297">
        <f t="shared" si="87"/>
        <v>3</v>
      </c>
      <c r="AH67" s="296">
        <f t="shared" si="88"/>
        <v>25</v>
      </c>
      <c r="AI67" s="298">
        <v>25</v>
      </c>
      <c r="AJ67" s="298"/>
      <c r="AK67" s="298"/>
      <c r="AL67" s="298"/>
      <c r="AM67" s="298"/>
      <c r="AN67" s="298"/>
      <c r="AO67" s="297">
        <f t="shared" si="89"/>
        <v>7</v>
      </c>
      <c r="AP67" s="296">
        <f t="shared" si="90"/>
        <v>30</v>
      </c>
      <c r="AQ67" s="298">
        <v>30</v>
      </c>
      <c r="AR67" s="298"/>
      <c r="AS67" s="298"/>
      <c r="AT67" s="298"/>
      <c r="AU67" s="298"/>
      <c r="AV67" s="298"/>
      <c r="AW67" s="297">
        <f t="shared" si="91"/>
        <v>7</v>
      </c>
      <c r="AX67" s="296">
        <f t="shared" si="92"/>
        <v>56</v>
      </c>
      <c r="AY67" s="298">
        <v>56</v>
      </c>
      <c r="AZ67" s="298"/>
      <c r="BA67" s="298"/>
      <c r="BB67" s="298"/>
      <c r="BC67" s="298"/>
      <c r="BD67" s="298"/>
      <c r="BE67" s="297">
        <f t="shared" si="93"/>
        <v>3</v>
      </c>
      <c r="BF67" s="296">
        <f t="shared" si="94"/>
        <v>50.072000000000003</v>
      </c>
      <c r="BG67" s="298">
        <v>50.072000000000003</v>
      </c>
      <c r="BH67" s="298"/>
      <c r="BI67" s="298"/>
      <c r="BJ67" s="298"/>
      <c r="BK67" s="298"/>
      <c r="BL67" s="298"/>
    </row>
    <row r="68" spans="1:64" s="287" customFormat="1" ht="40.5" customHeight="1" x14ac:dyDescent="0.25">
      <c r="A68" s="293"/>
      <c r="B68" s="278"/>
      <c r="C68" s="1017" t="s">
        <v>2598</v>
      </c>
      <c r="D68" s="1013" t="s">
        <v>1561</v>
      </c>
      <c r="E68" s="31">
        <v>573</v>
      </c>
      <c r="F68" s="359" t="s">
        <v>3243</v>
      </c>
      <c r="G68" s="359" t="s">
        <v>259</v>
      </c>
      <c r="H68" s="644">
        <v>2</v>
      </c>
      <c r="I68" s="353" t="s">
        <v>2979</v>
      </c>
      <c r="J68" s="325">
        <v>45</v>
      </c>
      <c r="K68" s="325" t="s">
        <v>2984</v>
      </c>
      <c r="L68" s="325">
        <v>4502</v>
      </c>
      <c r="M68" s="325" t="s">
        <v>3139</v>
      </c>
      <c r="N68" s="280">
        <v>2024004540087</v>
      </c>
      <c r="O68" s="325" t="s">
        <v>3252</v>
      </c>
      <c r="P68" s="742" t="s">
        <v>1562</v>
      </c>
      <c r="Q68" s="272">
        <v>2</v>
      </c>
      <c r="R68" s="326" t="s">
        <v>2955</v>
      </c>
      <c r="S68" s="31"/>
      <c r="T68" s="178">
        <v>2</v>
      </c>
      <c r="U68" s="295">
        <v>1</v>
      </c>
      <c r="V68" s="295">
        <v>0</v>
      </c>
      <c r="W68" s="295">
        <v>1</v>
      </c>
      <c r="X68" s="295">
        <v>0</v>
      </c>
      <c r="Y68" s="295">
        <v>264.36799999999999</v>
      </c>
      <c r="Z68" s="296">
        <f t="shared" si="64"/>
        <v>264.36799999999999</v>
      </c>
      <c r="AA68" s="296">
        <f t="shared" si="65"/>
        <v>124.36799999999999</v>
      </c>
      <c r="AB68" s="296">
        <f t="shared" si="66"/>
        <v>0</v>
      </c>
      <c r="AC68" s="296">
        <f t="shared" si="67"/>
        <v>0</v>
      </c>
      <c r="AD68" s="296">
        <f t="shared" si="68"/>
        <v>0</v>
      </c>
      <c r="AE68" s="296">
        <f t="shared" si="69"/>
        <v>70</v>
      </c>
      <c r="AF68" s="296">
        <f t="shared" si="70"/>
        <v>70</v>
      </c>
      <c r="AG68" s="297">
        <f t="shared" si="87"/>
        <v>1</v>
      </c>
      <c r="AH68" s="296">
        <f t="shared" si="88"/>
        <v>4</v>
      </c>
      <c r="AI68" s="298">
        <v>4</v>
      </c>
      <c r="AJ68" s="298"/>
      <c r="AK68" s="298"/>
      <c r="AL68" s="298"/>
      <c r="AM68" s="298"/>
      <c r="AN68" s="298"/>
      <c r="AO68" s="297">
        <f t="shared" si="89"/>
        <v>0</v>
      </c>
      <c r="AP68" s="296">
        <f t="shared" si="90"/>
        <v>99</v>
      </c>
      <c r="AQ68" s="298">
        <v>39</v>
      </c>
      <c r="AR68" s="298"/>
      <c r="AS68" s="298"/>
      <c r="AT68" s="298"/>
      <c r="AU68" s="298">
        <v>30</v>
      </c>
      <c r="AV68" s="298">
        <v>30</v>
      </c>
      <c r="AW68" s="297">
        <f t="shared" si="91"/>
        <v>1</v>
      </c>
      <c r="AX68" s="296">
        <f t="shared" si="92"/>
        <v>99</v>
      </c>
      <c r="AY68" s="298">
        <v>39</v>
      </c>
      <c r="AZ68" s="298"/>
      <c r="BA68" s="298"/>
      <c r="BB68" s="298"/>
      <c r="BC68" s="298">
        <v>30</v>
      </c>
      <c r="BD68" s="298">
        <v>30</v>
      </c>
      <c r="BE68" s="297">
        <f t="shared" si="93"/>
        <v>0</v>
      </c>
      <c r="BF68" s="296">
        <f t="shared" si="94"/>
        <v>62.368000000000002</v>
      </c>
      <c r="BG68" s="298">
        <v>42.368000000000002</v>
      </c>
      <c r="BH68" s="298"/>
      <c r="BI68" s="298"/>
      <c r="BJ68" s="298"/>
      <c r="BK68" s="298">
        <v>10</v>
      </c>
      <c r="BL68" s="298">
        <v>10</v>
      </c>
    </row>
    <row r="69" spans="1:64" s="287" customFormat="1" ht="40.5" customHeight="1" x14ac:dyDescent="0.25">
      <c r="A69" s="293"/>
      <c r="B69" s="278"/>
      <c r="C69" s="1019"/>
      <c r="D69" s="1013"/>
      <c r="E69" s="31">
        <v>574</v>
      </c>
      <c r="F69" s="359" t="s">
        <v>3244</v>
      </c>
      <c r="G69" s="359" t="s">
        <v>1775</v>
      </c>
      <c r="H69" s="644">
        <v>2000</v>
      </c>
      <c r="I69" s="353" t="s">
        <v>2979</v>
      </c>
      <c r="J69" s="325">
        <v>45</v>
      </c>
      <c r="K69" s="325" t="s">
        <v>2984</v>
      </c>
      <c r="L69" s="325">
        <v>4502</v>
      </c>
      <c r="M69" s="325" t="s">
        <v>3139</v>
      </c>
      <c r="N69" s="280">
        <v>2024004540087</v>
      </c>
      <c r="O69" s="325" t="s">
        <v>3252</v>
      </c>
      <c r="P69" s="742" t="s">
        <v>1550</v>
      </c>
      <c r="Q69" s="272">
        <v>2000</v>
      </c>
      <c r="R69" s="326" t="s">
        <v>2955</v>
      </c>
      <c r="S69" s="31"/>
      <c r="T69" s="178">
        <v>2000</v>
      </c>
      <c r="U69" s="295">
        <v>30</v>
      </c>
      <c r="V69" s="295">
        <v>900</v>
      </c>
      <c r="W69" s="295">
        <v>900</v>
      </c>
      <c r="X69" s="295">
        <v>170</v>
      </c>
      <c r="Y69" s="295">
        <v>267.786</v>
      </c>
      <c r="Z69" s="296">
        <f t="shared" si="64"/>
        <v>267.786</v>
      </c>
      <c r="AA69" s="296">
        <f t="shared" si="65"/>
        <v>27.786000000000001</v>
      </c>
      <c r="AB69" s="296">
        <f t="shared" si="66"/>
        <v>0</v>
      </c>
      <c r="AC69" s="296">
        <f t="shared" si="67"/>
        <v>0</v>
      </c>
      <c r="AD69" s="296">
        <f t="shared" si="68"/>
        <v>0</v>
      </c>
      <c r="AE69" s="296">
        <f t="shared" si="69"/>
        <v>110</v>
      </c>
      <c r="AF69" s="296">
        <f t="shared" si="70"/>
        <v>130</v>
      </c>
      <c r="AG69" s="297">
        <f t="shared" si="87"/>
        <v>30</v>
      </c>
      <c r="AH69" s="296">
        <f t="shared" si="88"/>
        <v>2.5</v>
      </c>
      <c r="AI69" s="298">
        <v>2.5</v>
      </c>
      <c r="AJ69" s="298"/>
      <c r="AK69" s="298"/>
      <c r="AL69" s="298"/>
      <c r="AM69" s="298"/>
      <c r="AN69" s="298"/>
      <c r="AO69" s="297">
        <f t="shared" si="89"/>
        <v>900</v>
      </c>
      <c r="AP69" s="296">
        <f t="shared" si="90"/>
        <v>99</v>
      </c>
      <c r="AQ69" s="298">
        <v>9</v>
      </c>
      <c r="AR69" s="298"/>
      <c r="AS69" s="298"/>
      <c r="AT69" s="298"/>
      <c r="AU69" s="298">
        <v>40</v>
      </c>
      <c r="AV69" s="298">
        <v>50</v>
      </c>
      <c r="AW69" s="297">
        <f t="shared" si="91"/>
        <v>900</v>
      </c>
      <c r="AX69" s="296">
        <f t="shared" si="92"/>
        <v>99</v>
      </c>
      <c r="AY69" s="298">
        <v>9</v>
      </c>
      <c r="AZ69" s="298"/>
      <c r="BA69" s="298"/>
      <c r="BB69" s="298"/>
      <c r="BC69" s="298">
        <v>40</v>
      </c>
      <c r="BD69" s="298">
        <v>50</v>
      </c>
      <c r="BE69" s="297">
        <f t="shared" si="93"/>
        <v>170</v>
      </c>
      <c r="BF69" s="296">
        <f t="shared" si="94"/>
        <v>67.286000000000001</v>
      </c>
      <c r="BG69" s="298">
        <v>7.2859999999999996</v>
      </c>
      <c r="BH69" s="298"/>
      <c r="BI69" s="298"/>
      <c r="BJ69" s="298"/>
      <c r="BK69" s="298">
        <v>30</v>
      </c>
      <c r="BL69" s="298">
        <v>30</v>
      </c>
    </row>
    <row r="70" spans="1:64" s="287" customFormat="1" ht="40.5" customHeight="1" x14ac:dyDescent="0.25">
      <c r="A70" s="299"/>
      <c r="B70" s="278"/>
      <c r="C70" s="620"/>
      <c r="D70" s="485"/>
      <c r="E70" s="176"/>
      <c r="F70" s="176"/>
      <c r="G70" s="377"/>
      <c r="H70" s="176"/>
      <c r="I70" s="176"/>
      <c r="J70" s="487"/>
      <c r="K70" s="487"/>
      <c r="L70" s="487"/>
      <c r="M70" s="487"/>
      <c r="N70" s="487"/>
      <c r="O70" s="487"/>
      <c r="P70" s="747"/>
      <c r="Q70" s="622"/>
      <c r="R70" s="748"/>
      <c r="S70" s="176"/>
      <c r="T70" s="176"/>
      <c r="U70" s="300"/>
      <c r="V70" s="301"/>
      <c r="W70" s="301"/>
      <c r="X70" s="301"/>
      <c r="Y70" s="302"/>
      <c r="Z70" s="303"/>
      <c r="AA70" s="303"/>
      <c r="AB70" s="303"/>
      <c r="AC70" s="303"/>
      <c r="AD70" s="303"/>
      <c r="AE70" s="303"/>
      <c r="AF70" s="303"/>
      <c r="AG70" s="304"/>
      <c r="AH70" s="303"/>
      <c r="AI70" s="305"/>
      <c r="AJ70" s="305"/>
      <c r="AK70" s="305"/>
      <c r="AL70" s="305"/>
      <c r="AM70" s="305"/>
      <c r="AN70" s="305"/>
      <c r="AO70" s="304"/>
      <c r="AP70" s="303"/>
      <c r="AQ70" s="305"/>
      <c r="AR70" s="305"/>
      <c r="AS70" s="305"/>
      <c r="AT70" s="305"/>
      <c r="AU70" s="305"/>
      <c r="AV70" s="305"/>
      <c r="AW70" s="304"/>
      <c r="AX70" s="303"/>
      <c r="AY70" s="305"/>
      <c r="AZ70" s="305"/>
      <c r="BA70" s="305"/>
      <c r="BB70" s="305"/>
      <c r="BC70" s="305"/>
      <c r="BD70" s="305"/>
      <c r="BE70" s="304"/>
      <c r="BF70" s="303"/>
      <c r="BG70" s="305"/>
      <c r="BH70" s="305"/>
      <c r="BI70" s="305"/>
      <c r="BJ70" s="305"/>
      <c r="BK70" s="305"/>
      <c r="BL70" s="305"/>
    </row>
    <row r="71" spans="1:64" s="559" customFormat="1" ht="40.5" customHeight="1" x14ac:dyDescent="0.25">
      <c r="A71" s="194" t="s">
        <v>2897</v>
      </c>
      <c r="B71" s="534" t="s">
        <v>1563</v>
      </c>
      <c r="C71" s="535"/>
      <c r="D71" s="535"/>
      <c r="E71" s="535"/>
      <c r="F71" s="560"/>
      <c r="G71" s="560"/>
      <c r="H71" s="536"/>
      <c r="I71" s="536"/>
      <c r="J71" s="561"/>
      <c r="K71" s="561"/>
      <c r="L71" s="535"/>
      <c r="M71" s="535"/>
      <c r="N71" s="535"/>
      <c r="O71" s="562"/>
      <c r="P71" s="562"/>
      <c r="Q71" s="562"/>
      <c r="R71" s="562"/>
      <c r="S71" s="563"/>
      <c r="T71" s="538"/>
      <c r="U71" s="194"/>
      <c r="V71" s="194"/>
      <c r="W71" s="194"/>
      <c r="X71" s="194"/>
      <c r="Y71" s="584">
        <v>4200</v>
      </c>
      <c r="Z71" s="539">
        <f>Z72+Z81+Z87+Z95+Z100</f>
        <v>4200</v>
      </c>
      <c r="AA71" s="539">
        <f>AA72+AA81+AA87+AA95+AA100</f>
        <v>1999.9999999999998</v>
      </c>
      <c r="AB71" s="539">
        <f>AB72+AB81+AB87+AB95+AB100</f>
        <v>0</v>
      </c>
      <c r="AC71" s="539">
        <f>AC72+AC81+AC87+AC95+AC100</f>
        <v>0</v>
      </c>
      <c r="AD71" s="539">
        <f>AD72+AD81+AD87+AD95+AD100</f>
        <v>0</v>
      </c>
      <c r="AE71" s="539">
        <f>+AE72+AE81+AE87+AE95+AE100</f>
        <v>1700</v>
      </c>
      <c r="AF71" s="539">
        <f>+AF72+AF81+AF87+AF95+AF100</f>
        <v>500</v>
      </c>
      <c r="AG71" s="194"/>
      <c r="AH71" s="194">
        <f t="shared" ref="AH71:AN71" si="95">+AH72+AH81+AH87+AH95+AH100</f>
        <v>239.226</v>
      </c>
      <c r="AI71" s="194">
        <f t="shared" si="95"/>
        <v>224.226</v>
      </c>
      <c r="AJ71" s="194">
        <f t="shared" si="95"/>
        <v>0</v>
      </c>
      <c r="AK71" s="194">
        <f t="shared" si="95"/>
        <v>0</v>
      </c>
      <c r="AL71" s="194">
        <f t="shared" si="95"/>
        <v>0</v>
      </c>
      <c r="AM71" s="194">
        <f t="shared" si="95"/>
        <v>0</v>
      </c>
      <c r="AN71" s="194">
        <f t="shared" si="95"/>
        <v>15</v>
      </c>
      <c r="AO71" s="194"/>
      <c r="AP71" s="194">
        <f t="shared" ref="AP71:AV71" si="96">+AP72+AP81+AP87+AP95+AP100</f>
        <v>1634</v>
      </c>
      <c r="AQ71" s="194">
        <f t="shared" si="96"/>
        <v>544</v>
      </c>
      <c r="AR71" s="194">
        <f t="shared" si="96"/>
        <v>0</v>
      </c>
      <c r="AS71" s="194">
        <f t="shared" si="96"/>
        <v>0</v>
      </c>
      <c r="AT71" s="194">
        <f t="shared" si="96"/>
        <v>0</v>
      </c>
      <c r="AU71" s="194">
        <f t="shared" si="96"/>
        <v>850</v>
      </c>
      <c r="AV71" s="194">
        <f t="shared" si="96"/>
        <v>240</v>
      </c>
      <c r="AW71" s="194"/>
      <c r="AX71" s="194">
        <f t="shared" ref="AX71:BD71" si="97">+AX72+AX81+AX87+AX95+AX100</f>
        <v>1584.365</v>
      </c>
      <c r="AY71" s="194">
        <f t="shared" si="97"/>
        <v>554.36500000000001</v>
      </c>
      <c r="AZ71" s="194">
        <f t="shared" si="97"/>
        <v>0</v>
      </c>
      <c r="BA71" s="194">
        <f t="shared" si="97"/>
        <v>0</v>
      </c>
      <c r="BB71" s="194">
        <f t="shared" si="97"/>
        <v>0</v>
      </c>
      <c r="BC71" s="194">
        <f t="shared" si="97"/>
        <v>805</v>
      </c>
      <c r="BD71" s="194">
        <f t="shared" si="97"/>
        <v>225</v>
      </c>
      <c r="BE71" s="194"/>
      <c r="BF71" s="194">
        <f t="shared" ref="BF71:BL71" si="98">+BF72+BF81+BF87+BF95+BF100</f>
        <v>742.40900000000011</v>
      </c>
      <c r="BG71" s="194">
        <f t="shared" si="98"/>
        <v>677.40900000000011</v>
      </c>
      <c r="BH71" s="194">
        <f t="shared" si="98"/>
        <v>0</v>
      </c>
      <c r="BI71" s="194">
        <f t="shared" si="98"/>
        <v>0</v>
      </c>
      <c r="BJ71" s="194">
        <f t="shared" si="98"/>
        <v>0</v>
      </c>
      <c r="BK71" s="194">
        <f t="shared" si="98"/>
        <v>45</v>
      </c>
      <c r="BL71" s="194">
        <f t="shared" si="98"/>
        <v>20</v>
      </c>
    </row>
    <row r="72" spans="1:64" s="559" customFormat="1" ht="40.5" customHeight="1" x14ac:dyDescent="0.25">
      <c r="A72" s="464"/>
      <c r="B72" s="201" t="s">
        <v>1565</v>
      </c>
      <c r="C72" s="198" t="s">
        <v>1564</v>
      </c>
      <c r="D72" s="548"/>
      <c r="E72" s="548"/>
      <c r="F72" s="402"/>
      <c r="G72" s="462"/>
      <c r="H72" s="462"/>
      <c r="I72" s="548"/>
      <c r="J72" s="472"/>
      <c r="K72" s="472"/>
      <c r="L72" s="472"/>
      <c r="M72" s="472"/>
      <c r="N72" s="472"/>
      <c r="O72" s="473"/>
      <c r="P72" s="473"/>
      <c r="Q72" s="473"/>
      <c r="R72" s="473"/>
      <c r="S72" s="474"/>
      <c r="T72" s="548"/>
      <c r="U72" s="549"/>
      <c r="V72" s="549"/>
      <c r="W72" s="549"/>
      <c r="X72" s="550"/>
      <c r="Y72" s="585">
        <v>400</v>
      </c>
      <c r="Z72" s="551">
        <f t="shared" ref="Z72:Z103" si="99">+AH72+AP72+AX72+BF72</f>
        <v>793.86</v>
      </c>
      <c r="AA72" s="551">
        <f t="shared" ref="AA72:AA103" si="100">+AI72+AQ72+AY72+BG72</f>
        <v>493.86</v>
      </c>
      <c r="AB72" s="551">
        <f t="shared" ref="AB72:AB103" si="101">+AJ72+AR72+AZ72+BH72</f>
        <v>0</v>
      </c>
      <c r="AC72" s="551">
        <f t="shared" ref="AC72:AC103" si="102">+AK72+AS72+BA72+BI72</f>
        <v>0</v>
      </c>
      <c r="AD72" s="551">
        <f t="shared" ref="AD72:AD103" si="103">+AL72+AT72+BB72+BJ72</f>
        <v>0</v>
      </c>
      <c r="AE72" s="551">
        <f t="shared" ref="AE72:AE103" si="104">+AM72+AU72+BC72+BK72</f>
        <v>100</v>
      </c>
      <c r="AF72" s="551">
        <f t="shared" ref="AF72:AF103" si="105">+AN72+AV72+BD72+BL72</f>
        <v>200</v>
      </c>
      <c r="AG72" s="552"/>
      <c r="AH72" s="553">
        <f t="shared" ref="AH72:AN72" si="106">SUM(AH73:AH80)</f>
        <v>88</v>
      </c>
      <c r="AI72" s="553">
        <f t="shared" si="106"/>
        <v>73</v>
      </c>
      <c r="AJ72" s="553">
        <f t="shared" si="106"/>
        <v>0</v>
      </c>
      <c r="AK72" s="553">
        <f t="shared" si="106"/>
        <v>0</v>
      </c>
      <c r="AL72" s="553">
        <f t="shared" si="106"/>
        <v>0</v>
      </c>
      <c r="AM72" s="553">
        <f t="shared" si="106"/>
        <v>0</v>
      </c>
      <c r="AN72" s="553">
        <f t="shared" si="106"/>
        <v>15</v>
      </c>
      <c r="AO72" s="552"/>
      <c r="AP72" s="553">
        <f t="shared" ref="AP72:AV72" si="107">SUM(AP73:AP80)</f>
        <v>295</v>
      </c>
      <c r="AQ72" s="553">
        <f t="shared" si="107"/>
        <v>140</v>
      </c>
      <c r="AR72" s="553">
        <f t="shared" si="107"/>
        <v>0</v>
      </c>
      <c r="AS72" s="553">
        <f t="shared" si="107"/>
        <v>0</v>
      </c>
      <c r="AT72" s="553">
        <f t="shared" si="107"/>
        <v>0</v>
      </c>
      <c r="AU72" s="553">
        <f t="shared" si="107"/>
        <v>65</v>
      </c>
      <c r="AV72" s="553">
        <f t="shared" si="107"/>
        <v>90</v>
      </c>
      <c r="AW72" s="552"/>
      <c r="AX72" s="553">
        <f t="shared" ref="AX72:BD72" si="108">SUM(AX73:AX80)</f>
        <v>266.24200000000002</v>
      </c>
      <c r="AY72" s="553">
        <f t="shared" si="108"/>
        <v>136.24199999999999</v>
      </c>
      <c r="AZ72" s="553">
        <f t="shared" si="108"/>
        <v>0</v>
      </c>
      <c r="BA72" s="553">
        <f t="shared" si="108"/>
        <v>0</v>
      </c>
      <c r="BB72" s="553">
        <f t="shared" si="108"/>
        <v>0</v>
      </c>
      <c r="BC72" s="553">
        <f t="shared" si="108"/>
        <v>35</v>
      </c>
      <c r="BD72" s="553">
        <f t="shared" si="108"/>
        <v>95</v>
      </c>
      <c r="BE72" s="552"/>
      <c r="BF72" s="553">
        <f t="shared" ref="BF72:BL72" si="109">SUM(BF73:BF80)</f>
        <v>144.61800000000002</v>
      </c>
      <c r="BG72" s="553">
        <f t="shared" si="109"/>
        <v>144.61800000000002</v>
      </c>
      <c r="BH72" s="553">
        <f t="shared" si="109"/>
        <v>0</v>
      </c>
      <c r="BI72" s="553">
        <f t="shared" si="109"/>
        <v>0</v>
      </c>
      <c r="BJ72" s="553">
        <f t="shared" si="109"/>
        <v>0</v>
      </c>
      <c r="BK72" s="553">
        <f t="shared" si="109"/>
        <v>0</v>
      </c>
      <c r="BL72" s="553">
        <f t="shared" si="109"/>
        <v>0</v>
      </c>
    </row>
    <row r="73" spans="1:64" s="287" customFormat="1" ht="40.5" customHeight="1" x14ac:dyDescent="0.25">
      <c r="A73" s="293"/>
      <c r="B73" s="278"/>
      <c r="C73" s="328" t="s">
        <v>1732</v>
      </c>
      <c r="D73" s="322" t="s">
        <v>1567</v>
      </c>
      <c r="E73" s="31">
        <v>575</v>
      </c>
      <c r="F73" s="646" t="s">
        <v>3320</v>
      </c>
      <c r="G73" s="359" t="s">
        <v>2988</v>
      </c>
      <c r="H73" s="644">
        <v>1</v>
      </c>
      <c r="I73" s="353" t="s">
        <v>2979</v>
      </c>
      <c r="J73" s="28">
        <v>45</v>
      </c>
      <c r="K73" s="28" t="s">
        <v>2984</v>
      </c>
      <c r="L73" s="28">
        <v>4502</v>
      </c>
      <c r="M73" s="28" t="s">
        <v>3139</v>
      </c>
      <c r="N73" s="356">
        <v>2024004540088</v>
      </c>
      <c r="O73" s="28" t="s">
        <v>3228</v>
      </c>
      <c r="P73" s="742" t="s">
        <v>1568</v>
      </c>
      <c r="Q73" s="272">
        <v>1</v>
      </c>
      <c r="R73" s="326" t="s">
        <v>2955</v>
      </c>
      <c r="S73" s="326"/>
      <c r="T73" s="178">
        <v>1</v>
      </c>
      <c r="U73" s="294">
        <v>0</v>
      </c>
      <c r="V73" s="295">
        <v>0</v>
      </c>
      <c r="W73" s="295">
        <v>1</v>
      </c>
      <c r="X73" s="295">
        <v>0</v>
      </c>
      <c r="Y73" s="295">
        <v>162.29599999999999</v>
      </c>
      <c r="Z73" s="296">
        <f t="shared" si="99"/>
        <v>162.29599999999999</v>
      </c>
      <c r="AA73" s="296">
        <f t="shared" si="100"/>
        <v>82.295999999999992</v>
      </c>
      <c r="AB73" s="296">
        <f t="shared" si="101"/>
        <v>0</v>
      </c>
      <c r="AC73" s="296">
        <f t="shared" si="102"/>
        <v>0</v>
      </c>
      <c r="AD73" s="296">
        <f t="shared" si="103"/>
        <v>0</v>
      </c>
      <c r="AE73" s="296">
        <f t="shared" si="104"/>
        <v>15</v>
      </c>
      <c r="AF73" s="296">
        <f t="shared" si="105"/>
        <v>65</v>
      </c>
      <c r="AG73" s="297">
        <f t="shared" ref="AG73:AG80" si="110">+U73</f>
        <v>0</v>
      </c>
      <c r="AH73" s="296">
        <f t="shared" ref="AH73:AH80" si="111">SUM(AI73:AN73)</f>
        <v>35</v>
      </c>
      <c r="AI73" s="298">
        <v>20</v>
      </c>
      <c r="AJ73" s="298"/>
      <c r="AK73" s="298"/>
      <c r="AL73" s="298"/>
      <c r="AM73" s="298"/>
      <c r="AN73" s="298">
        <v>15</v>
      </c>
      <c r="AO73" s="297">
        <f t="shared" ref="AO73:AO80" si="112">+V73</f>
        <v>0</v>
      </c>
      <c r="AP73" s="296">
        <f t="shared" ref="AP73:AP80" si="113">SUM(AQ73:AV73)</f>
        <v>60</v>
      </c>
      <c r="AQ73" s="298">
        <v>20</v>
      </c>
      <c r="AR73" s="298"/>
      <c r="AS73" s="298"/>
      <c r="AT73" s="298"/>
      <c r="AU73" s="298">
        <v>15</v>
      </c>
      <c r="AV73" s="298">
        <v>25</v>
      </c>
      <c r="AW73" s="297">
        <f t="shared" ref="AW73:AW80" si="114">+W73</f>
        <v>1</v>
      </c>
      <c r="AX73" s="296">
        <f t="shared" ref="AX73:AX80" si="115">SUM(AY73:BD73)</f>
        <v>45.756</v>
      </c>
      <c r="AY73" s="298">
        <v>20.756</v>
      </c>
      <c r="AZ73" s="298"/>
      <c r="BA73" s="298"/>
      <c r="BB73" s="298"/>
      <c r="BC73" s="298"/>
      <c r="BD73" s="298">
        <v>25</v>
      </c>
      <c r="BE73" s="297">
        <f t="shared" ref="BE73:BE80" si="116">+X73</f>
        <v>0</v>
      </c>
      <c r="BF73" s="296">
        <f t="shared" ref="BF73:BF80" si="117">SUM(BG73:BL73)</f>
        <v>21.54</v>
      </c>
      <c r="BG73" s="298">
        <v>21.54</v>
      </c>
      <c r="BH73" s="298"/>
      <c r="BI73" s="298"/>
      <c r="BJ73" s="298"/>
      <c r="BK73" s="298"/>
      <c r="BL73" s="298"/>
    </row>
    <row r="74" spans="1:64" s="287" customFormat="1" ht="40.5" customHeight="1" x14ac:dyDescent="0.25">
      <c r="A74" s="293"/>
      <c r="B74" s="278"/>
      <c r="C74" s="328" t="s">
        <v>1733</v>
      </c>
      <c r="D74" s="322" t="s">
        <v>1569</v>
      </c>
      <c r="E74" s="31">
        <v>576</v>
      </c>
      <c r="F74" s="359" t="s">
        <v>3251</v>
      </c>
      <c r="G74" s="359" t="s">
        <v>2982</v>
      </c>
      <c r="H74" s="644">
        <v>40</v>
      </c>
      <c r="I74" s="353" t="s">
        <v>2979</v>
      </c>
      <c r="J74" s="28">
        <v>45</v>
      </c>
      <c r="K74" s="28" t="s">
        <v>2984</v>
      </c>
      <c r="L74" s="28">
        <v>4502</v>
      </c>
      <c r="M74" s="28" t="s">
        <v>3139</v>
      </c>
      <c r="N74" s="356">
        <v>2024004540088</v>
      </c>
      <c r="O74" s="28" t="s">
        <v>3228</v>
      </c>
      <c r="P74" s="742" t="s">
        <v>566</v>
      </c>
      <c r="Q74" s="272">
        <v>40</v>
      </c>
      <c r="R74" s="326" t="s">
        <v>2955</v>
      </c>
      <c r="S74" s="326"/>
      <c r="T74" s="178">
        <v>40</v>
      </c>
      <c r="U74" s="294">
        <v>3</v>
      </c>
      <c r="V74" s="295">
        <v>15</v>
      </c>
      <c r="W74" s="295">
        <v>15</v>
      </c>
      <c r="X74" s="295">
        <v>7</v>
      </c>
      <c r="Y74" s="295">
        <v>157.00900000000001</v>
      </c>
      <c r="Z74" s="296">
        <f t="shared" si="99"/>
        <v>157.00900000000001</v>
      </c>
      <c r="AA74" s="296">
        <f t="shared" si="100"/>
        <v>62.009</v>
      </c>
      <c r="AB74" s="296">
        <f t="shared" si="101"/>
        <v>0</v>
      </c>
      <c r="AC74" s="296">
        <f t="shared" si="102"/>
        <v>0</v>
      </c>
      <c r="AD74" s="296">
        <f t="shared" si="103"/>
        <v>0</v>
      </c>
      <c r="AE74" s="296">
        <f t="shared" si="104"/>
        <v>30</v>
      </c>
      <c r="AF74" s="296">
        <f t="shared" si="105"/>
        <v>65</v>
      </c>
      <c r="AG74" s="297">
        <f t="shared" si="110"/>
        <v>3</v>
      </c>
      <c r="AH74" s="296">
        <f t="shared" si="111"/>
        <v>20</v>
      </c>
      <c r="AI74" s="298">
        <v>20</v>
      </c>
      <c r="AJ74" s="298"/>
      <c r="AK74" s="298"/>
      <c r="AL74" s="298"/>
      <c r="AM74" s="298"/>
      <c r="AN74" s="298"/>
      <c r="AO74" s="297">
        <f t="shared" si="112"/>
        <v>15</v>
      </c>
      <c r="AP74" s="296">
        <f t="shared" si="113"/>
        <v>60</v>
      </c>
      <c r="AQ74" s="298">
        <v>15</v>
      </c>
      <c r="AR74" s="298"/>
      <c r="AS74" s="298"/>
      <c r="AT74" s="298"/>
      <c r="AU74" s="298">
        <v>15</v>
      </c>
      <c r="AV74" s="298">
        <v>30</v>
      </c>
      <c r="AW74" s="297">
        <f t="shared" si="114"/>
        <v>15</v>
      </c>
      <c r="AX74" s="296">
        <f t="shared" si="115"/>
        <v>66.239000000000004</v>
      </c>
      <c r="AY74" s="298">
        <v>16.239000000000001</v>
      </c>
      <c r="AZ74" s="298"/>
      <c r="BA74" s="298"/>
      <c r="BB74" s="298"/>
      <c r="BC74" s="298">
        <v>15</v>
      </c>
      <c r="BD74" s="298">
        <v>35</v>
      </c>
      <c r="BE74" s="297">
        <f t="shared" si="116"/>
        <v>7</v>
      </c>
      <c r="BF74" s="296">
        <f t="shared" si="117"/>
        <v>10.77</v>
      </c>
      <c r="BG74" s="298">
        <v>10.77</v>
      </c>
      <c r="BH74" s="298"/>
      <c r="BI74" s="298"/>
      <c r="BJ74" s="298"/>
      <c r="BK74" s="298"/>
      <c r="BL74" s="298"/>
    </row>
    <row r="75" spans="1:64" s="287" customFormat="1" ht="40.5" customHeight="1" x14ac:dyDescent="0.25">
      <c r="A75" s="293"/>
      <c r="B75" s="278"/>
      <c r="C75" s="328" t="s">
        <v>1734</v>
      </c>
      <c r="D75" s="322" t="s">
        <v>1570</v>
      </c>
      <c r="E75" s="31">
        <v>577</v>
      </c>
      <c r="F75" s="359" t="s">
        <v>3248</v>
      </c>
      <c r="G75" s="359" t="s">
        <v>3247</v>
      </c>
      <c r="H75" s="644">
        <v>1</v>
      </c>
      <c r="I75" s="353" t="s">
        <v>2979</v>
      </c>
      <c r="J75" s="28">
        <v>45</v>
      </c>
      <c r="K75" s="28" t="s">
        <v>2984</v>
      </c>
      <c r="L75" s="28">
        <v>4502</v>
      </c>
      <c r="M75" s="28" t="s">
        <v>3139</v>
      </c>
      <c r="N75" s="356">
        <v>2024004540088</v>
      </c>
      <c r="O75" s="28" t="s">
        <v>3228</v>
      </c>
      <c r="P75" s="742" t="s">
        <v>1571</v>
      </c>
      <c r="Q75" s="272">
        <v>1</v>
      </c>
      <c r="R75" s="326" t="s">
        <v>2955</v>
      </c>
      <c r="S75" s="326"/>
      <c r="T75" s="178">
        <v>1</v>
      </c>
      <c r="U75" s="294">
        <v>1</v>
      </c>
      <c r="V75" s="295">
        <v>0</v>
      </c>
      <c r="W75" s="295">
        <v>0</v>
      </c>
      <c r="X75" s="295">
        <v>0</v>
      </c>
      <c r="Y75" s="295">
        <v>87.213999999999999</v>
      </c>
      <c r="Z75" s="296">
        <f t="shared" si="99"/>
        <v>87.213999999999999</v>
      </c>
      <c r="AA75" s="296">
        <f t="shared" si="100"/>
        <v>87.213999999999999</v>
      </c>
      <c r="AB75" s="296">
        <f t="shared" si="101"/>
        <v>0</v>
      </c>
      <c r="AC75" s="296">
        <f t="shared" si="102"/>
        <v>0</v>
      </c>
      <c r="AD75" s="296">
        <f t="shared" si="103"/>
        <v>0</v>
      </c>
      <c r="AE75" s="296">
        <f t="shared" si="104"/>
        <v>0</v>
      </c>
      <c r="AF75" s="296">
        <f t="shared" si="105"/>
        <v>0</v>
      </c>
      <c r="AG75" s="297">
        <f t="shared" si="110"/>
        <v>1</v>
      </c>
      <c r="AH75" s="296">
        <f t="shared" si="111"/>
        <v>0</v>
      </c>
      <c r="AI75" s="298">
        <v>0</v>
      </c>
      <c r="AJ75" s="298"/>
      <c r="AK75" s="298"/>
      <c r="AL75" s="298"/>
      <c r="AM75" s="298"/>
      <c r="AN75" s="298"/>
      <c r="AO75" s="297">
        <f t="shared" si="112"/>
        <v>0</v>
      </c>
      <c r="AP75" s="296">
        <f t="shared" si="113"/>
        <v>28</v>
      </c>
      <c r="AQ75" s="298">
        <v>28</v>
      </c>
      <c r="AR75" s="298"/>
      <c r="AS75" s="298"/>
      <c r="AT75" s="298"/>
      <c r="AU75" s="298"/>
      <c r="AV75" s="298"/>
      <c r="AW75" s="297">
        <f t="shared" si="114"/>
        <v>0</v>
      </c>
      <c r="AX75" s="296">
        <f t="shared" si="115"/>
        <v>29.058</v>
      </c>
      <c r="AY75" s="298">
        <v>29.058</v>
      </c>
      <c r="AZ75" s="298"/>
      <c r="BA75" s="298"/>
      <c r="BB75" s="298"/>
      <c r="BC75" s="298"/>
      <c r="BD75" s="298"/>
      <c r="BE75" s="297">
        <f t="shared" si="116"/>
        <v>0</v>
      </c>
      <c r="BF75" s="296">
        <f t="shared" si="117"/>
        <v>30.155999999999999</v>
      </c>
      <c r="BG75" s="298">
        <v>30.155999999999999</v>
      </c>
      <c r="BH75" s="298"/>
      <c r="BI75" s="298"/>
      <c r="BJ75" s="298"/>
      <c r="BK75" s="298"/>
      <c r="BL75" s="298"/>
    </row>
    <row r="76" spans="1:64" s="287" customFormat="1" ht="40.5" customHeight="1" x14ac:dyDescent="0.25">
      <c r="A76" s="293"/>
      <c r="B76" s="278"/>
      <c r="C76" s="328" t="s">
        <v>1735</v>
      </c>
      <c r="D76" s="322" t="s">
        <v>1572</v>
      </c>
      <c r="E76" s="31">
        <v>578</v>
      </c>
      <c r="F76" s="460" t="s">
        <v>3244</v>
      </c>
      <c r="G76" s="359" t="s">
        <v>1775</v>
      </c>
      <c r="H76" s="644">
        <v>200</v>
      </c>
      <c r="I76" s="353" t="s">
        <v>2979</v>
      </c>
      <c r="J76" s="28">
        <v>45</v>
      </c>
      <c r="K76" s="28" t="s">
        <v>2984</v>
      </c>
      <c r="L76" s="28">
        <v>4502</v>
      </c>
      <c r="M76" s="28" t="s">
        <v>3139</v>
      </c>
      <c r="N76" s="356">
        <v>2024004540088</v>
      </c>
      <c r="O76" s="28" t="s">
        <v>3228</v>
      </c>
      <c r="P76" s="742" t="s">
        <v>1550</v>
      </c>
      <c r="Q76" s="272">
        <v>200</v>
      </c>
      <c r="R76" s="326" t="s">
        <v>2955</v>
      </c>
      <c r="S76" s="326"/>
      <c r="T76" s="178">
        <v>200</v>
      </c>
      <c r="U76" s="294">
        <v>0</v>
      </c>
      <c r="V76" s="295">
        <v>80</v>
      </c>
      <c r="W76" s="295">
        <v>80</v>
      </c>
      <c r="X76" s="295">
        <v>40</v>
      </c>
      <c r="Y76" s="295">
        <v>62.626999999999995</v>
      </c>
      <c r="Z76" s="296">
        <f t="shared" si="99"/>
        <v>62.626999999999995</v>
      </c>
      <c r="AA76" s="296">
        <f t="shared" si="100"/>
        <v>62.626999999999995</v>
      </c>
      <c r="AB76" s="296">
        <f t="shared" si="101"/>
        <v>0</v>
      </c>
      <c r="AC76" s="296">
        <f t="shared" si="102"/>
        <v>0</v>
      </c>
      <c r="AD76" s="296">
        <f t="shared" si="103"/>
        <v>0</v>
      </c>
      <c r="AE76" s="296">
        <f t="shared" si="104"/>
        <v>0</v>
      </c>
      <c r="AF76" s="296">
        <f t="shared" si="105"/>
        <v>0</v>
      </c>
      <c r="AG76" s="297">
        <f t="shared" si="110"/>
        <v>0</v>
      </c>
      <c r="AH76" s="296">
        <f t="shared" si="111"/>
        <v>0</v>
      </c>
      <c r="AI76" s="298">
        <v>0</v>
      </c>
      <c r="AJ76" s="298"/>
      <c r="AK76" s="298"/>
      <c r="AL76" s="298"/>
      <c r="AM76" s="298"/>
      <c r="AN76" s="298"/>
      <c r="AO76" s="297">
        <f t="shared" si="112"/>
        <v>80</v>
      </c>
      <c r="AP76" s="296">
        <f t="shared" si="113"/>
        <v>25</v>
      </c>
      <c r="AQ76" s="298">
        <v>25</v>
      </c>
      <c r="AR76" s="298"/>
      <c r="AS76" s="298"/>
      <c r="AT76" s="298"/>
      <c r="AU76" s="298"/>
      <c r="AV76" s="298"/>
      <c r="AW76" s="297">
        <f t="shared" si="114"/>
        <v>80</v>
      </c>
      <c r="AX76" s="296">
        <f t="shared" si="115"/>
        <v>18.3</v>
      </c>
      <c r="AY76" s="298">
        <v>18.3</v>
      </c>
      <c r="AZ76" s="298"/>
      <c r="BA76" s="298"/>
      <c r="BB76" s="298"/>
      <c r="BC76" s="298"/>
      <c r="BD76" s="298"/>
      <c r="BE76" s="297">
        <f t="shared" si="116"/>
        <v>40</v>
      </c>
      <c r="BF76" s="296">
        <f t="shared" si="117"/>
        <v>19.327000000000002</v>
      </c>
      <c r="BG76" s="298">
        <v>19.327000000000002</v>
      </c>
      <c r="BH76" s="298"/>
      <c r="BI76" s="298"/>
      <c r="BJ76" s="298"/>
      <c r="BK76" s="298"/>
      <c r="BL76" s="298"/>
    </row>
    <row r="77" spans="1:64" s="287" customFormat="1" ht="40.5" customHeight="1" x14ac:dyDescent="0.25">
      <c r="A77" s="293"/>
      <c r="B77" s="278"/>
      <c r="C77" s="328" t="s">
        <v>1736</v>
      </c>
      <c r="D77" s="322" t="s">
        <v>1573</v>
      </c>
      <c r="E77" s="31">
        <v>579</v>
      </c>
      <c r="F77" s="460" t="s">
        <v>3244</v>
      </c>
      <c r="G77" s="359" t="s">
        <v>1775</v>
      </c>
      <c r="H77" s="644">
        <v>240</v>
      </c>
      <c r="I77" s="353" t="s">
        <v>2979</v>
      </c>
      <c r="J77" s="28">
        <v>45</v>
      </c>
      <c r="K77" s="28" t="s">
        <v>2984</v>
      </c>
      <c r="L77" s="28">
        <v>4502</v>
      </c>
      <c r="M77" s="28" t="s">
        <v>3139</v>
      </c>
      <c r="N77" s="356">
        <v>2024004540088</v>
      </c>
      <c r="O77" s="28" t="s">
        <v>3228</v>
      </c>
      <c r="P77" s="742" t="s">
        <v>1574</v>
      </c>
      <c r="Q77" s="272">
        <v>240</v>
      </c>
      <c r="R77" s="326" t="s">
        <v>2955</v>
      </c>
      <c r="S77" s="326"/>
      <c r="T77" s="178">
        <v>240</v>
      </c>
      <c r="U77" s="294">
        <v>20</v>
      </c>
      <c r="V77" s="295">
        <v>80</v>
      </c>
      <c r="W77" s="295">
        <v>80</v>
      </c>
      <c r="X77" s="295">
        <v>20</v>
      </c>
      <c r="Y77" s="295">
        <v>46.722000000000001</v>
      </c>
      <c r="Z77" s="296">
        <f t="shared" si="99"/>
        <v>46.722000000000001</v>
      </c>
      <c r="AA77" s="296">
        <f t="shared" si="100"/>
        <v>46.722000000000001</v>
      </c>
      <c r="AB77" s="296">
        <f t="shared" si="101"/>
        <v>0</v>
      </c>
      <c r="AC77" s="296">
        <f t="shared" si="102"/>
        <v>0</v>
      </c>
      <c r="AD77" s="296">
        <f t="shared" si="103"/>
        <v>0</v>
      </c>
      <c r="AE77" s="296">
        <f t="shared" si="104"/>
        <v>0</v>
      </c>
      <c r="AF77" s="296">
        <f t="shared" si="105"/>
        <v>0</v>
      </c>
      <c r="AG77" s="297">
        <f t="shared" si="110"/>
        <v>20</v>
      </c>
      <c r="AH77" s="296">
        <f t="shared" si="111"/>
        <v>0</v>
      </c>
      <c r="AI77" s="298">
        <v>0</v>
      </c>
      <c r="AJ77" s="298"/>
      <c r="AK77" s="298"/>
      <c r="AL77" s="298"/>
      <c r="AM77" s="298"/>
      <c r="AN77" s="298"/>
      <c r="AO77" s="297">
        <f t="shared" si="112"/>
        <v>80</v>
      </c>
      <c r="AP77" s="296">
        <f t="shared" si="113"/>
        <v>15</v>
      </c>
      <c r="AQ77" s="298">
        <v>15</v>
      </c>
      <c r="AR77" s="298"/>
      <c r="AS77" s="298"/>
      <c r="AT77" s="298"/>
      <c r="AU77" s="298"/>
      <c r="AV77" s="298"/>
      <c r="AW77" s="297">
        <f t="shared" si="114"/>
        <v>80</v>
      </c>
      <c r="AX77" s="296">
        <f t="shared" si="115"/>
        <v>15.567</v>
      </c>
      <c r="AY77" s="298">
        <v>15.567</v>
      </c>
      <c r="AZ77" s="298"/>
      <c r="BA77" s="298"/>
      <c r="BB77" s="298"/>
      <c r="BC77" s="298"/>
      <c r="BD77" s="298"/>
      <c r="BE77" s="297">
        <f t="shared" si="116"/>
        <v>20</v>
      </c>
      <c r="BF77" s="296">
        <f t="shared" si="117"/>
        <v>16.155000000000001</v>
      </c>
      <c r="BG77" s="298">
        <v>16.155000000000001</v>
      </c>
      <c r="BH77" s="298"/>
      <c r="BI77" s="298"/>
      <c r="BJ77" s="298"/>
      <c r="BK77" s="298"/>
      <c r="BL77" s="298"/>
    </row>
    <row r="78" spans="1:64" s="287" customFormat="1" ht="40.5" customHeight="1" x14ac:dyDescent="0.25">
      <c r="A78" s="293"/>
      <c r="B78" s="278"/>
      <c r="C78" s="328" t="s">
        <v>1737</v>
      </c>
      <c r="D78" s="322" t="s">
        <v>1575</v>
      </c>
      <c r="E78" s="31">
        <v>580</v>
      </c>
      <c r="F78" s="646" t="s">
        <v>3250</v>
      </c>
      <c r="G78" s="359" t="s">
        <v>3249</v>
      </c>
      <c r="H78" s="644">
        <v>20</v>
      </c>
      <c r="I78" s="353" t="s">
        <v>2979</v>
      </c>
      <c r="J78" s="28">
        <v>45</v>
      </c>
      <c r="K78" s="28" t="s">
        <v>2984</v>
      </c>
      <c r="L78" s="28">
        <v>4502</v>
      </c>
      <c r="M78" s="28" t="s">
        <v>3139</v>
      </c>
      <c r="N78" s="356">
        <v>2024004540088</v>
      </c>
      <c r="O78" s="28" t="s">
        <v>3228</v>
      </c>
      <c r="P78" s="742" t="s">
        <v>1560</v>
      </c>
      <c r="Q78" s="272">
        <v>20</v>
      </c>
      <c r="R78" s="326" t="s">
        <v>2955</v>
      </c>
      <c r="S78" s="326"/>
      <c r="T78" s="178">
        <v>20</v>
      </c>
      <c r="U78" s="294">
        <v>2</v>
      </c>
      <c r="V78" s="295">
        <v>7</v>
      </c>
      <c r="W78" s="295">
        <v>7</v>
      </c>
      <c r="X78" s="295">
        <v>4</v>
      </c>
      <c r="Y78" s="295">
        <v>193.27100000000002</v>
      </c>
      <c r="Z78" s="296">
        <f t="shared" si="99"/>
        <v>193.27100000000002</v>
      </c>
      <c r="AA78" s="296">
        <f t="shared" si="100"/>
        <v>98.271000000000001</v>
      </c>
      <c r="AB78" s="296">
        <f t="shared" si="101"/>
        <v>0</v>
      </c>
      <c r="AC78" s="296">
        <f t="shared" si="102"/>
        <v>0</v>
      </c>
      <c r="AD78" s="296">
        <f t="shared" si="103"/>
        <v>0</v>
      </c>
      <c r="AE78" s="296">
        <f t="shared" si="104"/>
        <v>25</v>
      </c>
      <c r="AF78" s="296">
        <f t="shared" si="105"/>
        <v>70</v>
      </c>
      <c r="AG78" s="297">
        <f t="shared" si="110"/>
        <v>2</v>
      </c>
      <c r="AH78" s="296">
        <f t="shared" si="111"/>
        <v>25</v>
      </c>
      <c r="AI78" s="298">
        <v>25</v>
      </c>
      <c r="AJ78" s="298"/>
      <c r="AK78" s="298"/>
      <c r="AL78" s="298"/>
      <c r="AM78" s="298"/>
      <c r="AN78" s="298"/>
      <c r="AO78" s="297">
        <f t="shared" si="112"/>
        <v>7</v>
      </c>
      <c r="AP78" s="296">
        <f t="shared" si="113"/>
        <v>72</v>
      </c>
      <c r="AQ78" s="298">
        <v>22</v>
      </c>
      <c r="AR78" s="298"/>
      <c r="AS78" s="298"/>
      <c r="AT78" s="298"/>
      <c r="AU78" s="298">
        <v>15</v>
      </c>
      <c r="AV78" s="298">
        <v>35</v>
      </c>
      <c r="AW78" s="297">
        <f t="shared" si="114"/>
        <v>7</v>
      </c>
      <c r="AX78" s="296">
        <f t="shared" si="115"/>
        <v>65.756</v>
      </c>
      <c r="AY78" s="298">
        <v>20.756</v>
      </c>
      <c r="AZ78" s="298"/>
      <c r="BA78" s="298"/>
      <c r="BB78" s="298"/>
      <c r="BC78" s="298">
        <v>10</v>
      </c>
      <c r="BD78" s="298">
        <v>35</v>
      </c>
      <c r="BE78" s="297">
        <f t="shared" si="116"/>
        <v>4</v>
      </c>
      <c r="BF78" s="296">
        <f t="shared" si="117"/>
        <v>30.515000000000001</v>
      </c>
      <c r="BG78" s="298">
        <v>30.515000000000001</v>
      </c>
      <c r="BH78" s="298"/>
      <c r="BI78" s="298"/>
      <c r="BJ78" s="298"/>
      <c r="BK78" s="298"/>
      <c r="BL78" s="298"/>
    </row>
    <row r="79" spans="1:64" s="287" customFormat="1" ht="40.5" customHeight="1" x14ac:dyDescent="0.25">
      <c r="A79" s="293"/>
      <c r="B79" s="278"/>
      <c r="C79" s="328" t="s">
        <v>1738</v>
      </c>
      <c r="D79" s="322" t="s">
        <v>1576</v>
      </c>
      <c r="E79" s="31">
        <v>581</v>
      </c>
      <c r="F79" s="359" t="s">
        <v>3248</v>
      </c>
      <c r="G79" s="359" t="s">
        <v>3247</v>
      </c>
      <c r="H79" s="644">
        <v>2</v>
      </c>
      <c r="I79" s="353" t="s">
        <v>2979</v>
      </c>
      <c r="J79" s="28">
        <v>45</v>
      </c>
      <c r="K79" s="28" t="s">
        <v>2984</v>
      </c>
      <c r="L79" s="28">
        <v>4502</v>
      </c>
      <c r="M79" s="28" t="s">
        <v>3139</v>
      </c>
      <c r="N79" s="356">
        <v>2024004540088</v>
      </c>
      <c r="O79" s="28" t="s">
        <v>3228</v>
      </c>
      <c r="P79" s="742" t="s">
        <v>1571</v>
      </c>
      <c r="Q79" s="272">
        <v>2</v>
      </c>
      <c r="R79" s="326" t="s">
        <v>2955</v>
      </c>
      <c r="S79" s="326"/>
      <c r="T79" s="178">
        <v>2</v>
      </c>
      <c r="U79" s="294">
        <v>1</v>
      </c>
      <c r="V79" s="295">
        <v>0</v>
      </c>
      <c r="W79" s="295">
        <v>1</v>
      </c>
      <c r="X79" s="295">
        <v>0</v>
      </c>
      <c r="Y79" s="295">
        <v>66.033000000000001</v>
      </c>
      <c r="Z79" s="296">
        <f t="shared" si="99"/>
        <v>66.033000000000001</v>
      </c>
      <c r="AA79" s="296">
        <f t="shared" si="100"/>
        <v>36.033000000000001</v>
      </c>
      <c r="AB79" s="296">
        <f t="shared" si="101"/>
        <v>0</v>
      </c>
      <c r="AC79" s="296">
        <f t="shared" si="102"/>
        <v>0</v>
      </c>
      <c r="AD79" s="296">
        <f t="shared" si="103"/>
        <v>0</v>
      </c>
      <c r="AE79" s="296">
        <f t="shared" si="104"/>
        <v>30</v>
      </c>
      <c r="AF79" s="296">
        <f t="shared" si="105"/>
        <v>0</v>
      </c>
      <c r="AG79" s="297">
        <f t="shared" si="110"/>
        <v>1</v>
      </c>
      <c r="AH79" s="296">
        <f t="shared" si="111"/>
        <v>8</v>
      </c>
      <c r="AI79" s="298">
        <v>8</v>
      </c>
      <c r="AJ79" s="298"/>
      <c r="AK79" s="298"/>
      <c r="AL79" s="298"/>
      <c r="AM79" s="298"/>
      <c r="AN79" s="298"/>
      <c r="AO79" s="297">
        <f t="shared" si="112"/>
        <v>0</v>
      </c>
      <c r="AP79" s="296">
        <f t="shared" si="113"/>
        <v>29</v>
      </c>
      <c r="AQ79" s="298">
        <v>9</v>
      </c>
      <c r="AR79" s="298"/>
      <c r="AS79" s="298"/>
      <c r="AT79" s="298"/>
      <c r="AU79" s="298">
        <v>20</v>
      </c>
      <c r="AV79" s="298"/>
      <c r="AW79" s="297">
        <f t="shared" si="114"/>
        <v>1</v>
      </c>
      <c r="AX79" s="296">
        <f t="shared" si="115"/>
        <v>19.34</v>
      </c>
      <c r="AY79" s="298">
        <v>9.34</v>
      </c>
      <c r="AZ79" s="298"/>
      <c r="BA79" s="298"/>
      <c r="BB79" s="298"/>
      <c r="BC79" s="298">
        <v>10</v>
      </c>
      <c r="BD79" s="298"/>
      <c r="BE79" s="297">
        <f t="shared" si="116"/>
        <v>0</v>
      </c>
      <c r="BF79" s="296">
        <f t="shared" si="117"/>
        <v>9.6929999999999996</v>
      </c>
      <c r="BG79" s="298">
        <v>9.6929999999999996</v>
      </c>
      <c r="BH79" s="298"/>
      <c r="BI79" s="298"/>
      <c r="BJ79" s="298"/>
      <c r="BK79" s="298"/>
      <c r="BL79" s="298"/>
    </row>
    <row r="80" spans="1:64" s="287" customFormat="1" ht="40.5" customHeight="1" x14ac:dyDescent="0.25">
      <c r="A80" s="293"/>
      <c r="B80" s="278"/>
      <c r="C80" s="328" t="s">
        <v>1739</v>
      </c>
      <c r="D80" s="322" t="s">
        <v>1577</v>
      </c>
      <c r="E80" s="345">
        <v>582</v>
      </c>
      <c r="F80" s="646" t="s">
        <v>3232</v>
      </c>
      <c r="G80" s="359" t="s">
        <v>3231</v>
      </c>
      <c r="H80" s="644">
        <v>1</v>
      </c>
      <c r="I80" s="353" t="s">
        <v>2979</v>
      </c>
      <c r="J80" s="28">
        <v>45</v>
      </c>
      <c r="K80" s="28" t="s">
        <v>2984</v>
      </c>
      <c r="L80" s="28">
        <v>4502</v>
      </c>
      <c r="M80" s="28" t="s">
        <v>3139</v>
      </c>
      <c r="N80" s="356">
        <v>2024004540088</v>
      </c>
      <c r="O80" s="28" t="s">
        <v>3228</v>
      </c>
      <c r="P80" s="742" t="s">
        <v>1568</v>
      </c>
      <c r="Q80" s="272">
        <v>1</v>
      </c>
      <c r="R80" s="326" t="s">
        <v>2955</v>
      </c>
      <c r="S80" s="326"/>
      <c r="T80" s="178">
        <v>1</v>
      </c>
      <c r="U80" s="294">
        <v>1</v>
      </c>
      <c r="V80" s="295">
        <v>0</v>
      </c>
      <c r="W80" s="295">
        <v>0</v>
      </c>
      <c r="X80" s="295">
        <v>0</v>
      </c>
      <c r="Y80" s="295">
        <v>18.687999999999999</v>
      </c>
      <c r="Z80" s="296">
        <f t="shared" si="99"/>
        <v>18.687999999999999</v>
      </c>
      <c r="AA80" s="296">
        <f t="shared" si="100"/>
        <v>18.687999999999999</v>
      </c>
      <c r="AB80" s="296">
        <f t="shared" si="101"/>
        <v>0</v>
      </c>
      <c r="AC80" s="296">
        <f t="shared" si="102"/>
        <v>0</v>
      </c>
      <c r="AD80" s="296">
        <f t="shared" si="103"/>
        <v>0</v>
      </c>
      <c r="AE80" s="296">
        <f t="shared" si="104"/>
        <v>0</v>
      </c>
      <c r="AF80" s="296">
        <f t="shared" si="105"/>
        <v>0</v>
      </c>
      <c r="AG80" s="297">
        <f t="shared" si="110"/>
        <v>1</v>
      </c>
      <c r="AH80" s="296">
        <f t="shared" si="111"/>
        <v>0</v>
      </c>
      <c r="AI80" s="298">
        <v>0</v>
      </c>
      <c r="AJ80" s="298"/>
      <c r="AK80" s="298"/>
      <c r="AL80" s="298"/>
      <c r="AM80" s="298"/>
      <c r="AN80" s="298"/>
      <c r="AO80" s="297">
        <f t="shared" si="112"/>
        <v>0</v>
      </c>
      <c r="AP80" s="296">
        <f t="shared" si="113"/>
        <v>6</v>
      </c>
      <c r="AQ80" s="298">
        <v>6</v>
      </c>
      <c r="AR80" s="298"/>
      <c r="AS80" s="298"/>
      <c r="AT80" s="298"/>
      <c r="AU80" s="298"/>
      <c r="AV80" s="298"/>
      <c r="AW80" s="297">
        <f t="shared" si="114"/>
        <v>0</v>
      </c>
      <c r="AX80" s="296">
        <f t="shared" si="115"/>
        <v>6.226</v>
      </c>
      <c r="AY80" s="298">
        <v>6.226</v>
      </c>
      <c r="AZ80" s="298"/>
      <c r="BA80" s="298"/>
      <c r="BB80" s="298"/>
      <c r="BC80" s="298"/>
      <c r="BD80" s="298"/>
      <c r="BE80" s="297">
        <f t="shared" si="116"/>
        <v>0</v>
      </c>
      <c r="BF80" s="296">
        <f t="shared" si="117"/>
        <v>6.4619999999999997</v>
      </c>
      <c r="BG80" s="298">
        <v>6.4619999999999997</v>
      </c>
      <c r="BH80" s="298"/>
      <c r="BI80" s="298"/>
      <c r="BJ80" s="298"/>
      <c r="BK80" s="298"/>
      <c r="BL80" s="298"/>
    </row>
    <row r="81" spans="1:64" s="559" customFormat="1" ht="40.5" customHeight="1" x14ac:dyDescent="0.25">
      <c r="A81" s="464"/>
      <c r="B81" s="201" t="s">
        <v>1741</v>
      </c>
      <c r="C81" s="198" t="s">
        <v>1585</v>
      </c>
      <c r="D81" s="548"/>
      <c r="E81" s="548"/>
      <c r="F81" s="402"/>
      <c r="G81" s="462"/>
      <c r="H81" s="462"/>
      <c r="I81" s="548"/>
      <c r="J81" s="472"/>
      <c r="K81" s="472"/>
      <c r="L81" s="472"/>
      <c r="M81" s="472"/>
      <c r="N81" s="472"/>
      <c r="O81" s="473"/>
      <c r="P81" s="473"/>
      <c r="Q81" s="473"/>
      <c r="R81" s="473"/>
      <c r="S81" s="474"/>
      <c r="T81" s="548"/>
      <c r="U81" s="549"/>
      <c r="V81" s="549"/>
      <c r="W81" s="549"/>
      <c r="X81" s="550"/>
      <c r="Y81" s="585">
        <v>300</v>
      </c>
      <c r="Z81" s="551">
        <f t="shared" si="99"/>
        <v>410.98</v>
      </c>
      <c r="AA81" s="551">
        <f t="shared" si="100"/>
        <v>210.98</v>
      </c>
      <c r="AB81" s="551">
        <f t="shared" si="101"/>
        <v>0</v>
      </c>
      <c r="AC81" s="551">
        <f t="shared" si="102"/>
        <v>0</v>
      </c>
      <c r="AD81" s="551">
        <f t="shared" si="103"/>
        <v>0</v>
      </c>
      <c r="AE81" s="551">
        <f t="shared" si="104"/>
        <v>100</v>
      </c>
      <c r="AF81" s="551">
        <f t="shared" si="105"/>
        <v>100</v>
      </c>
      <c r="AG81" s="552"/>
      <c r="AH81" s="553">
        <f t="shared" ref="AH81:AN81" si="118">SUM(AH82:AH86)</f>
        <v>13</v>
      </c>
      <c r="AI81" s="553">
        <f t="shared" si="118"/>
        <v>13</v>
      </c>
      <c r="AJ81" s="553">
        <f t="shared" si="118"/>
        <v>0</v>
      </c>
      <c r="AK81" s="553">
        <f t="shared" si="118"/>
        <v>0</v>
      </c>
      <c r="AL81" s="553">
        <f t="shared" si="118"/>
        <v>0</v>
      </c>
      <c r="AM81" s="553">
        <f t="shared" si="118"/>
        <v>0</v>
      </c>
      <c r="AN81" s="553">
        <f t="shared" si="118"/>
        <v>0</v>
      </c>
      <c r="AO81" s="552"/>
      <c r="AP81" s="553">
        <f t="shared" ref="AP81:AV81" si="119">SUM(AP82:AP86)</f>
        <v>143</v>
      </c>
      <c r="AQ81" s="553">
        <f t="shared" si="119"/>
        <v>63</v>
      </c>
      <c r="AR81" s="553">
        <f t="shared" si="119"/>
        <v>0</v>
      </c>
      <c r="AS81" s="553">
        <f t="shared" si="119"/>
        <v>0</v>
      </c>
      <c r="AT81" s="553">
        <f t="shared" si="119"/>
        <v>0</v>
      </c>
      <c r="AU81" s="553">
        <f t="shared" si="119"/>
        <v>40</v>
      </c>
      <c r="AV81" s="553">
        <f t="shared" si="119"/>
        <v>40</v>
      </c>
      <c r="AW81" s="552"/>
      <c r="AX81" s="553">
        <f t="shared" ref="AX81:BD81" si="120">SUM(AX82:AX86)</f>
        <v>151.17099999999999</v>
      </c>
      <c r="AY81" s="553">
        <f t="shared" si="120"/>
        <v>71.170999999999992</v>
      </c>
      <c r="AZ81" s="553">
        <f t="shared" si="120"/>
        <v>0</v>
      </c>
      <c r="BA81" s="553">
        <f t="shared" si="120"/>
        <v>0</v>
      </c>
      <c r="BB81" s="553">
        <f t="shared" si="120"/>
        <v>0</v>
      </c>
      <c r="BC81" s="553">
        <f t="shared" si="120"/>
        <v>40</v>
      </c>
      <c r="BD81" s="553">
        <f t="shared" si="120"/>
        <v>40</v>
      </c>
      <c r="BE81" s="552"/>
      <c r="BF81" s="553">
        <f t="shared" ref="BF81:BL81" si="121">SUM(BF82:BF86)</f>
        <v>103.809</v>
      </c>
      <c r="BG81" s="553">
        <f t="shared" si="121"/>
        <v>63.809000000000005</v>
      </c>
      <c r="BH81" s="553">
        <f t="shared" si="121"/>
        <v>0</v>
      </c>
      <c r="BI81" s="553">
        <f t="shared" si="121"/>
        <v>0</v>
      </c>
      <c r="BJ81" s="553">
        <f t="shared" si="121"/>
        <v>0</v>
      </c>
      <c r="BK81" s="553">
        <f t="shared" si="121"/>
        <v>20</v>
      </c>
      <c r="BL81" s="553">
        <f t="shared" si="121"/>
        <v>20</v>
      </c>
    </row>
    <row r="82" spans="1:64" s="287" customFormat="1" ht="40.5" customHeight="1" x14ac:dyDescent="0.25">
      <c r="A82" s="293"/>
      <c r="B82" s="278"/>
      <c r="C82" s="328" t="s">
        <v>1742</v>
      </c>
      <c r="D82" s="362" t="s">
        <v>1495</v>
      </c>
      <c r="E82" s="345">
        <v>583</v>
      </c>
      <c r="F82" s="646" t="s">
        <v>3246</v>
      </c>
      <c r="G82" s="647" t="s">
        <v>3245</v>
      </c>
      <c r="H82" s="644">
        <v>2</v>
      </c>
      <c r="I82" s="353" t="s">
        <v>2979</v>
      </c>
      <c r="J82" s="28">
        <v>45</v>
      </c>
      <c r="K82" s="28" t="s">
        <v>2984</v>
      </c>
      <c r="L82" s="28">
        <v>4502</v>
      </c>
      <c r="M82" s="28" t="s">
        <v>3139</v>
      </c>
      <c r="N82" s="356">
        <v>2024004540088</v>
      </c>
      <c r="O82" s="28" t="s">
        <v>3228</v>
      </c>
      <c r="P82" s="749" t="s">
        <v>1496</v>
      </c>
      <c r="Q82" s="639">
        <v>2</v>
      </c>
      <c r="R82" s="326" t="s">
        <v>2955</v>
      </c>
      <c r="S82" s="326"/>
      <c r="T82" s="638">
        <v>2</v>
      </c>
      <c r="U82" s="294">
        <v>1</v>
      </c>
      <c r="V82" s="295">
        <v>0</v>
      </c>
      <c r="W82" s="295">
        <v>1</v>
      </c>
      <c r="X82" s="295">
        <v>0</v>
      </c>
      <c r="Y82" s="295">
        <v>108.033</v>
      </c>
      <c r="Z82" s="296">
        <f t="shared" si="99"/>
        <v>108.033</v>
      </c>
      <c r="AA82" s="296">
        <f t="shared" si="100"/>
        <v>28.033000000000001</v>
      </c>
      <c r="AB82" s="296">
        <f t="shared" si="101"/>
        <v>0</v>
      </c>
      <c r="AC82" s="296">
        <f t="shared" si="102"/>
        <v>0</v>
      </c>
      <c r="AD82" s="296">
        <f t="shared" si="103"/>
        <v>0</v>
      </c>
      <c r="AE82" s="296">
        <f t="shared" si="104"/>
        <v>40</v>
      </c>
      <c r="AF82" s="296">
        <f t="shared" si="105"/>
        <v>40</v>
      </c>
      <c r="AG82" s="297">
        <f>+U82</f>
        <v>1</v>
      </c>
      <c r="AH82" s="296">
        <f>SUM(AI82:AN82)</f>
        <v>0</v>
      </c>
      <c r="AI82" s="298">
        <v>0</v>
      </c>
      <c r="AJ82" s="298"/>
      <c r="AK82" s="298"/>
      <c r="AL82" s="298"/>
      <c r="AM82" s="298"/>
      <c r="AN82" s="298"/>
      <c r="AO82" s="297">
        <f>+V82</f>
        <v>0</v>
      </c>
      <c r="AP82" s="296">
        <f>SUM(AQ82:AV82)</f>
        <v>29</v>
      </c>
      <c r="AQ82" s="298">
        <v>9</v>
      </c>
      <c r="AR82" s="298"/>
      <c r="AS82" s="298"/>
      <c r="AT82" s="298"/>
      <c r="AU82" s="298">
        <v>10</v>
      </c>
      <c r="AV82" s="298">
        <v>10</v>
      </c>
      <c r="AW82" s="297">
        <f>+W82</f>
        <v>1</v>
      </c>
      <c r="AX82" s="296">
        <f>SUM(AY82:BD82)</f>
        <v>49.34</v>
      </c>
      <c r="AY82" s="298">
        <v>9.34</v>
      </c>
      <c r="AZ82" s="298"/>
      <c r="BA82" s="298"/>
      <c r="BB82" s="298"/>
      <c r="BC82" s="298">
        <v>20</v>
      </c>
      <c r="BD82" s="298">
        <v>20</v>
      </c>
      <c r="BE82" s="297">
        <f>+X82</f>
        <v>0</v>
      </c>
      <c r="BF82" s="296">
        <f>SUM(BG82:BL82)</f>
        <v>29.692999999999998</v>
      </c>
      <c r="BG82" s="298">
        <v>9.6929999999999996</v>
      </c>
      <c r="BH82" s="298"/>
      <c r="BI82" s="298"/>
      <c r="BJ82" s="298"/>
      <c r="BK82" s="298">
        <v>10</v>
      </c>
      <c r="BL82" s="298">
        <v>10</v>
      </c>
    </row>
    <row r="83" spans="1:64" s="287" customFormat="1" ht="40.5" customHeight="1" x14ac:dyDescent="0.25">
      <c r="A83" s="293"/>
      <c r="B83" s="278"/>
      <c r="C83" s="328" t="s">
        <v>1746</v>
      </c>
      <c r="D83" s="362" t="s">
        <v>1587</v>
      </c>
      <c r="E83" s="345">
        <v>584</v>
      </c>
      <c r="F83" s="460" t="s">
        <v>3244</v>
      </c>
      <c r="G83" s="359" t="s">
        <v>1775</v>
      </c>
      <c r="H83" s="644">
        <v>1000</v>
      </c>
      <c r="I83" s="353" t="s">
        <v>2979</v>
      </c>
      <c r="J83" s="28">
        <v>45</v>
      </c>
      <c r="K83" s="28" t="s">
        <v>2984</v>
      </c>
      <c r="L83" s="28">
        <v>4502</v>
      </c>
      <c r="M83" s="28" t="s">
        <v>3139</v>
      </c>
      <c r="N83" s="356">
        <v>2024004540088</v>
      </c>
      <c r="O83" s="28" t="s">
        <v>3228</v>
      </c>
      <c r="P83" s="749" t="s">
        <v>1574</v>
      </c>
      <c r="Q83" s="639">
        <v>1000</v>
      </c>
      <c r="R83" s="326" t="s">
        <v>2955</v>
      </c>
      <c r="S83" s="326"/>
      <c r="T83" s="638">
        <v>1000</v>
      </c>
      <c r="U83" s="294">
        <v>20</v>
      </c>
      <c r="V83" s="295">
        <v>400</v>
      </c>
      <c r="W83" s="295">
        <v>400</v>
      </c>
      <c r="X83" s="295">
        <v>180</v>
      </c>
      <c r="Y83" s="295">
        <v>121.803</v>
      </c>
      <c r="Z83" s="296">
        <f t="shared" si="99"/>
        <v>121.803</v>
      </c>
      <c r="AA83" s="296">
        <f t="shared" si="100"/>
        <v>21.802999999999997</v>
      </c>
      <c r="AB83" s="296">
        <f t="shared" si="101"/>
        <v>0</v>
      </c>
      <c r="AC83" s="296">
        <f t="shared" si="102"/>
        <v>0</v>
      </c>
      <c r="AD83" s="296">
        <f t="shared" si="103"/>
        <v>0</v>
      </c>
      <c r="AE83" s="296">
        <f t="shared" si="104"/>
        <v>50</v>
      </c>
      <c r="AF83" s="296">
        <f t="shared" si="105"/>
        <v>50</v>
      </c>
      <c r="AG83" s="297">
        <f>+U83</f>
        <v>20</v>
      </c>
      <c r="AH83" s="296">
        <f>SUM(AI83:AN83)</f>
        <v>0</v>
      </c>
      <c r="AI83" s="298">
        <v>0</v>
      </c>
      <c r="AJ83" s="298"/>
      <c r="AK83" s="298"/>
      <c r="AL83" s="298"/>
      <c r="AM83" s="298"/>
      <c r="AN83" s="298"/>
      <c r="AO83" s="297">
        <f>+V83</f>
        <v>400</v>
      </c>
      <c r="AP83" s="296">
        <f>SUM(AQ83:AV83)</f>
        <v>47</v>
      </c>
      <c r="AQ83" s="298">
        <v>7</v>
      </c>
      <c r="AR83" s="298"/>
      <c r="AS83" s="298"/>
      <c r="AT83" s="298"/>
      <c r="AU83" s="298">
        <v>20</v>
      </c>
      <c r="AV83" s="298">
        <v>20</v>
      </c>
      <c r="AW83" s="297">
        <f>+W83</f>
        <v>400</v>
      </c>
      <c r="AX83" s="296">
        <f>SUM(AY83:BD83)</f>
        <v>47.263999999999996</v>
      </c>
      <c r="AY83" s="298">
        <v>7.2640000000000002</v>
      </c>
      <c r="AZ83" s="298"/>
      <c r="BA83" s="298"/>
      <c r="BB83" s="298"/>
      <c r="BC83" s="298">
        <v>20</v>
      </c>
      <c r="BD83" s="298">
        <v>20</v>
      </c>
      <c r="BE83" s="297">
        <f>+X83</f>
        <v>180</v>
      </c>
      <c r="BF83" s="296">
        <f>SUM(BG83:BL83)</f>
        <v>27.539000000000001</v>
      </c>
      <c r="BG83" s="298">
        <v>7.5389999999999997</v>
      </c>
      <c r="BH83" s="298"/>
      <c r="BI83" s="298"/>
      <c r="BJ83" s="298"/>
      <c r="BK83" s="298">
        <v>10</v>
      </c>
      <c r="BL83" s="298">
        <v>10</v>
      </c>
    </row>
    <row r="84" spans="1:64" s="287" customFormat="1" ht="40.5" customHeight="1" x14ac:dyDescent="0.25">
      <c r="A84" s="293"/>
      <c r="B84" s="278"/>
      <c r="C84" s="328" t="s">
        <v>1747</v>
      </c>
      <c r="D84" s="362" t="s">
        <v>1588</v>
      </c>
      <c r="E84" s="345">
        <v>585</v>
      </c>
      <c r="F84" s="359" t="s">
        <v>3243</v>
      </c>
      <c r="G84" s="359" t="s">
        <v>259</v>
      </c>
      <c r="H84" s="644">
        <v>1</v>
      </c>
      <c r="I84" s="353" t="s">
        <v>2979</v>
      </c>
      <c r="J84" s="28">
        <v>45</v>
      </c>
      <c r="K84" s="28" t="s">
        <v>2984</v>
      </c>
      <c r="L84" s="28">
        <v>4502</v>
      </c>
      <c r="M84" s="28" t="s">
        <v>3139</v>
      </c>
      <c r="N84" s="356">
        <v>2024004540088</v>
      </c>
      <c r="O84" s="28" t="s">
        <v>3228</v>
      </c>
      <c r="P84" s="749" t="s">
        <v>827</v>
      </c>
      <c r="Q84" s="639">
        <v>1</v>
      </c>
      <c r="R84" s="326" t="s">
        <v>2955</v>
      </c>
      <c r="S84" s="326"/>
      <c r="T84" s="638">
        <v>1</v>
      </c>
      <c r="U84" s="294">
        <v>1</v>
      </c>
      <c r="V84" s="295">
        <v>0</v>
      </c>
      <c r="W84" s="295">
        <v>0</v>
      </c>
      <c r="X84" s="295">
        <v>0</v>
      </c>
      <c r="Y84" s="295">
        <v>66.722000000000008</v>
      </c>
      <c r="Z84" s="296">
        <f t="shared" si="99"/>
        <v>66.722000000000008</v>
      </c>
      <c r="AA84" s="296">
        <f t="shared" si="100"/>
        <v>46.722000000000001</v>
      </c>
      <c r="AB84" s="296">
        <f t="shared" si="101"/>
        <v>0</v>
      </c>
      <c r="AC84" s="296">
        <f t="shared" si="102"/>
        <v>0</v>
      </c>
      <c r="AD84" s="296">
        <f t="shared" si="103"/>
        <v>0</v>
      </c>
      <c r="AE84" s="296">
        <f t="shared" si="104"/>
        <v>10</v>
      </c>
      <c r="AF84" s="296">
        <f t="shared" si="105"/>
        <v>10</v>
      </c>
      <c r="AG84" s="297">
        <f>+U84</f>
        <v>1</v>
      </c>
      <c r="AH84" s="296">
        <f>SUM(AI84:AN84)</f>
        <v>0</v>
      </c>
      <c r="AI84" s="298">
        <v>0</v>
      </c>
      <c r="AJ84" s="298"/>
      <c r="AK84" s="298"/>
      <c r="AL84" s="298"/>
      <c r="AM84" s="298"/>
      <c r="AN84" s="298"/>
      <c r="AO84" s="297">
        <f>+V84</f>
        <v>0</v>
      </c>
      <c r="AP84" s="296">
        <f>SUM(AQ84:AV84)</f>
        <v>35</v>
      </c>
      <c r="AQ84" s="298">
        <v>15</v>
      </c>
      <c r="AR84" s="298"/>
      <c r="AS84" s="298"/>
      <c r="AT84" s="298"/>
      <c r="AU84" s="298">
        <v>10</v>
      </c>
      <c r="AV84" s="298">
        <v>10</v>
      </c>
      <c r="AW84" s="297">
        <f>+W84</f>
        <v>0</v>
      </c>
      <c r="AX84" s="296">
        <f>SUM(AY84:BD84)</f>
        <v>15.567</v>
      </c>
      <c r="AY84" s="298">
        <v>15.567</v>
      </c>
      <c r="AZ84" s="298"/>
      <c r="BA84" s="298"/>
      <c r="BB84" s="298"/>
      <c r="BC84" s="298"/>
      <c r="BD84" s="298"/>
      <c r="BE84" s="297">
        <f>+X84</f>
        <v>0</v>
      </c>
      <c r="BF84" s="296">
        <f>SUM(BG84:BL84)</f>
        <v>16.155000000000001</v>
      </c>
      <c r="BG84" s="298">
        <v>16.155000000000001</v>
      </c>
      <c r="BH84" s="298"/>
      <c r="BI84" s="298"/>
      <c r="BJ84" s="298"/>
      <c r="BK84" s="298"/>
      <c r="BL84" s="298"/>
    </row>
    <row r="85" spans="1:64" s="287" customFormat="1" ht="40.5" customHeight="1" x14ac:dyDescent="0.25">
      <c r="A85" s="293"/>
      <c r="B85" s="278"/>
      <c r="C85" s="328" t="s">
        <v>2601</v>
      </c>
      <c r="D85" s="362" t="s">
        <v>1503</v>
      </c>
      <c r="E85" s="345">
        <v>586</v>
      </c>
      <c r="F85" s="460" t="s">
        <v>3244</v>
      </c>
      <c r="G85" s="359" t="s">
        <v>1775</v>
      </c>
      <c r="H85" s="644">
        <v>500</v>
      </c>
      <c r="I85" s="353" t="s">
        <v>2979</v>
      </c>
      <c r="J85" s="28">
        <v>45</v>
      </c>
      <c r="K85" s="28" t="s">
        <v>2984</v>
      </c>
      <c r="L85" s="28">
        <v>4502</v>
      </c>
      <c r="M85" s="28" t="s">
        <v>3139</v>
      </c>
      <c r="N85" s="356">
        <v>2024004540088</v>
      </c>
      <c r="O85" s="28" t="s">
        <v>3228</v>
      </c>
      <c r="P85" s="749" t="s">
        <v>1574</v>
      </c>
      <c r="Q85" s="639">
        <v>500</v>
      </c>
      <c r="R85" s="326" t="s">
        <v>2955</v>
      </c>
      <c r="S85" s="326"/>
      <c r="T85" s="638">
        <v>500</v>
      </c>
      <c r="U85" s="294">
        <v>20</v>
      </c>
      <c r="V85" s="295">
        <v>200</v>
      </c>
      <c r="W85" s="295">
        <v>200</v>
      </c>
      <c r="X85" s="295">
        <v>80</v>
      </c>
      <c r="Y85" s="295">
        <v>40.822000000000003</v>
      </c>
      <c r="Z85" s="296">
        <f t="shared" si="99"/>
        <v>40.822000000000003</v>
      </c>
      <c r="AA85" s="296">
        <f t="shared" si="100"/>
        <v>40.822000000000003</v>
      </c>
      <c r="AB85" s="296">
        <f t="shared" si="101"/>
        <v>0</v>
      </c>
      <c r="AC85" s="296">
        <f t="shared" si="102"/>
        <v>0</v>
      </c>
      <c r="AD85" s="296">
        <f t="shared" si="103"/>
        <v>0</v>
      </c>
      <c r="AE85" s="296">
        <f t="shared" si="104"/>
        <v>0</v>
      </c>
      <c r="AF85" s="296">
        <f t="shared" si="105"/>
        <v>0</v>
      </c>
      <c r="AG85" s="297">
        <f>+U85</f>
        <v>20</v>
      </c>
      <c r="AH85" s="296">
        <f>SUM(AI85:AN85)</f>
        <v>10</v>
      </c>
      <c r="AI85" s="298">
        <v>10</v>
      </c>
      <c r="AJ85" s="298"/>
      <c r="AK85" s="298"/>
      <c r="AL85" s="298"/>
      <c r="AM85" s="298"/>
      <c r="AN85" s="298"/>
      <c r="AO85" s="297">
        <f>+V85</f>
        <v>200</v>
      </c>
      <c r="AP85" s="296">
        <f>SUM(AQ85:AV85)</f>
        <v>11</v>
      </c>
      <c r="AQ85" s="298">
        <v>11</v>
      </c>
      <c r="AR85" s="298"/>
      <c r="AS85" s="298"/>
      <c r="AT85" s="298"/>
      <c r="AU85" s="298"/>
      <c r="AV85" s="298"/>
      <c r="AW85" s="297">
        <f>+W85</f>
        <v>200</v>
      </c>
      <c r="AX85" s="296">
        <f>SUM(AY85:BD85)</f>
        <v>12</v>
      </c>
      <c r="AY85" s="298">
        <v>12</v>
      </c>
      <c r="AZ85" s="298"/>
      <c r="BA85" s="298"/>
      <c r="BB85" s="298"/>
      <c r="BC85" s="298"/>
      <c r="BD85" s="298"/>
      <c r="BE85" s="297">
        <f>+X85</f>
        <v>80</v>
      </c>
      <c r="BF85" s="296">
        <f>SUM(BG85:BL85)</f>
        <v>7.8220000000000001</v>
      </c>
      <c r="BG85" s="298">
        <v>7.8220000000000001</v>
      </c>
      <c r="BH85" s="298"/>
      <c r="BI85" s="298"/>
      <c r="BJ85" s="298"/>
      <c r="BK85" s="298"/>
      <c r="BL85" s="298"/>
    </row>
    <row r="86" spans="1:64" s="287" customFormat="1" ht="40.5" customHeight="1" x14ac:dyDescent="0.25">
      <c r="A86" s="293"/>
      <c r="B86" s="278"/>
      <c r="C86" s="328" t="s">
        <v>2602</v>
      </c>
      <c r="D86" s="362" t="s">
        <v>1589</v>
      </c>
      <c r="E86" s="31">
        <v>587</v>
      </c>
      <c r="F86" s="359" t="s">
        <v>3229</v>
      </c>
      <c r="G86" s="359" t="s">
        <v>1253</v>
      </c>
      <c r="H86" s="644">
        <v>4</v>
      </c>
      <c r="I86" s="353" t="s">
        <v>2979</v>
      </c>
      <c r="J86" s="28">
        <v>45</v>
      </c>
      <c r="K86" s="28" t="s">
        <v>2984</v>
      </c>
      <c r="L86" s="28">
        <v>4502</v>
      </c>
      <c r="M86" s="28" t="s">
        <v>3139</v>
      </c>
      <c r="N86" s="356">
        <v>2024004540088</v>
      </c>
      <c r="O86" s="28" t="s">
        <v>3228</v>
      </c>
      <c r="P86" s="749" t="s">
        <v>928</v>
      </c>
      <c r="Q86" s="639">
        <v>4</v>
      </c>
      <c r="R86" s="326" t="s">
        <v>2955</v>
      </c>
      <c r="S86" s="326"/>
      <c r="T86" s="638">
        <v>4</v>
      </c>
      <c r="U86" s="294">
        <v>1</v>
      </c>
      <c r="V86" s="295">
        <v>1</v>
      </c>
      <c r="W86" s="295">
        <v>1</v>
      </c>
      <c r="X86" s="295">
        <v>1</v>
      </c>
      <c r="Y86" s="295">
        <v>73.599999999999994</v>
      </c>
      <c r="Z86" s="296">
        <f t="shared" si="99"/>
        <v>73.599999999999994</v>
      </c>
      <c r="AA86" s="296">
        <f t="shared" si="100"/>
        <v>73.599999999999994</v>
      </c>
      <c r="AB86" s="296">
        <f t="shared" si="101"/>
        <v>0</v>
      </c>
      <c r="AC86" s="296">
        <f t="shared" si="102"/>
        <v>0</v>
      </c>
      <c r="AD86" s="296">
        <f t="shared" si="103"/>
        <v>0</v>
      </c>
      <c r="AE86" s="296">
        <f t="shared" si="104"/>
        <v>0</v>
      </c>
      <c r="AF86" s="296">
        <f t="shared" si="105"/>
        <v>0</v>
      </c>
      <c r="AG86" s="297">
        <f>+U86</f>
        <v>1</v>
      </c>
      <c r="AH86" s="296">
        <f>SUM(AI86:AN86)</f>
        <v>3</v>
      </c>
      <c r="AI86" s="298">
        <v>3</v>
      </c>
      <c r="AJ86" s="298"/>
      <c r="AK86" s="298"/>
      <c r="AL86" s="298"/>
      <c r="AM86" s="298"/>
      <c r="AN86" s="298"/>
      <c r="AO86" s="297">
        <f>+V86</f>
        <v>1</v>
      </c>
      <c r="AP86" s="296">
        <f>SUM(AQ86:AV86)</f>
        <v>21</v>
      </c>
      <c r="AQ86" s="298">
        <v>21</v>
      </c>
      <c r="AR86" s="298"/>
      <c r="AS86" s="298"/>
      <c r="AT86" s="298"/>
      <c r="AU86" s="298"/>
      <c r="AV86" s="298"/>
      <c r="AW86" s="297">
        <f>+W86</f>
        <v>1</v>
      </c>
      <c r="AX86" s="296">
        <f>SUM(AY86:BD86)</f>
        <v>27</v>
      </c>
      <c r="AY86" s="298">
        <v>27</v>
      </c>
      <c r="AZ86" s="298"/>
      <c r="BA86" s="298"/>
      <c r="BB86" s="298"/>
      <c r="BC86" s="298"/>
      <c r="BD86" s="298"/>
      <c r="BE86" s="297">
        <f>+X86</f>
        <v>1</v>
      </c>
      <c r="BF86" s="296">
        <f>SUM(BG86:BL86)</f>
        <v>22.6</v>
      </c>
      <c r="BG86" s="298">
        <v>22.6</v>
      </c>
      <c r="BH86" s="298"/>
      <c r="BI86" s="298"/>
      <c r="BJ86" s="298"/>
      <c r="BK86" s="298"/>
      <c r="BL86" s="298"/>
    </row>
    <row r="87" spans="1:64" s="559" customFormat="1" ht="40.5" customHeight="1" x14ac:dyDescent="0.25">
      <c r="A87" s="464"/>
      <c r="B87" s="201" t="s">
        <v>1749</v>
      </c>
      <c r="C87" s="198" t="s">
        <v>1595</v>
      </c>
      <c r="D87" s="548"/>
      <c r="E87" s="548"/>
      <c r="F87" s="398"/>
      <c r="G87" s="565"/>
      <c r="H87" s="462"/>
      <c r="I87" s="548"/>
      <c r="J87" s="472"/>
      <c r="K87" s="472"/>
      <c r="L87" s="472"/>
      <c r="M87" s="472"/>
      <c r="N87" s="472"/>
      <c r="O87" s="473"/>
      <c r="P87" s="473"/>
      <c r="Q87" s="473"/>
      <c r="R87" s="473"/>
      <c r="S87" s="474"/>
      <c r="T87" s="548"/>
      <c r="U87" s="549"/>
      <c r="V87" s="549"/>
      <c r="W87" s="549"/>
      <c r="X87" s="550"/>
      <c r="Y87" s="585">
        <v>1300</v>
      </c>
      <c r="Z87" s="551">
        <f t="shared" si="99"/>
        <v>1503.751</v>
      </c>
      <c r="AA87" s="551">
        <f t="shared" si="100"/>
        <v>1003.751</v>
      </c>
      <c r="AB87" s="551">
        <f t="shared" si="101"/>
        <v>0</v>
      </c>
      <c r="AC87" s="551">
        <f t="shared" si="102"/>
        <v>0</v>
      </c>
      <c r="AD87" s="551">
        <f t="shared" si="103"/>
        <v>0</v>
      </c>
      <c r="AE87" s="551">
        <f t="shared" si="104"/>
        <v>500</v>
      </c>
      <c r="AF87" s="551">
        <f t="shared" si="105"/>
        <v>0</v>
      </c>
      <c r="AG87" s="552"/>
      <c r="AH87" s="553">
        <f t="shared" ref="AH87:AN87" si="122">SUM(AH88:AH94)</f>
        <v>114.5</v>
      </c>
      <c r="AI87" s="553">
        <f t="shared" si="122"/>
        <v>114.5</v>
      </c>
      <c r="AJ87" s="553">
        <f t="shared" si="122"/>
        <v>0</v>
      </c>
      <c r="AK87" s="553">
        <f t="shared" si="122"/>
        <v>0</v>
      </c>
      <c r="AL87" s="553">
        <f t="shared" si="122"/>
        <v>0</v>
      </c>
      <c r="AM87" s="553">
        <f t="shared" si="122"/>
        <v>0</v>
      </c>
      <c r="AN87" s="553">
        <f t="shared" si="122"/>
        <v>0</v>
      </c>
      <c r="AO87" s="552"/>
      <c r="AP87" s="553">
        <f t="shared" ref="AP87:AV87" si="123">SUM(AP88:AP94)</f>
        <v>521</v>
      </c>
      <c r="AQ87" s="553">
        <f t="shared" si="123"/>
        <v>251</v>
      </c>
      <c r="AR87" s="553">
        <f t="shared" si="123"/>
        <v>0</v>
      </c>
      <c r="AS87" s="553">
        <f t="shared" si="123"/>
        <v>0</v>
      </c>
      <c r="AT87" s="553">
        <f t="shared" si="123"/>
        <v>0</v>
      </c>
      <c r="AU87" s="553">
        <f t="shared" si="123"/>
        <v>270</v>
      </c>
      <c r="AV87" s="553">
        <f t="shared" si="123"/>
        <v>0</v>
      </c>
      <c r="AW87" s="552"/>
      <c r="AX87" s="553">
        <f t="shared" ref="AX87:BD87" si="124">SUM(AX88:AX94)</f>
        <v>483.78100000000006</v>
      </c>
      <c r="AY87" s="553">
        <f t="shared" si="124"/>
        <v>253.78099999999998</v>
      </c>
      <c r="AZ87" s="553">
        <f t="shared" si="124"/>
        <v>0</v>
      </c>
      <c r="BA87" s="553">
        <f t="shared" si="124"/>
        <v>0</v>
      </c>
      <c r="BB87" s="553">
        <f t="shared" si="124"/>
        <v>0</v>
      </c>
      <c r="BC87" s="553">
        <f t="shared" si="124"/>
        <v>230</v>
      </c>
      <c r="BD87" s="553">
        <f t="shared" si="124"/>
        <v>0</v>
      </c>
      <c r="BE87" s="552"/>
      <c r="BF87" s="553">
        <f t="shared" ref="BF87:BL87" si="125">SUM(BF88:BF94)</f>
        <v>384.47</v>
      </c>
      <c r="BG87" s="553">
        <f t="shared" si="125"/>
        <v>384.47</v>
      </c>
      <c r="BH87" s="553">
        <f t="shared" si="125"/>
        <v>0</v>
      </c>
      <c r="BI87" s="553">
        <f t="shared" si="125"/>
        <v>0</v>
      </c>
      <c r="BJ87" s="553">
        <f t="shared" si="125"/>
        <v>0</v>
      </c>
      <c r="BK87" s="553">
        <f t="shared" si="125"/>
        <v>0</v>
      </c>
      <c r="BL87" s="553">
        <f t="shared" si="125"/>
        <v>0</v>
      </c>
    </row>
    <row r="88" spans="1:64" s="287" customFormat="1" ht="40.5" customHeight="1" x14ac:dyDescent="0.25">
      <c r="A88" s="293"/>
      <c r="B88" s="278"/>
      <c r="C88" s="328" t="s">
        <v>1755</v>
      </c>
      <c r="D88" s="322" t="s">
        <v>1597</v>
      </c>
      <c r="E88" s="31">
        <v>588</v>
      </c>
      <c r="F88" s="359" t="s">
        <v>3243</v>
      </c>
      <c r="G88" s="359" t="s">
        <v>259</v>
      </c>
      <c r="H88" s="644">
        <v>1</v>
      </c>
      <c r="I88" s="353" t="s">
        <v>2979</v>
      </c>
      <c r="J88" s="28">
        <v>45</v>
      </c>
      <c r="K88" s="28" t="s">
        <v>2984</v>
      </c>
      <c r="L88" s="28">
        <v>4502</v>
      </c>
      <c r="M88" s="28" t="s">
        <v>3139</v>
      </c>
      <c r="N88" s="356">
        <v>2024004540088</v>
      </c>
      <c r="O88" s="28" t="s">
        <v>3228</v>
      </c>
      <c r="P88" s="742" t="s">
        <v>827</v>
      </c>
      <c r="Q88" s="272">
        <v>1</v>
      </c>
      <c r="R88" s="326" t="s">
        <v>2955</v>
      </c>
      <c r="S88" s="326"/>
      <c r="T88" s="178">
        <v>1</v>
      </c>
      <c r="U88" s="294">
        <v>1</v>
      </c>
      <c r="V88" s="295">
        <v>0</v>
      </c>
      <c r="W88" s="295">
        <v>0</v>
      </c>
      <c r="X88" s="295">
        <v>0</v>
      </c>
      <c r="Y88" s="295">
        <v>24.917999999999999</v>
      </c>
      <c r="Z88" s="296">
        <f t="shared" si="99"/>
        <v>24.917999999999999</v>
      </c>
      <c r="AA88" s="296">
        <f t="shared" si="100"/>
        <v>24.917999999999999</v>
      </c>
      <c r="AB88" s="296">
        <f t="shared" si="101"/>
        <v>0</v>
      </c>
      <c r="AC88" s="296">
        <f t="shared" si="102"/>
        <v>0</v>
      </c>
      <c r="AD88" s="296">
        <f t="shared" si="103"/>
        <v>0</v>
      </c>
      <c r="AE88" s="296">
        <f t="shared" si="104"/>
        <v>0</v>
      </c>
      <c r="AF88" s="296">
        <f t="shared" si="105"/>
        <v>0</v>
      </c>
      <c r="AG88" s="297">
        <f t="shared" ref="AG88:AG94" si="126">+U88</f>
        <v>1</v>
      </c>
      <c r="AH88" s="296">
        <f t="shared" ref="AH88:AH94" si="127">SUM(AI88:AN88)</f>
        <v>0</v>
      </c>
      <c r="AI88" s="298">
        <v>0</v>
      </c>
      <c r="AJ88" s="298"/>
      <c r="AK88" s="298"/>
      <c r="AL88" s="298"/>
      <c r="AM88" s="298"/>
      <c r="AN88" s="298"/>
      <c r="AO88" s="297">
        <f t="shared" ref="AO88:AO94" si="128">+V88</f>
        <v>0</v>
      </c>
      <c r="AP88" s="296">
        <f t="shared" ref="AP88:AP94" si="129">SUM(AQ88:AV88)</f>
        <v>8</v>
      </c>
      <c r="AQ88" s="298">
        <v>8</v>
      </c>
      <c r="AR88" s="298"/>
      <c r="AS88" s="298"/>
      <c r="AT88" s="298"/>
      <c r="AU88" s="298"/>
      <c r="AV88" s="298"/>
      <c r="AW88" s="297">
        <f t="shared" ref="AW88:AW94" si="130">+W88</f>
        <v>0</v>
      </c>
      <c r="AX88" s="296">
        <f t="shared" ref="AX88:AX94" si="131">SUM(AY88:BD88)</f>
        <v>8.3019999999999996</v>
      </c>
      <c r="AY88" s="298">
        <v>8.3019999999999996</v>
      </c>
      <c r="AZ88" s="298"/>
      <c r="BA88" s="298"/>
      <c r="BB88" s="298"/>
      <c r="BC88" s="298"/>
      <c r="BD88" s="298"/>
      <c r="BE88" s="297">
        <f t="shared" ref="BE88:BE94" si="132">+X88</f>
        <v>0</v>
      </c>
      <c r="BF88" s="296">
        <f t="shared" ref="BF88:BF94" si="133">SUM(BG88:BL88)</f>
        <v>8.6159999999999997</v>
      </c>
      <c r="BG88" s="298">
        <v>8.6159999999999997</v>
      </c>
      <c r="BH88" s="298"/>
      <c r="BI88" s="298"/>
      <c r="BJ88" s="298"/>
      <c r="BK88" s="298"/>
      <c r="BL88" s="298"/>
    </row>
    <row r="89" spans="1:64" s="287" customFormat="1" ht="40.5" customHeight="1" x14ac:dyDescent="0.25">
      <c r="A89" s="293"/>
      <c r="B89" s="278"/>
      <c r="C89" s="328" t="s">
        <v>1756</v>
      </c>
      <c r="D89" s="322" t="s">
        <v>1598</v>
      </c>
      <c r="E89" s="31">
        <v>589</v>
      </c>
      <c r="F89" s="648" t="s">
        <v>3233</v>
      </c>
      <c r="G89" s="647" t="s">
        <v>1777</v>
      </c>
      <c r="H89" s="644">
        <v>100</v>
      </c>
      <c r="I89" s="353" t="s">
        <v>2979</v>
      </c>
      <c r="J89" s="28">
        <v>45</v>
      </c>
      <c r="K89" s="28" t="s">
        <v>2984</v>
      </c>
      <c r="L89" s="28">
        <v>4502</v>
      </c>
      <c r="M89" s="28" t="s">
        <v>3139</v>
      </c>
      <c r="N89" s="356">
        <v>2024004540088</v>
      </c>
      <c r="O89" s="28" t="s">
        <v>3228</v>
      </c>
      <c r="P89" s="742" t="s">
        <v>1476</v>
      </c>
      <c r="Q89" s="272">
        <v>100</v>
      </c>
      <c r="R89" s="326" t="s">
        <v>2955</v>
      </c>
      <c r="S89" s="326"/>
      <c r="T89" s="178">
        <v>100</v>
      </c>
      <c r="U89" s="294">
        <v>5</v>
      </c>
      <c r="V89" s="295">
        <v>40</v>
      </c>
      <c r="W89" s="295">
        <v>40</v>
      </c>
      <c r="X89" s="295">
        <v>15</v>
      </c>
      <c r="Y89" s="295">
        <v>564</v>
      </c>
      <c r="Z89" s="296">
        <f t="shared" si="99"/>
        <v>564</v>
      </c>
      <c r="AA89" s="296">
        <f t="shared" si="100"/>
        <v>164</v>
      </c>
      <c r="AB89" s="296">
        <f t="shared" si="101"/>
        <v>0</v>
      </c>
      <c r="AC89" s="296">
        <f t="shared" si="102"/>
        <v>0</v>
      </c>
      <c r="AD89" s="296">
        <f t="shared" si="103"/>
        <v>0</v>
      </c>
      <c r="AE89" s="296">
        <f t="shared" si="104"/>
        <v>400</v>
      </c>
      <c r="AF89" s="296">
        <f t="shared" si="105"/>
        <v>0</v>
      </c>
      <c r="AG89" s="297">
        <f t="shared" si="126"/>
        <v>5</v>
      </c>
      <c r="AH89" s="296">
        <f t="shared" si="127"/>
        <v>40</v>
      </c>
      <c r="AI89" s="298">
        <v>40</v>
      </c>
      <c r="AJ89" s="298"/>
      <c r="AK89" s="298"/>
      <c r="AL89" s="298"/>
      <c r="AM89" s="298"/>
      <c r="AN89" s="298"/>
      <c r="AO89" s="297">
        <f t="shared" si="128"/>
        <v>40</v>
      </c>
      <c r="AP89" s="296">
        <f t="shared" si="129"/>
        <v>238</v>
      </c>
      <c r="AQ89" s="298">
        <v>38</v>
      </c>
      <c r="AR89" s="298"/>
      <c r="AS89" s="298"/>
      <c r="AT89" s="298"/>
      <c r="AU89" s="298">
        <v>200</v>
      </c>
      <c r="AV89" s="298"/>
      <c r="AW89" s="297">
        <f t="shared" si="130"/>
        <v>40</v>
      </c>
      <c r="AX89" s="296">
        <f t="shared" si="131"/>
        <v>244</v>
      </c>
      <c r="AY89" s="298">
        <v>44</v>
      </c>
      <c r="AZ89" s="298"/>
      <c r="BA89" s="298"/>
      <c r="BB89" s="298"/>
      <c r="BC89" s="298">
        <v>200</v>
      </c>
      <c r="BD89" s="298"/>
      <c r="BE89" s="297">
        <f t="shared" si="132"/>
        <v>15</v>
      </c>
      <c r="BF89" s="296">
        <f t="shared" si="133"/>
        <v>42</v>
      </c>
      <c r="BG89" s="298">
        <v>42</v>
      </c>
      <c r="BH89" s="298"/>
      <c r="BI89" s="298"/>
      <c r="BJ89" s="298"/>
      <c r="BK89" s="298"/>
      <c r="BL89" s="298"/>
    </row>
    <row r="90" spans="1:64" s="287" customFormat="1" ht="40.5" customHeight="1" x14ac:dyDescent="0.25">
      <c r="A90" s="293"/>
      <c r="B90" s="278"/>
      <c r="C90" s="328" t="s">
        <v>1757</v>
      </c>
      <c r="D90" s="322" t="s">
        <v>1599</v>
      </c>
      <c r="E90" s="31">
        <v>590</v>
      </c>
      <c r="F90" s="648" t="s">
        <v>3242</v>
      </c>
      <c r="G90" s="359" t="s">
        <v>252</v>
      </c>
      <c r="H90" s="644">
        <v>30</v>
      </c>
      <c r="I90" s="353" t="s">
        <v>2979</v>
      </c>
      <c r="J90" s="28">
        <v>45</v>
      </c>
      <c r="K90" s="28" t="s">
        <v>2984</v>
      </c>
      <c r="L90" s="28">
        <v>4502</v>
      </c>
      <c r="M90" s="28" t="s">
        <v>3139</v>
      </c>
      <c r="N90" s="356">
        <v>2024004540088</v>
      </c>
      <c r="O90" s="28" t="s">
        <v>3228</v>
      </c>
      <c r="P90" s="742" t="s">
        <v>1478</v>
      </c>
      <c r="Q90" s="272">
        <v>30</v>
      </c>
      <c r="R90" s="326" t="s">
        <v>2955</v>
      </c>
      <c r="S90" s="326"/>
      <c r="T90" s="178">
        <v>30</v>
      </c>
      <c r="U90" s="294">
        <v>5</v>
      </c>
      <c r="V90" s="295">
        <v>10</v>
      </c>
      <c r="W90" s="295">
        <v>10</v>
      </c>
      <c r="X90" s="295">
        <v>5</v>
      </c>
      <c r="Y90" s="295">
        <v>112</v>
      </c>
      <c r="Z90" s="296">
        <f t="shared" si="99"/>
        <v>112</v>
      </c>
      <c r="AA90" s="296">
        <f t="shared" si="100"/>
        <v>112</v>
      </c>
      <c r="AB90" s="296">
        <f t="shared" si="101"/>
        <v>0</v>
      </c>
      <c r="AC90" s="296">
        <f t="shared" si="102"/>
        <v>0</v>
      </c>
      <c r="AD90" s="296">
        <f t="shared" si="103"/>
        <v>0</v>
      </c>
      <c r="AE90" s="296">
        <f t="shared" si="104"/>
        <v>0</v>
      </c>
      <c r="AF90" s="296">
        <f t="shared" si="105"/>
        <v>0</v>
      </c>
      <c r="AG90" s="297">
        <f t="shared" si="126"/>
        <v>5</v>
      </c>
      <c r="AH90" s="296">
        <f t="shared" si="127"/>
        <v>30</v>
      </c>
      <c r="AI90" s="298">
        <v>30</v>
      </c>
      <c r="AJ90" s="298"/>
      <c r="AK90" s="298"/>
      <c r="AL90" s="298"/>
      <c r="AM90" s="298"/>
      <c r="AN90" s="298"/>
      <c r="AO90" s="297">
        <f t="shared" si="128"/>
        <v>10</v>
      </c>
      <c r="AP90" s="296">
        <f t="shared" si="129"/>
        <v>25</v>
      </c>
      <c r="AQ90" s="298">
        <v>25</v>
      </c>
      <c r="AR90" s="298"/>
      <c r="AS90" s="298"/>
      <c r="AT90" s="298"/>
      <c r="AU90" s="298"/>
      <c r="AV90" s="298"/>
      <c r="AW90" s="297">
        <f t="shared" si="130"/>
        <v>10</v>
      </c>
      <c r="AX90" s="296">
        <f t="shared" si="131"/>
        <v>30</v>
      </c>
      <c r="AY90" s="298">
        <v>30</v>
      </c>
      <c r="AZ90" s="298"/>
      <c r="BA90" s="298"/>
      <c r="BB90" s="298"/>
      <c r="BC90" s="298"/>
      <c r="BD90" s="298"/>
      <c r="BE90" s="297">
        <f t="shared" si="132"/>
        <v>5</v>
      </c>
      <c r="BF90" s="296">
        <f t="shared" si="133"/>
        <v>27</v>
      </c>
      <c r="BG90" s="298">
        <v>27</v>
      </c>
      <c r="BH90" s="298"/>
      <c r="BI90" s="298"/>
      <c r="BJ90" s="298"/>
      <c r="BK90" s="298"/>
      <c r="BL90" s="298"/>
    </row>
    <row r="91" spans="1:64" s="287" customFormat="1" ht="40.5" customHeight="1" x14ac:dyDescent="0.25">
      <c r="A91" s="293"/>
      <c r="B91" s="278"/>
      <c r="C91" s="328" t="s">
        <v>1758</v>
      </c>
      <c r="D91" s="322" t="s">
        <v>1600</v>
      </c>
      <c r="E91" s="31">
        <v>591</v>
      </c>
      <c r="F91" s="648" t="s">
        <v>3233</v>
      </c>
      <c r="G91" s="647" t="s">
        <v>1777</v>
      </c>
      <c r="H91" s="644">
        <v>1000</v>
      </c>
      <c r="I91" s="353" t="s">
        <v>2979</v>
      </c>
      <c r="J91" s="28">
        <v>45</v>
      </c>
      <c r="K91" s="28" t="s">
        <v>2984</v>
      </c>
      <c r="L91" s="28">
        <v>4502</v>
      </c>
      <c r="M91" s="28" t="s">
        <v>3139</v>
      </c>
      <c r="N91" s="356">
        <v>2024004540088</v>
      </c>
      <c r="O91" s="28" t="s">
        <v>3228</v>
      </c>
      <c r="P91" s="742" t="s">
        <v>1476</v>
      </c>
      <c r="Q91" s="272">
        <v>1000</v>
      </c>
      <c r="R91" s="326" t="s">
        <v>2955</v>
      </c>
      <c r="S91" s="326"/>
      <c r="T91" s="178">
        <v>1000</v>
      </c>
      <c r="U91" s="294">
        <v>30</v>
      </c>
      <c r="V91" s="295">
        <v>400</v>
      </c>
      <c r="W91" s="295">
        <v>400</v>
      </c>
      <c r="X91" s="295">
        <v>170</v>
      </c>
      <c r="Y91" s="295">
        <v>326.726</v>
      </c>
      <c r="Z91" s="296">
        <f t="shared" si="99"/>
        <v>326.726</v>
      </c>
      <c r="AA91" s="296">
        <f t="shared" si="100"/>
        <v>246.726</v>
      </c>
      <c r="AB91" s="296">
        <f t="shared" si="101"/>
        <v>0</v>
      </c>
      <c r="AC91" s="296">
        <f t="shared" si="102"/>
        <v>0</v>
      </c>
      <c r="AD91" s="296">
        <f t="shared" si="103"/>
        <v>0</v>
      </c>
      <c r="AE91" s="296">
        <f t="shared" si="104"/>
        <v>80</v>
      </c>
      <c r="AF91" s="296">
        <f t="shared" si="105"/>
        <v>0</v>
      </c>
      <c r="AG91" s="297">
        <f t="shared" si="126"/>
        <v>30</v>
      </c>
      <c r="AH91" s="296">
        <f t="shared" si="127"/>
        <v>10</v>
      </c>
      <c r="AI91" s="298">
        <v>10</v>
      </c>
      <c r="AJ91" s="298"/>
      <c r="AK91" s="298"/>
      <c r="AL91" s="298"/>
      <c r="AM91" s="298"/>
      <c r="AN91" s="298"/>
      <c r="AO91" s="297">
        <f t="shared" si="128"/>
        <v>400</v>
      </c>
      <c r="AP91" s="296">
        <f t="shared" si="129"/>
        <v>126</v>
      </c>
      <c r="AQ91" s="298">
        <v>76</v>
      </c>
      <c r="AR91" s="298"/>
      <c r="AS91" s="298"/>
      <c r="AT91" s="298"/>
      <c r="AU91" s="298">
        <v>50</v>
      </c>
      <c r="AV91" s="298"/>
      <c r="AW91" s="297">
        <f t="shared" si="130"/>
        <v>400</v>
      </c>
      <c r="AX91" s="296">
        <f t="shared" si="131"/>
        <v>108.872</v>
      </c>
      <c r="AY91" s="298">
        <v>78.872</v>
      </c>
      <c r="AZ91" s="298"/>
      <c r="BA91" s="298"/>
      <c r="BB91" s="298"/>
      <c r="BC91" s="298">
        <v>30</v>
      </c>
      <c r="BD91" s="298"/>
      <c r="BE91" s="297">
        <f t="shared" si="132"/>
        <v>170</v>
      </c>
      <c r="BF91" s="296">
        <f t="shared" si="133"/>
        <v>81.853999999999999</v>
      </c>
      <c r="BG91" s="298">
        <v>81.853999999999999</v>
      </c>
      <c r="BH91" s="298"/>
      <c r="BI91" s="298"/>
      <c r="BJ91" s="298"/>
      <c r="BK91" s="298"/>
      <c r="BL91" s="298"/>
    </row>
    <row r="92" spans="1:64" s="287" customFormat="1" ht="40.5" customHeight="1" x14ac:dyDescent="0.25">
      <c r="A92" s="293"/>
      <c r="B92" s="278"/>
      <c r="C92" s="328" t="s">
        <v>1759</v>
      </c>
      <c r="D92" s="322" t="s">
        <v>1601</v>
      </c>
      <c r="E92" s="31">
        <v>592</v>
      </c>
      <c r="F92" s="648" t="s">
        <v>3232</v>
      </c>
      <c r="G92" s="647" t="s">
        <v>3231</v>
      </c>
      <c r="H92" s="644">
        <v>1</v>
      </c>
      <c r="I92" s="353" t="s">
        <v>2979</v>
      </c>
      <c r="J92" s="28">
        <v>45</v>
      </c>
      <c r="K92" s="28" t="s">
        <v>2984</v>
      </c>
      <c r="L92" s="28">
        <v>4502</v>
      </c>
      <c r="M92" s="28" t="s">
        <v>3139</v>
      </c>
      <c r="N92" s="356">
        <v>2024004540088</v>
      </c>
      <c r="O92" s="28" t="s">
        <v>3228</v>
      </c>
      <c r="P92" s="742" t="s">
        <v>1602</v>
      </c>
      <c r="Q92" s="272">
        <v>1</v>
      </c>
      <c r="R92" s="326" t="s">
        <v>2955</v>
      </c>
      <c r="S92" s="326"/>
      <c r="T92" s="178">
        <v>1</v>
      </c>
      <c r="U92" s="294">
        <v>1</v>
      </c>
      <c r="V92" s="295">
        <v>0</v>
      </c>
      <c r="W92" s="295">
        <v>0</v>
      </c>
      <c r="X92" s="295">
        <v>0</v>
      </c>
      <c r="Y92" s="295">
        <v>189.56700000000001</v>
      </c>
      <c r="Z92" s="296">
        <f t="shared" si="99"/>
        <v>189.56700000000001</v>
      </c>
      <c r="AA92" s="296">
        <f t="shared" si="100"/>
        <v>169.56700000000001</v>
      </c>
      <c r="AB92" s="296">
        <f t="shared" si="101"/>
        <v>0</v>
      </c>
      <c r="AC92" s="296">
        <f t="shared" si="102"/>
        <v>0</v>
      </c>
      <c r="AD92" s="296">
        <f t="shared" si="103"/>
        <v>0</v>
      </c>
      <c r="AE92" s="296">
        <f t="shared" si="104"/>
        <v>20</v>
      </c>
      <c r="AF92" s="296">
        <f t="shared" si="105"/>
        <v>0</v>
      </c>
      <c r="AG92" s="297">
        <f t="shared" si="126"/>
        <v>1</v>
      </c>
      <c r="AH92" s="296">
        <f t="shared" si="127"/>
        <v>10</v>
      </c>
      <c r="AI92" s="298">
        <v>10</v>
      </c>
      <c r="AJ92" s="298"/>
      <c r="AK92" s="298"/>
      <c r="AL92" s="298"/>
      <c r="AM92" s="298"/>
      <c r="AN92" s="298"/>
      <c r="AO92" s="297">
        <f t="shared" si="128"/>
        <v>0</v>
      </c>
      <c r="AP92" s="296">
        <f t="shared" si="129"/>
        <v>35</v>
      </c>
      <c r="AQ92" s="298">
        <v>15</v>
      </c>
      <c r="AR92" s="298"/>
      <c r="AS92" s="298"/>
      <c r="AT92" s="298"/>
      <c r="AU92" s="298">
        <v>20</v>
      </c>
      <c r="AV92" s="298"/>
      <c r="AW92" s="297">
        <f t="shared" si="130"/>
        <v>0</v>
      </c>
      <c r="AX92" s="296">
        <f t="shared" si="131"/>
        <v>15.567</v>
      </c>
      <c r="AY92" s="298">
        <v>15.567</v>
      </c>
      <c r="AZ92" s="298"/>
      <c r="BA92" s="298"/>
      <c r="BB92" s="298"/>
      <c r="BC92" s="298"/>
      <c r="BD92" s="298"/>
      <c r="BE92" s="297">
        <f t="shared" si="132"/>
        <v>0</v>
      </c>
      <c r="BF92" s="296">
        <f t="shared" si="133"/>
        <v>129</v>
      </c>
      <c r="BG92" s="298">
        <v>129</v>
      </c>
      <c r="BH92" s="298"/>
      <c r="BI92" s="298"/>
      <c r="BJ92" s="298"/>
      <c r="BK92" s="298"/>
      <c r="BL92" s="298"/>
    </row>
    <row r="93" spans="1:64" s="287" customFormat="1" ht="40.5" customHeight="1" x14ac:dyDescent="0.25">
      <c r="A93" s="293"/>
      <c r="B93" s="278"/>
      <c r="C93" s="328" t="s">
        <v>2603</v>
      </c>
      <c r="D93" s="322" t="s">
        <v>1603</v>
      </c>
      <c r="E93" s="31">
        <v>593</v>
      </c>
      <c r="F93" s="648" t="s">
        <v>3232</v>
      </c>
      <c r="G93" s="647" t="s">
        <v>3231</v>
      </c>
      <c r="H93" s="644">
        <v>1</v>
      </c>
      <c r="I93" s="353" t="s">
        <v>2979</v>
      </c>
      <c r="J93" s="28">
        <v>45</v>
      </c>
      <c r="K93" s="28" t="s">
        <v>2984</v>
      </c>
      <c r="L93" s="28">
        <v>4502</v>
      </c>
      <c r="M93" s="28" t="s">
        <v>3139</v>
      </c>
      <c r="N93" s="356">
        <v>2024004540088</v>
      </c>
      <c r="O93" s="28" t="s">
        <v>3228</v>
      </c>
      <c r="P93" s="742" t="s">
        <v>1602</v>
      </c>
      <c r="Q93" s="272">
        <v>1</v>
      </c>
      <c r="R93" s="326" t="s">
        <v>2955</v>
      </c>
      <c r="S93" s="326"/>
      <c r="T93" s="178">
        <v>1</v>
      </c>
      <c r="U93" s="294">
        <v>1</v>
      </c>
      <c r="V93" s="295">
        <v>0</v>
      </c>
      <c r="W93" s="295">
        <v>0</v>
      </c>
      <c r="X93" s="295">
        <v>0</v>
      </c>
      <c r="Y93" s="295">
        <v>58.25</v>
      </c>
      <c r="Z93" s="296">
        <f t="shared" si="99"/>
        <v>58.25</v>
      </c>
      <c r="AA93" s="296">
        <f t="shared" si="100"/>
        <v>58.25</v>
      </c>
      <c r="AB93" s="296">
        <f t="shared" si="101"/>
        <v>0</v>
      </c>
      <c r="AC93" s="296">
        <f t="shared" si="102"/>
        <v>0</v>
      </c>
      <c r="AD93" s="296">
        <f t="shared" si="103"/>
        <v>0</v>
      </c>
      <c r="AE93" s="296">
        <f t="shared" si="104"/>
        <v>0</v>
      </c>
      <c r="AF93" s="296">
        <f t="shared" si="105"/>
        <v>0</v>
      </c>
      <c r="AG93" s="297">
        <f t="shared" si="126"/>
        <v>1</v>
      </c>
      <c r="AH93" s="296">
        <f t="shared" si="127"/>
        <v>8.25</v>
      </c>
      <c r="AI93" s="298">
        <v>8.25</v>
      </c>
      <c r="AJ93" s="298"/>
      <c r="AK93" s="298"/>
      <c r="AL93" s="298"/>
      <c r="AM93" s="298"/>
      <c r="AN93" s="298"/>
      <c r="AO93" s="297">
        <f t="shared" si="128"/>
        <v>0</v>
      </c>
      <c r="AP93" s="296">
        <f t="shared" si="129"/>
        <v>15</v>
      </c>
      <c r="AQ93" s="298">
        <v>15</v>
      </c>
      <c r="AR93" s="298"/>
      <c r="AS93" s="298"/>
      <c r="AT93" s="298"/>
      <c r="AU93" s="298"/>
      <c r="AV93" s="298"/>
      <c r="AW93" s="297">
        <f t="shared" si="130"/>
        <v>0</v>
      </c>
      <c r="AX93" s="296">
        <f t="shared" si="131"/>
        <v>20</v>
      </c>
      <c r="AY93" s="298">
        <v>20</v>
      </c>
      <c r="AZ93" s="298"/>
      <c r="BA93" s="298"/>
      <c r="BB93" s="298"/>
      <c r="BC93" s="298"/>
      <c r="BD93" s="298"/>
      <c r="BE93" s="297">
        <f t="shared" si="132"/>
        <v>0</v>
      </c>
      <c r="BF93" s="296">
        <f t="shared" si="133"/>
        <v>15</v>
      </c>
      <c r="BG93" s="298">
        <v>15</v>
      </c>
      <c r="BH93" s="298"/>
      <c r="BI93" s="298"/>
      <c r="BJ93" s="298"/>
      <c r="BK93" s="298"/>
      <c r="BL93" s="298"/>
    </row>
    <row r="94" spans="1:64" s="287" customFormat="1" ht="40.5" customHeight="1" x14ac:dyDescent="0.25">
      <c r="A94" s="293"/>
      <c r="B94" s="278"/>
      <c r="C94" s="328" t="s">
        <v>2604</v>
      </c>
      <c r="D94" s="322" t="s">
        <v>1604</v>
      </c>
      <c r="E94" s="31">
        <v>594</v>
      </c>
      <c r="F94" s="356" t="s">
        <v>3241</v>
      </c>
      <c r="G94" s="28" t="s">
        <v>3240</v>
      </c>
      <c r="H94" s="644">
        <v>10</v>
      </c>
      <c r="I94" s="353" t="s">
        <v>2979</v>
      </c>
      <c r="J94" s="325">
        <v>17</v>
      </c>
      <c r="K94" s="325" t="s">
        <v>3239</v>
      </c>
      <c r="L94" s="325">
        <v>1702</v>
      </c>
      <c r="M94" s="325" t="s">
        <v>3238</v>
      </c>
      <c r="N94" s="280">
        <v>2024004540086</v>
      </c>
      <c r="O94" s="325" t="s">
        <v>3237</v>
      </c>
      <c r="P94" s="758" t="s">
        <v>1482</v>
      </c>
      <c r="Q94" s="178">
        <v>10</v>
      </c>
      <c r="R94" s="326" t="s">
        <v>2955</v>
      </c>
      <c r="S94" s="326"/>
      <c r="T94" s="178">
        <v>10</v>
      </c>
      <c r="U94" s="294">
        <v>0</v>
      </c>
      <c r="V94" s="294">
        <v>4</v>
      </c>
      <c r="W94" s="294">
        <v>4</v>
      </c>
      <c r="X94" s="294">
        <v>2</v>
      </c>
      <c r="Y94" s="368">
        <v>228.29</v>
      </c>
      <c r="Z94" s="296">
        <f t="shared" si="99"/>
        <v>228.29</v>
      </c>
      <c r="AA94" s="296">
        <f t="shared" si="100"/>
        <v>228.29</v>
      </c>
      <c r="AB94" s="296">
        <f t="shared" si="101"/>
        <v>0</v>
      </c>
      <c r="AC94" s="296">
        <f t="shared" si="102"/>
        <v>0</v>
      </c>
      <c r="AD94" s="296">
        <f t="shared" si="103"/>
        <v>0</v>
      </c>
      <c r="AE94" s="296">
        <f t="shared" si="104"/>
        <v>0</v>
      </c>
      <c r="AF94" s="296">
        <f t="shared" si="105"/>
        <v>0</v>
      </c>
      <c r="AG94" s="297">
        <f t="shared" si="126"/>
        <v>0</v>
      </c>
      <c r="AH94" s="296">
        <f t="shared" si="127"/>
        <v>16.25</v>
      </c>
      <c r="AI94" s="298">
        <v>16.25</v>
      </c>
      <c r="AJ94" s="298"/>
      <c r="AK94" s="298"/>
      <c r="AL94" s="298"/>
      <c r="AM94" s="298"/>
      <c r="AN94" s="298"/>
      <c r="AO94" s="297">
        <f t="shared" si="128"/>
        <v>4</v>
      </c>
      <c r="AP94" s="296">
        <f t="shared" si="129"/>
        <v>74</v>
      </c>
      <c r="AQ94" s="298">
        <v>74</v>
      </c>
      <c r="AR94" s="298"/>
      <c r="AS94" s="298"/>
      <c r="AT94" s="298"/>
      <c r="AU94" s="298"/>
      <c r="AV94" s="298"/>
      <c r="AW94" s="297">
        <f t="shared" si="130"/>
        <v>4</v>
      </c>
      <c r="AX94" s="296">
        <f t="shared" si="131"/>
        <v>57.04</v>
      </c>
      <c r="AY94" s="298">
        <v>57.04</v>
      </c>
      <c r="AZ94" s="298"/>
      <c r="BA94" s="298"/>
      <c r="BB94" s="298"/>
      <c r="BC94" s="298"/>
      <c r="BD94" s="298"/>
      <c r="BE94" s="297">
        <f t="shared" si="132"/>
        <v>2</v>
      </c>
      <c r="BF94" s="296">
        <f t="shared" si="133"/>
        <v>81</v>
      </c>
      <c r="BG94" s="298">
        <v>81</v>
      </c>
      <c r="BH94" s="298"/>
      <c r="BI94" s="298"/>
      <c r="BJ94" s="298"/>
      <c r="BK94" s="298"/>
      <c r="BL94" s="298"/>
    </row>
    <row r="95" spans="1:64" s="559" customFormat="1" ht="40.5" customHeight="1" x14ac:dyDescent="0.25">
      <c r="A95" s="464"/>
      <c r="B95" s="201" t="s">
        <v>1761</v>
      </c>
      <c r="C95" s="198" t="s">
        <v>1613</v>
      </c>
      <c r="D95" s="548"/>
      <c r="E95" s="548"/>
      <c r="F95" s="402"/>
      <c r="G95" s="462"/>
      <c r="H95" s="462"/>
      <c r="I95" s="548"/>
      <c r="J95" s="472"/>
      <c r="K95" s="472"/>
      <c r="L95" s="472"/>
      <c r="M95" s="472"/>
      <c r="N95" s="472"/>
      <c r="O95" s="473"/>
      <c r="P95" s="473"/>
      <c r="Q95" s="473"/>
      <c r="R95" s="473"/>
      <c r="S95" s="474"/>
      <c r="T95" s="548"/>
      <c r="U95" s="549"/>
      <c r="V95" s="549"/>
      <c r="W95" s="549"/>
      <c r="X95" s="550"/>
      <c r="Y95" s="585">
        <v>1100</v>
      </c>
      <c r="Z95" s="551">
        <f t="shared" si="99"/>
        <v>775.14499999999998</v>
      </c>
      <c r="AA95" s="551">
        <f t="shared" si="100"/>
        <v>175.14499999999998</v>
      </c>
      <c r="AB95" s="551">
        <f t="shared" si="101"/>
        <v>0</v>
      </c>
      <c r="AC95" s="551">
        <f t="shared" si="102"/>
        <v>0</v>
      </c>
      <c r="AD95" s="551">
        <f t="shared" si="103"/>
        <v>0</v>
      </c>
      <c r="AE95" s="551">
        <f t="shared" si="104"/>
        <v>500</v>
      </c>
      <c r="AF95" s="551">
        <f t="shared" si="105"/>
        <v>100</v>
      </c>
      <c r="AG95" s="552"/>
      <c r="AH95" s="553">
        <f t="shared" ref="AH95:AN95" si="134">SUM(AH96:AH99)</f>
        <v>23.725999999999999</v>
      </c>
      <c r="AI95" s="553">
        <f t="shared" si="134"/>
        <v>23.725999999999999</v>
      </c>
      <c r="AJ95" s="553">
        <f t="shared" si="134"/>
        <v>0</v>
      </c>
      <c r="AK95" s="553">
        <f t="shared" si="134"/>
        <v>0</v>
      </c>
      <c r="AL95" s="553">
        <f t="shared" si="134"/>
        <v>0</v>
      </c>
      <c r="AM95" s="553">
        <f t="shared" si="134"/>
        <v>0</v>
      </c>
      <c r="AN95" s="553">
        <f t="shared" si="134"/>
        <v>0</v>
      </c>
      <c r="AO95" s="552"/>
      <c r="AP95" s="553">
        <f t="shared" ref="AP95:AV95" si="135">SUM(AP96:AP99)</f>
        <v>324</v>
      </c>
      <c r="AQ95" s="553">
        <f t="shared" si="135"/>
        <v>49</v>
      </c>
      <c r="AR95" s="553">
        <f t="shared" si="135"/>
        <v>0</v>
      </c>
      <c r="AS95" s="553">
        <f t="shared" si="135"/>
        <v>0</v>
      </c>
      <c r="AT95" s="553">
        <f t="shared" si="135"/>
        <v>0</v>
      </c>
      <c r="AU95" s="553">
        <f t="shared" si="135"/>
        <v>225</v>
      </c>
      <c r="AV95" s="553">
        <f t="shared" si="135"/>
        <v>50</v>
      </c>
      <c r="AW95" s="552"/>
      <c r="AX95" s="553">
        <f t="shared" ref="AX95:BD95" si="136">SUM(AX96:AX99)</f>
        <v>353.17099999999999</v>
      </c>
      <c r="AY95" s="553">
        <f t="shared" si="136"/>
        <v>53.170999999999999</v>
      </c>
      <c r="AZ95" s="553">
        <f t="shared" si="136"/>
        <v>0</v>
      </c>
      <c r="BA95" s="553">
        <f t="shared" si="136"/>
        <v>0</v>
      </c>
      <c r="BB95" s="553">
        <f t="shared" si="136"/>
        <v>0</v>
      </c>
      <c r="BC95" s="553">
        <f t="shared" si="136"/>
        <v>250</v>
      </c>
      <c r="BD95" s="553">
        <f t="shared" si="136"/>
        <v>50</v>
      </c>
      <c r="BE95" s="552"/>
      <c r="BF95" s="553">
        <f t="shared" ref="BF95:BL95" si="137">SUM(BF96:BF99)</f>
        <v>74.248000000000005</v>
      </c>
      <c r="BG95" s="553">
        <f t="shared" si="137"/>
        <v>49.247999999999998</v>
      </c>
      <c r="BH95" s="553">
        <f t="shared" si="137"/>
        <v>0</v>
      </c>
      <c r="BI95" s="553">
        <f t="shared" si="137"/>
        <v>0</v>
      </c>
      <c r="BJ95" s="553">
        <f t="shared" si="137"/>
        <v>0</v>
      </c>
      <c r="BK95" s="553">
        <f t="shared" si="137"/>
        <v>25</v>
      </c>
      <c r="BL95" s="553">
        <f t="shared" si="137"/>
        <v>0</v>
      </c>
    </row>
    <row r="96" spans="1:64" s="287" customFormat="1" ht="40.5" customHeight="1" x14ac:dyDescent="0.25">
      <c r="A96" s="293"/>
      <c r="B96" s="278"/>
      <c r="C96" s="328" t="s">
        <v>1765</v>
      </c>
      <c r="D96" s="322" t="s">
        <v>1614</v>
      </c>
      <c r="E96" s="31">
        <v>595</v>
      </c>
      <c r="F96" s="648" t="s">
        <v>3236</v>
      </c>
      <c r="G96" s="647" t="s">
        <v>1523</v>
      </c>
      <c r="H96" s="644">
        <v>2</v>
      </c>
      <c r="I96" s="353" t="s">
        <v>2979</v>
      </c>
      <c r="J96" s="28">
        <v>45</v>
      </c>
      <c r="K96" s="28" t="s">
        <v>2984</v>
      </c>
      <c r="L96" s="28">
        <v>4502</v>
      </c>
      <c r="M96" s="28" t="s">
        <v>3139</v>
      </c>
      <c r="N96" s="356">
        <v>2024004540088</v>
      </c>
      <c r="O96" s="28" t="s">
        <v>3228</v>
      </c>
      <c r="P96" s="742" t="s">
        <v>1615</v>
      </c>
      <c r="Q96" s="272">
        <v>2</v>
      </c>
      <c r="R96" s="326" t="s">
        <v>2955</v>
      </c>
      <c r="S96" s="326"/>
      <c r="T96" s="178">
        <v>2</v>
      </c>
      <c r="U96" s="294">
        <v>1</v>
      </c>
      <c r="V96" s="295">
        <v>0</v>
      </c>
      <c r="W96" s="295">
        <v>1</v>
      </c>
      <c r="X96" s="295">
        <v>0</v>
      </c>
      <c r="Y96" s="295">
        <v>44.603999999999999</v>
      </c>
      <c r="Z96" s="296">
        <f t="shared" si="99"/>
        <v>44.603999999999999</v>
      </c>
      <c r="AA96" s="296">
        <f t="shared" si="100"/>
        <v>44.603999999999999</v>
      </c>
      <c r="AB96" s="296">
        <f t="shared" si="101"/>
        <v>0</v>
      </c>
      <c r="AC96" s="296">
        <f t="shared" si="102"/>
        <v>0</v>
      </c>
      <c r="AD96" s="296">
        <f t="shared" si="103"/>
        <v>0</v>
      </c>
      <c r="AE96" s="296">
        <f t="shared" si="104"/>
        <v>0</v>
      </c>
      <c r="AF96" s="296">
        <f t="shared" si="105"/>
        <v>0</v>
      </c>
      <c r="AG96" s="297">
        <f>+U96</f>
        <v>1</v>
      </c>
      <c r="AH96" s="296">
        <f>SUM(AI96:AN96)</f>
        <v>9.2260000000000009</v>
      </c>
      <c r="AI96" s="298">
        <v>9.2260000000000009</v>
      </c>
      <c r="AJ96" s="298"/>
      <c r="AK96" s="298"/>
      <c r="AL96" s="298"/>
      <c r="AM96" s="298"/>
      <c r="AN96" s="298"/>
      <c r="AO96" s="297">
        <f>+V96</f>
        <v>0</v>
      </c>
      <c r="AP96" s="296">
        <f>SUM(AQ96:AV96)</f>
        <v>10</v>
      </c>
      <c r="AQ96" s="298">
        <v>10</v>
      </c>
      <c r="AR96" s="298"/>
      <c r="AS96" s="298"/>
      <c r="AT96" s="298"/>
      <c r="AU96" s="298"/>
      <c r="AV96" s="298"/>
      <c r="AW96" s="297">
        <f>+W96</f>
        <v>1</v>
      </c>
      <c r="AX96" s="296">
        <f>SUM(AY96:BD96)</f>
        <v>10.378</v>
      </c>
      <c r="AY96" s="298">
        <v>10.378</v>
      </c>
      <c r="AZ96" s="298"/>
      <c r="BA96" s="298"/>
      <c r="BB96" s="298"/>
      <c r="BC96" s="298"/>
      <c r="BD96" s="298"/>
      <c r="BE96" s="297">
        <f>+X96</f>
        <v>0</v>
      </c>
      <c r="BF96" s="296">
        <f>SUM(BG96:BL96)</f>
        <v>15</v>
      </c>
      <c r="BG96" s="298">
        <v>15</v>
      </c>
      <c r="BH96" s="298"/>
      <c r="BI96" s="298"/>
      <c r="BJ96" s="298"/>
      <c r="BK96" s="298"/>
      <c r="BL96" s="298"/>
    </row>
    <row r="97" spans="1:64" s="287" customFormat="1" ht="40.5" customHeight="1" x14ac:dyDescent="0.25">
      <c r="A97" s="293"/>
      <c r="B97" s="278"/>
      <c r="C97" s="328" t="s">
        <v>1766</v>
      </c>
      <c r="D97" s="322" t="s">
        <v>1616</v>
      </c>
      <c r="E97" s="31">
        <v>596</v>
      </c>
      <c r="F97" s="648" t="s">
        <v>3235</v>
      </c>
      <c r="G97" s="359" t="s">
        <v>3234</v>
      </c>
      <c r="H97" s="644">
        <v>2</v>
      </c>
      <c r="I97" s="353" t="s">
        <v>2979</v>
      </c>
      <c r="J97" s="28">
        <v>45</v>
      </c>
      <c r="K97" s="28" t="s">
        <v>2984</v>
      </c>
      <c r="L97" s="28">
        <v>4502</v>
      </c>
      <c r="M97" s="28" t="s">
        <v>3139</v>
      </c>
      <c r="N97" s="356">
        <v>2024004540088</v>
      </c>
      <c r="O97" s="28" t="s">
        <v>3228</v>
      </c>
      <c r="P97" s="742" t="s">
        <v>1617</v>
      </c>
      <c r="Q97" s="272">
        <v>2</v>
      </c>
      <c r="R97" s="326" t="s">
        <v>2955</v>
      </c>
      <c r="S97" s="326"/>
      <c r="T97" s="178">
        <v>2</v>
      </c>
      <c r="U97" s="294">
        <v>1</v>
      </c>
      <c r="V97" s="295">
        <v>0</v>
      </c>
      <c r="W97" s="295">
        <v>1</v>
      </c>
      <c r="X97" s="295">
        <v>0</v>
      </c>
      <c r="Y97" s="295">
        <v>545.56700000000001</v>
      </c>
      <c r="Z97" s="296">
        <f t="shared" si="99"/>
        <v>545.56700000000001</v>
      </c>
      <c r="AA97" s="296">
        <f t="shared" si="100"/>
        <v>45.567</v>
      </c>
      <c r="AB97" s="296">
        <f t="shared" si="101"/>
        <v>0</v>
      </c>
      <c r="AC97" s="296">
        <f t="shared" si="102"/>
        <v>0</v>
      </c>
      <c r="AD97" s="296">
        <f t="shared" si="103"/>
        <v>0</v>
      </c>
      <c r="AE97" s="296">
        <f t="shared" si="104"/>
        <v>400</v>
      </c>
      <c r="AF97" s="296">
        <f t="shared" si="105"/>
        <v>100</v>
      </c>
      <c r="AG97" s="297">
        <f>+U97</f>
        <v>1</v>
      </c>
      <c r="AH97" s="296">
        <f>SUM(AI97:AN97)</f>
        <v>0</v>
      </c>
      <c r="AI97" s="298">
        <v>0</v>
      </c>
      <c r="AJ97" s="298"/>
      <c r="AK97" s="298"/>
      <c r="AL97" s="298"/>
      <c r="AM97" s="298"/>
      <c r="AN97" s="298"/>
      <c r="AO97" s="297">
        <f>+V97</f>
        <v>0</v>
      </c>
      <c r="AP97" s="296">
        <f>SUM(AQ97:AV97)</f>
        <v>265</v>
      </c>
      <c r="AQ97" s="298">
        <v>15</v>
      </c>
      <c r="AR97" s="298"/>
      <c r="AS97" s="298"/>
      <c r="AT97" s="298"/>
      <c r="AU97" s="298">
        <v>200</v>
      </c>
      <c r="AV97" s="298">
        <v>50</v>
      </c>
      <c r="AW97" s="297">
        <f>+W97</f>
        <v>1</v>
      </c>
      <c r="AX97" s="296">
        <f>SUM(AY97:BD97)</f>
        <v>265.56700000000001</v>
      </c>
      <c r="AY97" s="298">
        <v>15.567</v>
      </c>
      <c r="AZ97" s="298"/>
      <c r="BA97" s="298"/>
      <c r="BB97" s="298"/>
      <c r="BC97" s="298">
        <v>200</v>
      </c>
      <c r="BD97" s="298">
        <v>50</v>
      </c>
      <c r="BE97" s="297">
        <f>+X97</f>
        <v>0</v>
      </c>
      <c r="BF97" s="296">
        <f>SUM(BG97:BL97)</f>
        <v>15</v>
      </c>
      <c r="BG97" s="298">
        <v>15</v>
      </c>
      <c r="BH97" s="298"/>
      <c r="BI97" s="298"/>
      <c r="BJ97" s="298"/>
      <c r="BK97" s="298"/>
      <c r="BL97" s="298"/>
    </row>
    <row r="98" spans="1:64" s="287" customFormat="1" ht="40.5" customHeight="1" x14ac:dyDescent="0.25">
      <c r="A98" s="293"/>
      <c r="B98" s="278"/>
      <c r="C98" s="328" t="s">
        <v>2605</v>
      </c>
      <c r="D98" s="322" t="s">
        <v>1618</v>
      </c>
      <c r="E98" s="31">
        <v>597</v>
      </c>
      <c r="F98" s="648" t="s">
        <v>3233</v>
      </c>
      <c r="G98" s="359" t="s">
        <v>1777</v>
      </c>
      <c r="H98" s="644">
        <v>100</v>
      </c>
      <c r="I98" s="353" t="s">
        <v>2979</v>
      </c>
      <c r="J98" s="28">
        <v>45</v>
      </c>
      <c r="K98" s="28" t="s">
        <v>2984</v>
      </c>
      <c r="L98" s="28">
        <v>4502</v>
      </c>
      <c r="M98" s="28" t="s">
        <v>3139</v>
      </c>
      <c r="N98" s="356">
        <v>2024004540088</v>
      </c>
      <c r="O98" s="28" t="s">
        <v>3228</v>
      </c>
      <c r="P98" s="742" t="s">
        <v>1574</v>
      </c>
      <c r="Q98" s="272">
        <v>100</v>
      </c>
      <c r="R98" s="326" t="s">
        <v>2955</v>
      </c>
      <c r="S98" s="326"/>
      <c r="T98" s="178">
        <v>100</v>
      </c>
      <c r="U98" s="294">
        <v>10</v>
      </c>
      <c r="V98" s="295">
        <v>40</v>
      </c>
      <c r="W98" s="295">
        <v>40</v>
      </c>
      <c r="X98" s="295">
        <v>10</v>
      </c>
      <c r="Y98" s="295">
        <v>64.5</v>
      </c>
      <c r="Z98" s="296">
        <f t="shared" si="99"/>
        <v>64.5</v>
      </c>
      <c r="AA98" s="296">
        <f t="shared" si="100"/>
        <v>64.5</v>
      </c>
      <c r="AB98" s="296">
        <f t="shared" si="101"/>
        <v>0</v>
      </c>
      <c r="AC98" s="296">
        <f t="shared" si="102"/>
        <v>0</v>
      </c>
      <c r="AD98" s="296">
        <f t="shared" si="103"/>
        <v>0</v>
      </c>
      <c r="AE98" s="296">
        <f t="shared" si="104"/>
        <v>0</v>
      </c>
      <c r="AF98" s="296">
        <f t="shared" si="105"/>
        <v>0</v>
      </c>
      <c r="AG98" s="297">
        <f>+U98</f>
        <v>10</v>
      </c>
      <c r="AH98" s="296">
        <f>SUM(AI98:AN98)</f>
        <v>12.5</v>
      </c>
      <c r="AI98" s="298">
        <v>12.5</v>
      </c>
      <c r="AJ98" s="298"/>
      <c r="AK98" s="298"/>
      <c r="AL98" s="298"/>
      <c r="AM98" s="298"/>
      <c r="AN98" s="298"/>
      <c r="AO98" s="297">
        <f>+V98</f>
        <v>40</v>
      </c>
      <c r="AP98" s="296">
        <f>SUM(AQ98:AV98)</f>
        <v>18</v>
      </c>
      <c r="AQ98" s="298">
        <v>18</v>
      </c>
      <c r="AR98" s="298"/>
      <c r="AS98" s="298"/>
      <c r="AT98" s="298"/>
      <c r="AU98" s="298"/>
      <c r="AV98" s="298"/>
      <c r="AW98" s="297">
        <f>+W98</f>
        <v>40</v>
      </c>
      <c r="AX98" s="296">
        <f>SUM(AY98:BD98)</f>
        <v>21</v>
      </c>
      <c r="AY98" s="298">
        <v>21</v>
      </c>
      <c r="AZ98" s="298"/>
      <c r="BA98" s="298"/>
      <c r="BB98" s="298"/>
      <c r="BC98" s="298"/>
      <c r="BD98" s="298"/>
      <c r="BE98" s="297">
        <f>+X98</f>
        <v>10</v>
      </c>
      <c r="BF98" s="296">
        <f>SUM(BG98:BL98)</f>
        <v>13</v>
      </c>
      <c r="BG98" s="298">
        <v>13</v>
      </c>
      <c r="BH98" s="298"/>
      <c r="BI98" s="298"/>
      <c r="BJ98" s="298"/>
      <c r="BK98" s="298"/>
      <c r="BL98" s="298"/>
    </row>
    <row r="99" spans="1:64" s="287" customFormat="1" ht="40.5" customHeight="1" x14ac:dyDescent="0.25">
      <c r="A99" s="293"/>
      <c r="B99" s="278"/>
      <c r="C99" s="328" t="s">
        <v>2606</v>
      </c>
      <c r="D99" s="322" t="s">
        <v>1619</v>
      </c>
      <c r="E99" s="31">
        <v>598</v>
      </c>
      <c r="F99" s="648" t="s">
        <v>3232</v>
      </c>
      <c r="G99" s="359" t="s">
        <v>3231</v>
      </c>
      <c r="H99" s="644">
        <v>2</v>
      </c>
      <c r="I99" s="353" t="s">
        <v>2979</v>
      </c>
      <c r="J99" s="28">
        <v>45</v>
      </c>
      <c r="K99" s="28" t="s">
        <v>2984</v>
      </c>
      <c r="L99" s="28">
        <v>4502</v>
      </c>
      <c r="M99" s="28" t="s">
        <v>3139</v>
      </c>
      <c r="N99" s="356">
        <v>2024004540088</v>
      </c>
      <c r="O99" s="28" t="s">
        <v>3228</v>
      </c>
      <c r="P99" s="742" t="s">
        <v>1568</v>
      </c>
      <c r="Q99" s="272">
        <v>2</v>
      </c>
      <c r="R99" s="326" t="s">
        <v>2955</v>
      </c>
      <c r="S99" s="326"/>
      <c r="T99" s="178">
        <v>2</v>
      </c>
      <c r="U99" s="294">
        <v>1</v>
      </c>
      <c r="V99" s="295">
        <v>0</v>
      </c>
      <c r="W99" s="295">
        <v>1</v>
      </c>
      <c r="X99" s="295">
        <v>0</v>
      </c>
      <c r="Y99" s="295">
        <v>120.474</v>
      </c>
      <c r="Z99" s="296">
        <f t="shared" si="99"/>
        <v>120.474</v>
      </c>
      <c r="AA99" s="296">
        <f t="shared" si="100"/>
        <v>20.474</v>
      </c>
      <c r="AB99" s="296">
        <f t="shared" si="101"/>
        <v>0</v>
      </c>
      <c r="AC99" s="296">
        <f t="shared" si="102"/>
        <v>0</v>
      </c>
      <c r="AD99" s="296">
        <f t="shared" si="103"/>
        <v>0</v>
      </c>
      <c r="AE99" s="296">
        <f t="shared" si="104"/>
        <v>100</v>
      </c>
      <c r="AF99" s="296">
        <f t="shared" si="105"/>
        <v>0</v>
      </c>
      <c r="AG99" s="297">
        <f>+U99</f>
        <v>1</v>
      </c>
      <c r="AH99" s="296">
        <f>SUM(AI99:AN99)</f>
        <v>2</v>
      </c>
      <c r="AI99" s="298">
        <v>2</v>
      </c>
      <c r="AJ99" s="298"/>
      <c r="AK99" s="298"/>
      <c r="AL99" s="298"/>
      <c r="AM99" s="298"/>
      <c r="AN99" s="298"/>
      <c r="AO99" s="297">
        <f>+V99</f>
        <v>0</v>
      </c>
      <c r="AP99" s="296">
        <f>SUM(AQ99:AV99)</f>
        <v>31</v>
      </c>
      <c r="AQ99" s="298">
        <v>6</v>
      </c>
      <c r="AR99" s="298"/>
      <c r="AS99" s="298"/>
      <c r="AT99" s="298"/>
      <c r="AU99" s="298">
        <v>25</v>
      </c>
      <c r="AV99" s="298"/>
      <c r="AW99" s="297">
        <f>+W99</f>
        <v>1</v>
      </c>
      <c r="AX99" s="296">
        <f>SUM(AY99:BD99)</f>
        <v>56.225999999999999</v>
      </c>
      <c r="AY99" s="298">
        <v>6.226</v>
      </c>
      <c r="AZ99" s="298"/>
      <c r="BA99" s="298"/>
      <c r="BB99" s="298"/>
      <c r="BC99" s="298">
        <v>50</v>
      </c>
      <c r="BD99" s="298"/>
      <c r="BE99" s="297">
        <f>+X99</f>
        <v>0</v>
      </c>
      <c r="BF99" s="296">
        <f>SUM(BG99:BL99)</f>
        <v>31.248000000000001</v>
      </c>
      <c r="BG99" s="298">
        <v>6.2480000000000002</v>
      </c>
      <c r="BH99" s="298"/>
      <c r="BI99" s="298"/>
      <c r="BJ99" s="298"/>
      <c r="BK99" s="298">
        <v>25</v>
      </c>
      <c r="BL99" s="298"/>
    </row>
    <row r="100" spans="1:64" s="559" customFormat="1" ht="40.5" customHeight="1" x14ac:dyDescent="0.25">
      <c r="A100" s="464"/>
      <c r="B100" s="201" t="s">
        <v>2607</v>
      </c>
      <c r="C100" s="198" t="s">
        <v>1620</v>
      </c>
      <c r="D100" s="548"/>
      <c r="E100" s="548"/>
      <c r="F100" s="402"/>
      <c r="G100" s="566"/>
      <c r="H100" s="462"/>
      <c r="I100" s="548"/>
      <c r="J100" s="472"/>
      <c r="K100" s="472"/>
      <c r="L100" s="472"/>
      <c r="M100" s="472"/>
      <c r="N100" s="472"/>
      <c r="O100" s="473"/>
      <c r="P100" s="473"/>
      <c r="Q100" s="473"/>
      <c r="R100" s="473"/>
      <c r="S100" s="474"/>
      <c r="T100" s="548"/>
      <c r="U100" s="549"/>
      <c r="V100" s="549"/>
      <c r="W100" s="549"/>
      <c r="X100" s="550"/>
      <c r="Y100" s="585">
        <v>1100</v>
      </c>
      <c r="Z100" s="551">
        <f t="shared" si="99"/>
        <v>716.26400000000001</v>
      </c>
      <c r="AA100" s="551">
        <f t="shared" si="100"/>
        <v>116.264</v>
      </c>
      <c r="AB100" s="551">
        <f t="shared" si="101"/>
        <v>0</v>
      </c>
      <c r="AC100" s="551">
        <f t="shared" si="102"/>
        <v>0</v>
      </c>
      <c r="AD100" s="551">
        <f t="shared" si="103"/>
        <v>0</v>
      </c>
      <c r="AE100" s="551">
        <f t="shared" si="104"/>
        <v>500</v>
      </c>
      <c r="AF100" s="551">
        <f t="shared" si="105"/>
        <v>100</v>
      </c>
      <c r="AG100" s="552"/>
      <c r="AH100" s="553">
        <f t="shared" ref="AH100:AN100" si="138">SUM(AH101:AH103)</f>
        <v>0</v>
      </c>
      <c r="AI100" s="553">
        <f t="shared" si="138"/>
        <v>0</v>
      </c>
      <c r="AJ100" s="553">
        <f t="shared" si="138"/>
        <v>0</v>
      </c>
      <c r="AK100" s="553">
        <f t="shared" si="138"/>
        <v>0</v>
      </c>
      <c r="AL100" s="553">
        <f t="shared" si="138"/>
        <v>0</v>
      </c>
      <c r="AM100" s="553">
        <f t="shared" si="138"/>
        <v>0</v>
      </c>
      <c r="AN100" s="553">
        <f t="shared" si="138"/>
        <v>0</v>
      </c>
      <c r="AO100" s="552"/>
      <c r="AP100" s="553">
        <f t="shared" ref="AP100:AV100" si="139">SUM(AP101:AP103)</f>
        <v>351</v>
      </c>
      <c r="AQ100" s="553">
        <f t="shared" si="139"/>
        <v>41</v>
      </c>
      <c r="AR100" s="553">
        <f t="shared" si="139"/>
        <v>0</v>
      </c>
      <c r="AS100" s="553">
        <f t="shared" si="139"/>
        <v>0</v>
      </c>
      <c r="AT100" s="553">
        <f t="shared" si="139"/>
        <v>0</v>
      </c>
      <c r="AU100" s="553">
        <f t="shared" si="139"/>
        <v>250</v>
      </c>
      <c r="AV100" s="553">
        <f t="shared" si="139"/>
        <v>60</v>
      </c>
      <c r="AW100" s="552"/>
      <c r="AX100" s="553">
        <f t="shared" ref="AX100:BD100" si="140">SUM(AX101:AX103)</f>
        <v>330</v>
      </c>
      <c r="AY100" s="553">
        <f t="shared" si="140"/>
        <v>40</v>
      </c>
      <c r="AZ100" s="553">
        <f t="shared" si="140"/>
        <v>0</v>
      </c>
      <c r="BA100" s="553">
        <f t="shared" si="140"/>
        <v>0</v>
      </c>
      <c r="BB100" s="553">
        <f t="shared" si="140"/>
        <v>0</v>
      </c>
      <c r="BC100" s="553">
        <f t="shared" si="140"/>
        <v>250</v>
      </c>
      <c r="BD100" s="553">
        <f t="shared" si="140"/>
        <v>40</v>
      </c>
      <c r="BE100" s="552"/>
      <c r="BF100" s="553">
        <f t="shared" ref="BF100:BL100" si="141">SUM(BF101:BF103)</f>
        <v>35.263999999999996</v>
      </c>
      <c r="BG100" s="553">
        <f t="shared" si="141"/>
        <v>35.263999999999996</v>
      </c>
      <c r="BH100" s="553">
        <f t="shared" si="141"/>
        <v>0</v>
      </c>
      <c r="BI100" s="553">
        <f t="shared" si="141"/>
        <v>0</v>
      </c>
      <c r="BJ100" s="553">
        <f t="shared" si="141"/>
        <v>0</v>
      </c>
      <c r="BK100" s="553">
        <f t="shared" si="141"/>
        <v>0</v>
      </c>
      <c r="BL100" s="553">
        <f t="shared" si="141"/>
        <v>0</v>
      </c>
    </row>
    <row r="101" spans="1:64" s="287" customFormat="1" ht="40.5" customHeight="1" x14ac:dyDescent="0.25">
      <c r="A101" s="293"/>
      <c r="B101" s="278"/>
      <c r="C101" s="328" t="s">
        <v>2608</v>
      </c>
      <c r="D101" s="322" t="s">
        <v>1621</v>
      </c>
      <c r="E101" s="31">
        <v>599</v>
      </c>
      <c r="F101" s="359" t="s">
        <v>3230</v>
      </c>
      <c r="G101" s="359" t="s">
        <v>396</v>
      </c>
      <c r="H101" s="644">
        <v>200</v>
      </c>
      <c r="I101" s="353" t="s">
        <v>2979</v>
      </c>
      <c r="J101" s="28">
        <v>45</v>
      </c>
      <c r="K101" s="28" t="s">
        <v>2984</v>
      </c>
      <c r="L101" s="28">
        <v>4502</v>
      </c>
      <c r="M101" s="28" t="s">
        <v>3139</v>
      </c>
      <c r="N101" s="356">
        <v>2024004540088</v>
      </c>
      <c r="O101" s="28" t="s">
        <v>3228</v>
      </c>
      <c r="P101" s="742" t="s">
        <v>314</v>
      </c>
      <c r="Q101" s="272">
        <v>200</v>
      </c>
      <c r="R101" s="326" t="s">
        <v>2955</v>
      </c>
      <c r="S101" s="326"/>
      <c r="T101" s="178">
        <v>200</v>
      </c>
      <c r="U101" s="294">
        <v>10</v>
      </c>
      <c r="V101" s="295">
        <v>80</v>
      </c>
      <c r="W101" s="295">
        <v>80</v>
      </c>
      <c r="X101" s="295">
        <v>30</v>
      </c>
      <c r="Y101" s="295">
        <v>388</v>
      </c>
      <c r="Z101" s="296">
        <f t="shared" si="99"/>
        <v>388</v>
      </c>
      <c r="AA101" s="296">
        <f t="shared" si="100"/>
        <v>48</v>
      </c>
      <c r="AB101" s="296">
        <f t="shared" si="101"/>
        <v>0</v>
      </c>
      <c r="AC101" s="296">
        <f t="shared" si="102"/>
        <v>0</v>
      </c>
      <c r="AD101" s="296">
        <f t="shared" si="103"/>
        <v>0</v>
      </c>
      <c r="AE101" s="296">
        <f t="shared" si="104"/>
        <v>300</v>
      </c>
      <c r="AF101" s="296">
        <f t="shared" si="105"/>
        <v>40</v>
      </c>
      <c r="AG101" s="297">
        <f>+U101</f>
        <v>10</v>
      </c>
      <c r="AH101" s="296">
        <f>SUM(AI101:AN101)</f>
        <v>0</v>
      </c>
      <c r="AI101" s="298">
        <v>0</v>
      </c>
      <c r="AJ101" s="298"/>
      <c r="AK101" s="298"/>
      <c r="AL101" s="298"/>
      <c r="AM101" s="298"/>
      <c r="AN101" s="298"/>
      <c r="AO101" s="297">
        <f>+V101</f>
        <v>80</v>
      </c>
      <c r="AP101" s="296">
        <f>SUM(AQ101:AV101)</f>
        <v>186</v>
      </c>
      <c r="AQ101" s="298">
        <v>16</v>
      </c>
      <c r="AR101" s="298"/>
      <c r="AS101" s="298"/>
      <c r="AT101" s="298"/>
      <c r="AU101" s="298">
        <v>150</v>
      </c>
      <c r="AV101" s="298">
        <v>20</v>
      </c>
      <c r="AW101" s="297">
        <f>+W101</f>
        <v>80</v>
      </c>
      <c r="AX101" s="296">
        <f>SUM(AY101:BD101)</f>
        <v>186</v>
      </c>
      <c r="AY101" s="298">
        <v>16</v>
      </c>
      <c r="AZ101" s="298"/>
      <c r="BA101" s="298"/>
      <c r="BB101" s="298"/>
      <c r="BC101" s="298">
        <v>150</v>
      </c>
      <c r="BD101" s="298">
        <v>20</v>
      </c>
      <c r="BE101" s="297">
        <f>+X101</f>
        <v>30</v>
      </c>
      <c r="BF101" s="296">
        <f>SUM(BG101:BL101)</f>
        <v>16</v>
      </c>
      <c r="BG101" s="298">
        <v>16</v>
      </c>
      <c r="BH101" s="298"/>
      <c r="BI101" s="298"/>
      <c r="BJ101" s="298"/>
      <c r="BK101" s="298"/>
      <c r="BL101" s="298"/>
    </row>
    <row r="102" spans="1:64" s="287" customFormat="1" ht="40.5" customHeight="1" x14ac:dyDescent="0.25">
      <c r="A102" s="293"/>
      <c r="B102" s="278"/>
      <c r="C102" s="328" t="s">
        <v>2609</v>
      </c>
      <c r="D102" s="322" t="s">
        <v>1622</v>
      </c>
      <c r="E102" s="340">
        <v>600</v>
      </c>
      <c r="F102" s="359" t="s">
        <v>3230</v>
      </c>
      <c r="G102" s="359" t="s">
        <v>396</v>
      </c>
      <c r="H102" s="644">
        <v>150</v>
      </c>
      <c r="I102" s="353" t="s">
        <v>2979</v>
      </c>
      <c r="J102" s="28">
        <v>45</v>
      </c>
      <c r="K102" s="28" t="s">
        <v>2984</v>
      </c>
      <c r="L102" s="28">
        <v>4502</v>
      </c>
      <c r="M102" s="28" t="s">
        <v>3139</v>
      </c>
      <c r="N102" s="356">
        <v>2024004540088</v>
      </c>
      <c r="O102" s="28" t="s">
        <v>3228</v>
      </c>
      <c r="P102" s="742" t="s">
        <v>314</v>
      </c>
      <c r="Q102" s="272">
        <v>150</v>
      </c>
      <c r="R102" s="326" t="s">
        <v>2955</v>
      </c>
      <c r="S102" s="326"/>
      <c r="T102" s="178">
        <v>150</v>
      </c>
      <c r="U102" s="294">
        <v>0</v>
      </c>
      <c r="V102" s="295">
        <v>50</v>
      </c>
      <c r="W102" s="295">
        <v>50</v>
      </c>
      <c r="X102" s="295">
        <v>50</v>
      </c>
      <c r="Y102" s="295">
        <v>176.85399999999998</v>
      </c>
      <c r="Z102" s="296">
        <f t="shared" si="99"/>
        <v>176.85399999999998</v>
      </c>
      <c r="AA102" s="296">
        <f t="shared" si="100"/>
        <v>36.853999999999999</v>
      </c>
      <c r="AB102" s="296">
        <f t="shared" si="101"/>
        <v>0</v>
      </c>
      <c r="AC102" s="296">
        <f t="shared" si="102"/>
        <v>0</v>
      </c>
      <c r="AD102" s="296">
        <f t="shared" si="103"/>
        <v>0</v>
      </c>
      <c r="AE102" s="296">
        <f t="shared" si="104"/>
        <v>100</v>
      </c>
      <c r="AF102" s="296">
        <f t="shared" si="105"/>
        <v>40</v>
      </c>
      <c r="AG102" s="297">
        <f>+U102</f>
        <v>0</v>
      </c>
      <c r="AH102" s="296">
        <f>SUM(AI102:AN102)</f>
        <v>0</v>
      </c>
      <c r="AI102" s="298">
        <v>0</v>
      </c>
      <c r="AJ102" s="298"/>
      <c r="AK102" s="298"/>
      <c r="AL102" s="298"/>
      <c r="AM102" s="298"/>
      <c r="AN102" s="298"/>
      <c r="AO102" s="297">
        <f>+V102</f>
        <v>50</v>
      </c>
      <c r="AP102" s="296">
        <f>SUM(AQ102:AV102)</f>
        <v>82</v>
      </c>
      <c r="AQ102" s="298">
        <v>12</v>
      </c>
      <c r="AR102" s="298"/>
      <c r="AS102" s="298"/>
      <c r="AT102" s="298"/>
      <c r="AU102" s="298">
        <v>50</v>
      </c>
      <c r="AV102" s="298">
        <v>20</v>
      </c>
      <c r="AW102" s="297">
        <f>+W102</f>
        <v>50</v>
      </c>
      <c r="AX102" s="296">
        <f>SUM(AY102:BD102)</f>
        <v>82</v>
      </c>
      <c r="AY102" s="298">
        <v>12</v>
      </c>
      <c r="AZ102" s="298"/>
      <c r="BA102" s="298"/>
      <c r="BB102" s="298"/>
      <c r="BC102" s="298">
        <v>50</v>
      </c>
      <c r="BD102" s="298">
        <v>20</v>
      </c>
      <c r="BE102" s="297">
        <f>+X102</f>
        <v>50</v>
      </c>
      <c r="BF102" s="296">
        <f>SUM(BG102:BL102)</f>
        <v>12.853999999999999</v>
      </c>
      <c r="BG102" s="298">
        <v>12.853999999999999</v>
      </c>
      <c r="BH102" s="298"/>
      <c r="BI102" s="298"/>
      <c r="BJ102" s="298"/>
      <c r="BK102" s="298"/>
      <c r="BL102" s="298"/>
    </row>
    <row r="103" spans="1:64" s="287" customFormat="1" ht="40.5" customHeight="1" thickBot="1" x14ac:dyDescent="0.3">
      <c r="A103" s="293"/>
      <c r="B103" s="278"/>
      <c r="C103" s="328" t="s">
        <v>2610</v>
      </c>
      <c r="D103" s="322" t="s">
        <v>1623</v>
      </c>
      <c r="E103" s="31">
        <v>601</v>
      </c>
      <c r="F103" s="459" t="s">
        <v>3229</v>
      </c>
      <c r="G103" s="459" t="s">
        <v>1253</v>
      </c>
      <c r="H103" s="644">
        <v>1</v>
      </c>
      <c r="I103" s="353" t="s">
        <v>2979</v>
      </c>
      <c r="J103" s="28">
        <v>45</v>
      </c>
      <c r="K103" s="28" t="s">
        <v>2984</v>
      </c>
      <c r="L103" s="28">
        <v>4502</v>
      </c>
      <c r="M103" s="28" t="s">
        <v>3139</v>
      </c>
      <c r="N103" s="356">
        <v>2024004540088</v>
      </c>
      <c r="O103" s="28" t="s">
        <v>3228</v>
      </c>
      <c r="P103" s="742" t="s">
        <v>1131</v>
      </c>
      <c r="Q103" s="272">
        <v>1</v>
      </c>
      <c r="R103" s="326" t="s">
        <v>2955</v>
      </c>
      <c r="S103" s="326"/>
      <c r="T103" s="178">
        <v>1</v>
      </c>
      <c r="U103" s="294">
        <v>0</v>
      </c>
      <c r="V103" s="295">
        <v>1</v>
      </c>
      <c r="W103" s="295">
        <v>0</v>
      </c>
      <c r="X103" s="295">
        <v>0</v>
      </c>
      <c r="Y103" s="295">
        <v>151.41</v>
      </c>
      <c r="Z103" s="296">
        <f t="shared" si="99"/>
        <v>151.41</v>
      </c>
      <c r="AA103" s="296">
        <f t="shared" si="100"/>
        <v>31.41</v>
      </c>
      <c r="AB103" s="296">
        <f t="shared" si="101"/>
        <v>0</v>
      </c>
      <c r="AC103" s="296">
        <f t="shared" si="102"/>
        <v>0</v>
      </c>
      <c r="AD103" s="296">
        <f t="shared" si="103"/>
        <v>0</v>
      </c>
      <c r="AE103" s="296">
        <f t="shared" si="104"/>
        <v>100</v>
      </c>
      <c r="AF103" s="296">
        <f t="shared" si="105"/>
        <v>20</v>
      </c>
      <c r="AG103" s="297">
        <f>+U103</f>
        <v>0</v>
      </c>
      <c r="AH103" s="296">
        <f>SUM(AI103:AN103)</f>
        <v>0</v>
      </c>
      <c r="AI103" s="298">
        <v>0</v>
      </c>
      <c r="AJ103" s="298"/>
      <c r="AK103" s="298"/>
      <c r="AL103" s="298"/>
      <c r="AM103" s="298"/>
      <c r="AN103" s="298"/>
      <c r="AO103" s="297">
        <f>+V103</f>
        <v>1</v>
      </c>
      <c r="AP103" s="296">
        <f>SUM(AQ103:AV103)</f>
        <v>83</v>
      </c>
      <c r="AQ103" s="298">
        <v>13</v>
      </c>
      <c r="AR103" s="298"/>
      <c r="AS103" s="298"/>
      <c r="AT103" s="298"/>
      <c r="AU103" s="298">
        <v>50</v>
      </c>
      <c r="AV103" s="298">
        <v>20</v>
      </c>
      <c r="AW103" s="297">
        <f>+W103</f>
        <v>0</v>
      </c>
      <c r="AX103" s="296">
        <f>SUM(AY103:BD103)</f>
        <v>62</v>
      </c>
      <c r="AY103" s="298">
        <v>12</v>
      </c>
      <c r="AZ103" s="298"/>
      <c r="BA103" s="298"/>
      <c r="BB103" s="298"/>
      <c r="BC103" s="298">
        <v>50</v>
      </c>
      <c r="BD103" s="298"/>
      <c r="BE103" s="297">
        <f>+X103</f>
        <v>0</v>
      </c>
      <c r="BF103" s="296">
        <f>SUM(BG103:BL103)</f>
        <v>6.41</v>
      </c>
      <c r="BG103" s="298">
        <v>6.41</v>
      </c>
      <c r="BH103" s="298"/>
      <c r="BI103" s="298"/>
      <c r="BJ103" s="298"/>
      <c r="BK103" s="298"/>
      <c r="BL103" s="298"/>
    </row>
  </sheetData>
  <autoFilter ref="F1:F103" xr:uid="{DE66484E-9EC1-40E2-AE8C-9A150E202F1B}"/>
  <mergeCells count="68">
    <mergeCell ref="AN4:AN5"/>
    <mergeCell ref="W4:W5"/>
    <mergeCell ref="X4:X5"/>
    <mergeCell ref="Y4:Y5"/>
    <mergeCell ref="Z4:Z5"/>
    <mergeCell ref="AA4:AD4"/>
    <mergeCell ref="D28:D29"/>
    <mergeCell ref="D52:D53"/>
    <mergeCell ref="D68:D69"/>
    <mergeCell ref="BG4:BJ4"/>
    <mergeCell ref="BK4:BK5"/>
    <mergeCell ref="AF4:AF5"/>
    <mergeCell ref="AG4:AG5"/>
    <mergeCell ref="AH4:AH5"/>
    <mergeCell ref="AI4:AL4"/>
    <mergeCell ref="AM4:AM5"/>
    <mergeCell ref="AO4:AO5"/>
    <mergeCell ref="AP4:AP5"/>
    <mergeCell ref="AQ4:AT4"/>
    <mergeCell ref="AU4:AU5"/>
    <mergeCell ref="AV4:AV5"/>
    <mergeCell ref="AW4:AW5"/>
    <mergeCell ref="BL4:BL5"/>
    <mergeCell ref="D9:D10"/>
    <mergeCell ref="D13:D14"/>
    <mergeCell ref="D25:D26"/>
    <mergeCell ref="AX4:AX5"/>
    <mergeCell ref="AY4:BB4"/>
    <mergeCell ref="BC4:BC5"/>
    <mergeCell ref="BD4:BD5"/>
    <mergeCell ref="BE4:BE5"/>
    <mergeCell ref="BF4:BF5"/>
    <mergeCell ref="AE4:AE5"/>
    <mergeCell ref="M4:M5"/>
    <mergeCell ref="N4:N5"/>
    <mergeCell ref="O4:O5"/>
    <mergeCell ref="T4:T5"/>
    <mergeCell ref="U4:U5"/>
    <mergeCell ref="N3:O3"/>
    <mergeCell ref="V4:V5"/>
    <mergeCell ref="P4:P5"/>
    <mergeCell ref="Q4:Q5"/>
    <mergeCell ref="R4:R5"/>
    <mergeCell ref="AW3:BD3"/>
    <mergeCell ref="BE3:BL3"/>
    <mergeCell ref="T3:X3"/>
    <mergeCell ref="Y3:AF3"/>
    <mergeCell ref="AG3:AN3"/>
    <mergeCell ref="AO3:AV3"/>
    <mergeCell ref="B3:D3"/>
    <mergeCell ref="E3:E5"/>
    <mergeCell ref="L4:L5"/>
    <mergeCell ref="C4:D4"/>
    <mergeCell ref="F4:F5"/>
    <mergeCell ref="G4:G5"/>
    <mergeCell ref="J4:J5"/>
    <mergeCell ref="K4:K5"/>
    <mergeCell ref="F3:I3"/>
    <mergeCell ref="H4:H5"/>
    <mergeCell ref="J3:K3"/>
    <mergeCell ref="L3:M3"/>
    <mergeCell ref="I4:I5"/>
    <mergeCell ref="C68:C69"/>
    <mergeCell ref="C9:C10"/>
    <mergeCell ref="C13:C14"/>
    <mergeCell ref="C25:C26"/>
    <mergeCell ref="C28:C29"/>
    <mergeCell ref="C52:C53"/>
  </mergeCells>
  <conditionalFormatting sqref="S9:S14">
    <cfRule type="expression" dxfId="192" priority="24">
      <formula>T9=U9+V9+W9+X9</formula>
    </cfRule>
    <cfRule type="expression" dxfId="191" priority="25">
      <formula>T9&lt;&gt;U9+V9+W9+X9</formula>
    </cfRule>
  </conditionalFormatting>
  <conditionalFormatting sqref="S16:S22">
    <cfRule type="expression" dxfId="190" priority="13">
      <formula>T16=U16+V16+W16+X16</formula>
    </cfRule>
    <cfRule type="expression" dxfId="189" priority="14">
      <formula>T16&lt;&gt;U16+V16+W16+X16</formula>
    </cfRule>
  </conditionalFormatting>
  <conditionalFormatting sqref="S24:S31">
    <cfRule type="expression" dxfId="188" priority="22">
      <formula>T24=U24+V24+W24+X24</formula>
    </cfRule>
    <cfRule type="expression" dxfId="187" priority="23">
      <formula>T24&lt;&gt;U24+V24+W24+X24</formula>
    </cfRule>
  </conditionalFormatting>
  <conditionalFormatting sqref="S33:S37">
    <cfRule type="expression" dxfId="186" priority="20">
      <formula>T33=U33+V33+W33+X33</formula>
    </cfRule>
    <cfRule type="expression" dxfId="185" priority="21">
      <formula>T33&lt;&gt;U33+V33+W33+X33</formula>
    </cfRule>
  </conditionalFormatting>
  <conditionalFormatting sqref="S39:S47">
    <cfRule type="expression" dxfId="184" priority="11">
      <formula>T39=U39+V39+W39+X39</formula>
    </cfRule>
    <cfRule type="expression" dxfId="183" priority="12">
      <formula>T39&lt;&gt;U39+V39+W39+X39</formula>
    </cfRule>
  </conditionalFormatting>
  <conditionalFormatting sqref="S49:S56">
    <cfRule type="expression" dxfId="182" priority="9">
      <formula>T49=U49+V49+W49+X49</formula>
    </cfRule>
    <cfRule type="expression" dxfId="181" priority="10">
      <formula>T49&lt;&gt;U49+V49+W49+X49</formula>
    </cfRule>
  </conditionalFormatting>
  <conditionalFormatting sqref="S58:S69">
    <cfRule type="expression" dxfId="180" priority="7">
      <formula>T58=U58+V58+W58+X58</formula>
    </cfRule>
    <cfRule type="expression" dxfId="179" priority="8">
      <formula>T58&lt;&gt;U58+V58+W58+X58</formula>
    </cfRule>
  </conditionalFormatting>
  <conditionalFormatting sqref="S73:S80">
    <cfRule type="expression" dxfId="178" priority="2">
      <formula>T73=U73+V73+W73+X73</formula>
    </cfRule>
    <cfRule type="expression" dxfId="177" priority="3">
      <formula>T73&lt;&gt;U73+V73+W73+X73</formula>
    </cfRule>
  </conditionalFormatting>
  <conditionalFormatting sqref="S82:S86">
    <cfRule type="expression" dxfId="176" priority="5">
      <formula>T82=U82+V82+W82+X82</formula>
    </cfRule>
    <cfRule type="expression" dxfId="175" priority="6">
      <formula>T82&lt;&gt;U82+V82+W82+X82</formula>
    </cfRule>
  </conditionalFormatting>
  <conditionalFormatting sqref="S88:S94 S96:S99 S101:S103">
    <cfRule type="expression" dxfId="174" priority="26">
      <formula>T88=U88+V88+W88+X88</formula>
    </cfRule>
    <cfRule type="expression" dxfId="173" priority="27">
      <formula>T88&lt;&gt;U88+V88+W88+X88</formula>
    </cfRule>
  </conditionalFormatting>
  <conditionalFormatting sqref="Y7:Y103">
    <cfRule type="expression" dxfId="172" priority="4">
      <formula>Y7&lt;&gt;Z7</formula>
    </cfRule>
  </conditionalFormatting>
  <conditionalFormatting sqref="Z7:AF7">
    <cfRule type="expression" dxfId="171" priority="19">
      <formula>Z$5=#REF!</formula>
    </cfRule>
  </conditionalFormatting>
  <conditionalFormatting sqref="Z71:AF71">
    <cfRule type="expression" dxfId="170" priority="1">
      <formula>Z$5=#REF!</formula>
    </cfRule>
  </conditionalFormatting>
  <conditionalFormatting sqref="AH7:AN7">
    <cfRule type="expression" dxfId="169" priority="18">
      <formula>AH$5=#REF!</formula>
    </cfRule>
  </conditionalFormatting>
  <conditionalFormatting sqref="AP7:AV7">
    <cfRule type="expression" dxfId="168" priority="17">
      <formula>AP$5=#REF!</formula>
    </cfRule>
  </conditionalFormatting>
  <conditionalFormatting sqref="AX7:BD7">
    <cfRule type="expression" dxfId="167" priority="16">
      <formula>AX$5=#REF!</formula>
    </cfRule>
  </conditionalFormatting>
  <conditionalFormatting sqref="BF7:BL7">
    <cfRule type="expression" dxfId="166" priority="15">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102" man="1"/>
    <brk id="17" max="102" man="1"/>
    <brk id="32" max="45" man="1"/>
    <brk id="48" max="45" man="1"/>
  </colBreaks>
  <ignoredErrors>
    <ignoredError sqref="F73:F103 F9:F6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F0073-DA13-412E-B9A2-1D11B4B36EB9}">
  <sheetPr>
    <tabColor rgb="FFFFC000"/>
  </sheetPr>
  <dimension ref="A1:BL47"/>
  <sheetViews>
    <sheetView view="pageBreakPreview" zoomScale="60" zoomScaleNormal="85" workbookViewId="0">
      <pane xSplit="8" ySplit="6" topLeftCell="I18" activePane="bottomRight" state="frozen"/>
      <selection activeCell="J7" sqref="J7"/>
      <selection pane="topRight" activeCell="J7" sqref="J7"/>
      <selection pane="bottomLeft" activeCell="J7" sqref="J7"/>
      <selection pane="bottomRight" activeCell="D42" sqref="D42"/>
    </sheetView>
  </sheetViews>
  <sheetFormatPr baseColWidth="10" defaultColWidth="11.42578125" defaultRowHeight="15.75" x14ac:dyDescent="0.25"/>
  <cols>
    <col min="1" max="1" width="8.5703125" style="6" customWidth="1"/>
    <col min="2" max="2" width="8.7109375" style="6" customWidth="1"/>
    <col min="3" max="3" width="9.855468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42578125" style="25" customWidth="1"/>
    <col min="15" max="15" width="160.85546875" style="25" customWidth="1"/>
    <col min="16" max="16" width="25.570312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570312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2679</v>
      </c>
      <c r="G2" s="392"/>
      <c r="H2" s="186"/>
      <c r="I2" s="256"/>
      <c r="J2" s="256"/>
      <c r="K2" s="256"/>
      <c r="M2" s="258"/>
      <c r="O2" s="186" t="str">
        <f>+F2</f>
        <v>SECRETARÍA DE VÍCTIMAS, PAZ Y POSTCONFLICTO</v>
      </c>
      <c r="Q2" s="167"/>
      <c r="R2" s="257"/>
      <c r="S2" s="257"/>
      <c r="T2" s="257"/>
      <c r="U2" s="257"/>
      <c r="V2" s="257"/>
      <c r="X2" s="166" t="str">
        <f>+F2</f>
        <v>SECRETARÍA DE VÍCTIMAS, PAZ Y POSTCONFLICTO</v>
      </c>
      <c r="Y2" s="257"/>
      <c r="Z2" s="257"/>
      <c r="AA2" s="257"/>
      <c r="AB2" s="257"/>
      <c r="AE2" s="166"/>
      <c r="AF2" s="166"/>
      <c r="AG2" s="257"/>
      <c r="AH2" s="257"/>
      <c r="AI2" s="257"/>
      <c r="AK2" s="257"/>
      <c r="AL2" s="166" t="str">
        <f>+X2</f>
        <v>SECRETARÍA DE VÍCTIMAS, PAZ Y POSTCONFLICTO</v>
      </c>
      <c r="AM2" s="257"/>
      <c r="AN2" s="257"/>
      <c r="AO2" s="257"/>
      <c r="AP2" s="257"/>
      <c r="AQ2" s="257"/>
      <c r="AR2" s="257"/>
      <c r="AT2" s="166"/>
      <c r="AU2" s="166"/>
      <c r="AV2" s="166"/>
      <c r="AW2" s="257"/>
      <c r="AX2" s="257"/>
      <c r="AY2" s="257"/>
      <c r="AZ2" s="166"/>
      <c r="BA2" s="257"/>
      <c r="BB2" s="166" t="str">
        <f>+AL2</f>
        <v>SECRETARÍA DE VÍCTIMAS, PAZ Y POSTCONFLICTO</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470" customFormat="1" ht="40.5" customHeight="1" x14ac:dyDescent="0.25">
      <c r="A7" s="439" t="s">
        <v>2898</v>
      </c>
      <c r="B7" s="440" t="s">
        <v>1717</v>
      </c>
      <c r="C7" s="379"/>
      <c r="D7" s="379"/>
      <c r="E7" s="379"/>
      <c r="F7" s="379"/>
      <c r="G7" s="397"/>
      <c r="H7" s="281"/>
      <c r="I7" s="281"/>
      <c r="J7" s="466"/>
      <c r="K7" s="466"/>
      <c r="L7" s="379"/>
      <c r="M7" s="379"/>
      <c r="N7" s="379"/>
      <c r="O7" s="467"/>
      <c r="P7" s="467"/>
      <c r="Q7" s="467"/>
      <c r="R7" s="467"/>
      <c r="S7" s="468"/>
      <c r="T7" s="306"/>
      <c r="U7" s="439"/>
      <c r="V7" s="439"/>
      <c r="W7" s="439"/>
      <c r="X7" s="439"/>
      <c r="Y7" s="469">
        <v>24000</v>
      </c>
      <c r="Z7" s="285">
        <f>+Z8+Z16+Z21+Z28+Z33+Z38</f>
        <v>24000</v>
      </c>
      <c r="AA7" s="285">
        <f t="shared" ref="AA7:AF7" si="0">+AA8+AA16+AA21+AA28+AA33+AA38</f>
        <v>10000</v>
      </c>
      <c r="AB7" s="285">
        <f t="shared" si="0"/>
        <v>0</v>
      </c>
      <c r="AC7" s="285">
        <f t="shared" si="0"/>
        <v>3000</v>
      </c>
      <c r="AD7" s="285">
        <f t="shared" si="0"/>
        <v>5000</v>
      </c>
      <c r="AE7" s="285">
        <f t="shared" si="0"/>
        <v>3000</v>
      </c>
      <c r="AF7" s="285">
        <f t="shared" si="0"/>
        <v>3000</v>
      </c>
      <c r="AG7" s="286"/>
      <c r="AH7" s="285">
        <f t="shared" ref="AH7:AN7" si="1">+AH8+AH16+AH21+AH28+AH33+AH38</f>
        <v>754.56666700000005</v>
      </c>
      <c r="AI7" s="285">
        <f t="shared" si="1"/>
        <v>754.56666700000005</v>
      </c>
      <c r="AJ7" s="285">
        <f t="shared" si="1"/>
        <v>0</v>
      </c>
      <c r="AK7" s="285">
        <f t="shared" si="1"/>
        <v>0</v>
      </c>
      <c r="AL7" s="285">
        <f t="shared" si="1"/>
        <v>0</v>
      </c>
      <c r="AM7" s="285">
        <f t="shared" si="1"/>
        <v>0</v>
      </c>
      <c r="AN7" s="285">
        <f t="shared" si="1"/>
        <v>0</v>
      </c>
      <c r="AO7" s="286"/>
      <c r="AP7" s="285">
        <f t="shared" ref="AP7:AV7" si="2">+AP8+AP16+AP21+AP28+AP33+AP38</f>
        <v>4955.1450000000004</v>
      </c>
      <c r="AQ7" s="285">
        <f t="shared" si="2"/>
        <v>3105.145</v>
      </c>
      <c r="AR7" s="285">
        <f t="shared" si="2"/>
        <v>0</v>
      </c>
      <c r="AS7" s="285">
        <f t="shared" si="2"/>
        <v>1500</v>
      </c>
      <c r="AT7" s="285">
        <f t="shared" si="2"/>
        <v>0</v>
      </c>
      <c r="AU7" s="285">
        <f t="shared" si="2"/>
        <v>0</v>
      </c>
      <c r="AV7" s="285">
        <f t="shared" si="2"/>
        <v>350</v>
      </c>
      <c r="AW7" s="286"/>
      <c r="AX7" s="285">
        <f t="shared" ref="AX7:BD7" si="3">+AX8+AX16+AX21+AX28+AX33+AX38</f>
        <v>11450.145</v>
      </c>
      <c r="AY7" s="285">
        <f t="shared" si="3"/>
        <v>3100.145</v>
      </c>
      <c r="AZ7" s="285">
        <f t="shared" si="3"/>
        <v>0</v>
      </c>
      <c r="BA7" s="285">
        <f t="shared" si="3"/>
        <v>0</v>
      </c>
      <c r="BB7" s="285">
        <f t="shared" si="3"/>
        <v>5000</v>
      </c>
      <c r="BC7" s="285">
        <f t="shared" si="3"/>
        <v>3000</v>
      </c>
      <c r="BD7" s="285">
        <f t="shared" si="3"/>
        <v>350</v>
      </c>
      <c r="BE7" s="286"/>
      <c r="BF7" s="285">
        <f t="shared" ref="BF7:BL7" si="4">+BF8+BF16+BF21+BF28+BF33+BF38</f>
        <v>6840.143333</v>
      </c>
      <c r="BG7" s="285">
        <f t="shared" si="4"/>
        <v>3040.143333</v>
      </c>
      <c r="BH7" s="285">
        <f t="shared" si="4"/>
        <v>0</v>
      </c>
      <c r="BI7" s="285">
        <f t="shared" si="4"/>
        <v>1500</v>
      </c>
      <c r="BJ7" s="285">
        <f t="shared" si="4"/>
        <v>0</v>
      </c>
      <c r="BK7" s="285">
        <f t="shared" si="4"/>
        <v>0</v>
      </c>
      <c r="BL7" s="285">
        <f t="shared" si="4"/>
        <v>2300</v>
      </c>
    </row>
    <row r="8" spans="1:64" s="470" customFormat="1" ht="40.5" customHeight="1" x14ac:dyDescent="0.25">
      <c r="A8" s="471"/>
      <c r="B8" s="599" t="s">
        <v>1769</v>
      </c>
      <c r="C8" s="611" t="s">
        <v>1624</v>
      </c>
      <c r="D8" s="603"/>
      <c r="E8" s="603"/>
      <c r="F8" s="640"/>
      <c r="G8" s="641"/>
      <c r="H8" s="614"/>
      <c r="I8" s="614"/>
      <c r="J8" s="634"/>
      <c r="K8" s="634"/>
      <c r="L8" s="634"/>
      <c r="M8" s="634"/>
      <c r="N8" s="634"/>
      <c r="O8" s="635"/>
      <c r="P8" s="635"/>
      <c r="Q8" s="635"/>
      <c r="R8" s="635"/>
      <c r="S8" s="636"/>
      <c r="T8" s="603"/>
      <c r="U8" s="604"/>
      <c r="V8" s="604"/>
      <c r="W8" s="604"/>
      <c r="X8" s="605"/>
      <c r="Y8" s="475">
        <v>2859.2</v>
      </c>
      <c r="Z8" s="290">
        <f t="shared" ref="Z8:AF23" si="5">+AH8+AP8+AX8+BF8</f>
        <v>2859.2</v>
      </c>
      <c r="AA8" s="290">
        <f t="shared" si="5"/>
        <v>2859.2</v>
      </c>
      <c r="AB8" s="290">
        <f t="shared" si="5"/>
        <v>0</v>
      </c>
      <c r="AC8" s="290">
        <f t="shared" si="5"/>
        <v>0</v>
      </c>
      <c r="AD8" s="290">
        <f t="shared" si="5"/>
        <v>0</v>
      </c>
      <c r="AE8" s="290">
        <f t="shared" si="5"/>
        <v>0</v>
      </c>
      <c r="AF8" s="290">
        <f t="shared" si="5"/>
        <v>0</v>
      </c>
      <c r="AG8" s="291"/>
      <c r="AH8" s="292">
        <f>SUM(AH9:AH15)</f>
        <v>374.20000000000005</v>
      </c>
      <c r="AI8" s="292">
        <f t="shared" ref="AI8:AN8" si="6">SUM(AI9:AI15)</f>
        <v>374.20000000000005</v>
      </c>
      <c r="AJ8" s="292">
        <f t="shared" si="6"/>
        <v>0</v>
      </c>
      <c r="AK8" s="292">
        <f t="shared" si="6"/>
        <v>0</v>
      </c>
      <c r="AL8" s="292">
        <f t="shared" si="6"/>
        <v>0</v>
      </c>
      <c r="AM8" s="292">
        <f t="shared" si="6"/>
        <v>0</v>
      </c>
      <c r="AN8" s="292">
        <f t="shared" si="6"/>
        <v>0</v>
      </c>
      <c r="AO8" s="291"/>
      <c r="AP8" s="292">
        <f>SUM(AP9:AP15)</f>
        <v>845</v>
      </c>
      <c r="AQ8" s="292">
        <f t="shared" ref="AQ8:AV8" si="7">SUM(AQ9:AQ15)</f>
        <v>845</v>
      </c>
      <c r="AR8" s="292">
        <f t="shared" si="7"/>
        <v>0</v>
      </c>
      <c r="AS8" s="292">
        <f t="shared" si="7"/>
        <v>0</v>
      </c>
      <c r="AT8" s="292">
        <f t="shared" si="7"/>
        <v>0</v>
      </c>
      <c r="AU8" s="292">
        <f t="shared" si="7"/>
        <v>0</v>
      </c>
      <c r="AV8" s="292">
        <f t="shared" si="7"/>
        <v>0</v>
      </c>
      <c r="AW8" s="291"/>
      <c r="AX8" s="292">
        <f>SUM(AX9:AX15)</f>
        <v>845</v>
      </c>
      <c r="AY8" s="292">
        <f t="shared" ref="AY8:BD8" si="8">SUM(AY9:AY15)</f>
        <v>845</v>
      </c>
      <c r="AZ8" s="292">
        <f t="shared" si="8"/>
        <v>0</v>
      </c>
      <c r="BA8" s="292">
        <f t="shared" si="8"/>
        <v>0</v>
      </c>
      <c r="BB8" s="292">
        <f t="shared" si="8"/>
        <v>0</v>
      </c>
      <c r="BC8" s="292">
        <f t="shared" si="8"/>
        <v>0</v>
      </c>
      <c r="BD8" s="292">
        <f t="shared" si="8"/>
        <v>0</v>
      </c>
      <c r="BE8" s="291"/>
      <c r="BF8" s="292">
        <f>SUM(BF9:BF15)</f>
        <v>795</v>
      </c>
      <c r="BG8" s="292">
        <f t="shared" ref="BG8:BL8" si="9">SUM(BG9:BG15)</f>
        <v>795</v>
      </c>
      <c r="BH8" s="292">
        <f t="shared" si="9"/>
        <v>0</v>
      </c>
      <c r="BI8" s="292">
        <f t="shared" si="9"/>
        <v>0</v>
      </c>
      <c r="BJ8" s="292">
        <f t="shared" si="9"/>
        <v>0</v>
      </c>
      <c r="BK8" s="292">
        <f t="shared" si="9"/>
        <v>0</v>
      </c>
      <c r="BL8" s="292">
        <f t="shared" si="9"/>
        <v>0</v>
      </c>
    </row>
    <row r="9" spans="1:64" s="287" customFormat="1" ht="40.5" customHeight="1" x14ac:dyDescent="0.25">
      <c r="A9" s="278"/>
      <c r="B9" s="278"/>
      <c r="C9" s="328" t="s">
        <v>1770</v>
      </c>
      <c r="D9" s="333" t="s">
        <v>1626</v>
      </c>
      <c r="E9" s="31">
        <v>602</v>
      </c>
      <c r="F9" s="325">
        <v>410102306</v>
      </c>
      <c r="G9" s="28" t="s">
        <v>1627</v>
      </c>
      <c r="H9" s="492">
        <v>2</v>
      </c>
      <c r="I9" s="353" t="s">
        <v>2979</v>
      </c>
      <c r="J9" s="325">
        <v>41</v>
      </c>
      <c r="K9" s="325" t="s">
        <v>3288</v>
      </c>
      <c r="L9" s="325">
        <v>4101</v>
      </c>
      <c r="M9" s="325" t="s">
        <v>3289</v>
      </c>
      <c r="N9" s="280">
        <v>2024004540035</v>
      </c>
      <c r="O9" s="325" t="s">
        <v>3290</v>
      </c>
      <c r="P9" s="327" t="s">
        <v>1627</v>
      </c>
      <c r="Q9" s="272">
        <v>20000</v>
      </c>
      <c r="R9" s="326" t="s">
        <v>2955</v>
      </c>
      <c r="S9" s="326"/>
      <c r="T9" s="178">
        <v>20000</v>
      </c>
      <c r="U9" s="294">
        <v>2500</v>
      </c>
      <c r="V9" s="295">
        <v>7000</v>
      </c>
      <c r="W9" s="295">
        <v>7000</v>
      </c>
      <c r="X9" s="295">
        <v>3500</v>
      </c>
      <c r="Y9" s="343">
        <v>1741.6</v>
      </c>
      <c r="Z9" s="296">
        <f t="shared" si="5"/>
        <v>1741.6</v>
      </c>
      <c r="AA9" s="296">
        <f t="shared" si="5"/>
        <v>1741.6</v>
      </c>
      <c r="AB9" s="296">
        <f t="shared" si="5"/>
        <v>0</v>
      </c>
      <c r="AC9" s="296">
        <f t="shared" si="5"/>
        <v>0</v>
      </c>
      <c r="AD9" s="296">
        <f t="shared" si="5"/>
        <v>0</v>
      </c>
      <c r="AE9" s="296">
        <f t="shared" si="5"/>
        <v>0</v>
      </c>
      <c r="AF9" s="296">
        <f t="shared" si="5"/>
        <v>0</v>
      </c>
      <c r="AG9" s="297">
        <f>+U9</f>
        <v>2500</v>
      </c>
      <c r="AH9" s="296">
        <f t="shared" ref="AH9:AH15" si="10">SUM(AI9:AN9)</f>
        <v>291.60000000000002</v>
      </c>
      <c r="AI9" s="298">
        <v>291.60000000000002</v>
      </c>
      <c r="AJ9" s="298">
        <v>0</v>
      </c>
      <c r="AK9" s="298">
        <v>0</v>
      </c>
      <c r="AL9" s="298">
        <v>0</v>
      </c>
      <c r="AM9" s="298">
        <v>0</v>
      </c>
      <c r="AN9" s="298">
        <v>0</v>
      </c>
      <c r="AO9" s="297">
        <f>+V9</f>
        <v>7000</v>
      </c>
      <c r="AP9" s="296">
        <f t="shared" ref="AP9:AP15" si="11">SUM(AQ9:AV9)</f>
        <v>500</v>
      </c>
      <c r="AQ9" s="298">
        <v>500</v>
      </c>
      <c r="AR9" s="298">
        <v>0</v>
      </c>
      <c r="AS9" s="298">
        <v>0</v>
      </c>
      <c r="AT9" s="298">
        <v>0</v>
      </c>
      <c r="AU9" s="298">
        <v>0</v>
      </c>
      <c r="AV9" s="298">
        <v>0</v>
      </c>
      <c r="AW9" s="297">
        <f>+W9</f>
        <v>7000</v>
      </c>
      <c r="AX9" s="296">
        <f t="shared" ref="AX9:AX15" si="12">SUM(AY9:BD9)</f>
        <v>500</v>
      </c>
      <c r="AY9" s="298">
        <v>500</v>
      </c>
      <c r="AZ9" s="298">
        <v>0</v>
      </c>
      <c r="BA9" s="298">
        <v>0</v>
      </c>
      <c r="BB9" s="298">
        <v>0</v>
      </c>
      <c r="BC9" s="298">
        <v>0</v>
      </c>
      <c r="BD9" s="298">
        <v>0</v>
      </c>
      <c r="BE9" s="297">
        <f>+X9</f>
        <v>3500</v>
      </c>
      <c r="BF9" s="296">
        <f t="shared" ref="BF9:BF15" si="13">SUM(BG9:BL9)</f>
        <v>450</v>
      </c>
      <c r="BG9" s="298">
        <v>450</v>
      </c>
      <c r="BH9" s="298">
        <v>0</v>
      </c>
      <c r="BI9" s="298">
        <v>0</v>
      </c>
      <c r="BJ9" s="298">
        <v>0</v>
      </c>
      <c r="BK9" s="298">
        <v>0</v>
      </c>
      <c r="BL9" s="298">
        <v>0</v>
      </c>
    </row>
    <row r="10" spans="1:64" s="287" customFormat="1" ht="40.5" customHeight="1" x14ac:dyDescent="0.25">
      <c r="A10" s="278"/>
      <c r="B10" s="278"/>
      <c r="C10" s="328" t="s">
        <v>1782</v>
      </c>
      <c r="D10" s="333" t="s">
        <v>1628</v>
      </c>
      <c r="E10" s="31">
        <v>603</v>
      </c>
      <c r="F10" s="28">
        <v>410109100</v>
      </c>
      <c r="G10" s="28" t="s">
        <v>3291</v>
      </c>
      <c r="H10" s="492">
        <v>1000</v>
      </c>
      <c r="I10" s="353" t="s">
        <v>2979</v>
      </c>
      <c r="J10" s="325">
        <v>41</v>
      </c>
      <c r="K10" s="325" t="s">
        <v>3288</v>
      </c>
      <c r="L10" s="325">
        <v>4101</v>
      </c>
      <c r="M10" s="325" t="s">
        <v>3289</v>
      </c>
      <c r="N10" s="280">
        <v>2024004540035</v>
      </c>
      <c r="O10" s="325" t="s">
        <v>3290</v>
      </c>
      <c r="P10" s="327" t="s">
        <v>1629</v>
      </c>
      <c r="Q10" s="272">
        <v>1000</v>
      </c>
      <c r="R10" s="326" t="s">
        <v>2955</v>
      </c>
      <c r="S10" s="326"/>
      <c r="T10" s="178">
        <v>1000</v>
      </c>
      <c r="U10" s="294">
        <v>100</v>
      </c>
      <c r="V10" s="295">
        <v>300</v>
      </c>
      <c r="W10" s="295">
        <v>300</v>
      </c>
      <c r="X10" s="295">
        <v>300</v>
      </c>
      <c r="Y10" s="343">
        <v>345.1</v>
      </c>
      <c r="Z10" s="296">
        <f t="shared" si="5"/>
        <v>345.1</v>
      </c>
      <c r="AA10" s="296">
        <f t="shared" si="5"/>
        <v>345.1</v>
      </c>
      <c r="AB10" s="296">
        <f t="shared" si="5"/>
        <v>0</v>
      </c>
      <c r="AC10" s="296">
        <f t="shared" si="5"/>
        <v>0</v>
      </c>
      <c r="AD10" s="296">
        <f t="shared" si="5"/>
        <v>0</v>
      </c>
      <c r="AE10" s="296">
        <f t="shared" si="5"/>
        <v>0</v>
      </c>
      <c r="AF10" s="296">
        <f t="shared" si="5"/>
        <v>0</v>
      </c>
      <c r="AG10" s="297">
        <f t="shared" ref="AG10:AG15" si="14">+U10</f>
        <v>100</v>
      </c>
      <c r="AH10" s="296">
        <f t="shared" si="10"/>
        <v>45.1</v>
      </c>
      <c r="AI10" s="298">
        <v>45.1</v>
      </c>
      <c r="AJ10" s="298">
        <v>0</v>
      </c>
      <c r="AK10" s="298">
        <v>0</v>
      </c>
      <c r="AL10" s="298">
        <v>0</v>
      </c>
      <c r="AM10" s="298">
        <v>0</v>
      </c>
      <c r="AN10" s="298">
        <v>0</v>
      </c>
      <c r="AO10" s="297">
        <f t="shared" ref="AO10:AO15" si="15">+V10</f>
        <v>300</v>
      </c>
      <c r="AP10" s="296">
        <f t="shared" si="11"/>
        <v>100</v>
      </c>
      <c r="AQ10" s="298">
        <v>100</v>
      </c>
      <c r="AR10" s="298">
        <v>0</v>
      </c>
      <c r="AS10" s="298">
        <v>0</v>
      </c>
      <c r="AT10" s="298">
        <v>0</v>
      </c>
      <c r="AU10" s="298">
        <v>0</v>
      </c>
      <c r="AV10" s="298">
        <v>0</v>
      </c>
      <c r="AW10" s="297">
        <f t="shared" ref="AW10:AW15" si="16">+W10</f>
        <v>300</v>
      </c>
      <c r="AX10" s="296">
        <f t="shared" si="12"/>
        <v>100</v>
      </c>
      <c r="AY10" s="298">
        <v>100</v>
      </c>
      <c r="AZ10" s="298">
        <v>0</v>
      </c>
      <c r="BA10" s="298">
        <v>0</v>
      </c>
      <c r="BB10" s="298">
        <v>0</v>
      </c>
      <c r="BC10" s="298">
        <v>0</v>
      </c>
      <c r="BD10" s="298">
        <v>0</v>
      </c>
      <c r="BE10" s="297">
        <f t="shared" ref="BE10:BE15" si="17">+X10</f>
        <v>300</v>
      </c>
      <c r="BF10" s="296">
        <f t="shared" si="13"/>
        <v>100</v>
      </c>
      <c r="BG10" s="298">
        <v>100</v>
      </c>
      <c r="BH10" s="298">
        <v>0</v>
      </c>
      <c r="BI10" s="298">
        <v>0</v>
      </c>
      <c r="BJ10" s="298">
        <v>0</v>
      </c>
      <c r="BK10" s="298">
        <v>0</v>
      </c>
      <c r="BL10" s="298">
        <v>0</v>
      </c>
    </row>
    <row r="11" spans="1:64" s="287" customFormat="1" ht="40.5" customHeight="1" x14ac:dyDescent="0.25">
      <c r="A11" s="278"/>
      <c r="B11" s="278"/>
      <c r="C11" s="328" t="s">
        <v>1783</v>
      </c>
      <c r="D11" s="333" t="s">
        <v>1630</v>
      </c>
      <c r="E11" s="31">
        <v>604</v>
      </c>
      <c r="F11" s="325">
        <v>410109800</v>
      </c>
      <c r="G11" s="28" t="s">
        <v>1631</v>
      </c>
      <c r="H11" s="492">
        <v>120</v>
      </c>
      <c r="I11" s="353" t="s">
        <v>2979</v>
      </c>
      <c r="J11" s="325">
        <v>41</v>
      </c>
      <c r="K11" s="325" t="s">
        <v>3288</v>
      </c>
      <c r="L11" s="325">
        <v>4101</v>
      </c>
      <c r="M11" s="325" t="s">
        <v>3289</v>
      </c>
      <c r="N11" s="280">
        <v>2024004540035</v>
      </c>
      <c r="O11" s="325" t="s">
        <v>3290</v>
      </c>
      <c r="P11" s="327" t="s">
        <v>1631</v>
      </c>
      <c r="Q11" s="272">
        <v>120</v>
      </c>
      <c r="R11" s="326" t="s">
        <v>2955</v>
      </c>
      <c r="S11" s="326"/>
      <c r="T11" s="178">
        <v>120</v>
      </c>
      <c r="U11" s="294">
        <v>20</v>
      </c>
      <c r="V11" s="295">
        <v>35</v>
      </c>
      <c r="W11" s="295">
        <v>35</v>
      </c>
      <c r="X11" s="295">
        <v>30</v>
      </c>
      <c r="Y11" s="343">
        <v>487.5</v>
      </c>
      <c r="Z11" s="296">
        <f t="shared" si="5"/>
        <v>487.5</v>
      </c>
      <c r="AA11" s="296">
        <f t="shared" si="5"/>
        <v>487.5</v>
      </c>
      <c r="AB11" s="296">
        <f t="shared" si="5"/>
        <v>0</v>
      </c>
      <c r="AC11" s="296">
        <f t="shared" si="5"/>
        <v>0</v>
      </c>
      <c r="AD11" s="296">
        <f t="shared" si="5"/>
        <v>0</v>
      </c>
      <c r="AE11" s="296">
        <f t="shared" si="5"/>
        <v>0</v>
      </c>
      <c r="AF11" s="296">
        <f t="shared" si="5"/>
        <v>0</v>
      </c>
      <c r="AG11" s="297">
        <f t="shared" si="14"/>
        <v>20</v>
      </c>
      <c r="AH11" s="296">
        <f t="shared" si="10"/>
        <v>37.5</v>
      </c>
      <c r="AI11" s="298">
        <v>37.5</v>
      </c>
      <c r="AJ11" s="298">
        <v>0</v>
      </c>
      <c r="AK11" s="298">
        <v>0</v>
      </c>
      <c r="AL11" s="298">
        <v>0</v>
      </c>
      <c r="AM11" s="298">
        <v>0</v>
      </c>
      <c r="AN11" s="298">
        <v>0</v>
      </c>
      <c r="AO11" s="297">
        <f t="shared" si="15"/>
        <v>35</v>
      </c>
      <c r="AP11" s="296">
        <f t="shared" si="11"/>
        <v>150</v>
      </c>
      <c r="AQ11" s="298">
        <v>150</v>
      </c>
      <c r="AR11" s="298">
        <v>0</v>
      </c>
      <c r="AS11" s="298">
        <v>0</v>
      </c>
      <c r="AT11" s="298">
        <v>0</v>
      </c>
      <c r="AU11" s="298">
        <v>0</v>
      </c>
      <c r="AV11" s="298">
        <v>0</v>
      </c>
      <c r="AW11" s="297">
        <f t="shared" si="16"/>
        <v>35</v>
      </c>
      <c r="AX11" s="296">
        <f t="shared" si="12"/>
        <v>150</v>
      </c>
      <c r="AY11" s="298">
        <v>150</v>
      </c>
      <c r="AZ11" s="298">
        <v>0</v>
      </c>
      <c r="BA11" s="298">
        <v>0</v>
      </c>
      <c r="BB11" s="298">
        <v>0</v>
      </c>
      <c r="BC11" s="298">
        <v>0</v>
      </c>
      <c r="BD11" s="298">
        <v>0</v>
      </c>
      <c r="BE11" s="297">
        <f t="shared" si="17"/>
        <v>30</v>
      </c>
      <c r="BF11" s="296">
        <f t="shared" si="13"/>
        <v>150</v>
      </c>
      <c r="BG11" s="298">
        <v>150</v>
      </c>
      <c r="BH11" s="298">
        <v>0</v>
      </c>
      <c r="BI11" s="298">
        <v>0</v>
      </c>
      <c r="BJ11" s="298">
        <v>0</v>
      </c>
      <c r="BK11" s="298">
        <v>0</v>
      </c>
      <c r="BL11" s="298">
        <v>0</v>
      </c>
    </row>
    <row r="12" spans="1:64" s="287" customFormat="1" ht="40.5" customHeight="1" x14ac:dyDescent="0.25">
      <c r="A12" s="278"/>
      <c r="B12" s="278"/>
      <c r="C12" s="328" t="s">
        <v>1784</v>
      </c>
      <c r="D12" s="333" t="s">
        <v>1632</v>
      </c>
      <c r="E12" s="31">
        <v>605</v>
      </c>
      <c r="F12" s="325">
        <v>410103800</v>
      </c>
      <c r="G12" s="28" t="s">
        <v>1661</v>
      </c>
      <c r="H12" s="492">
        <v>40</v>
      </c>
      <c r="I12" s="353" t="s">
        <v>2979</v>
      </c>
      <c r="J12" s="325">
        <v>41</v>
      </c>
      <c r="K12" s="325" t="s">
        <v>3288</v>
      </c>
      <c r="L12" s="325">
        <v>4101</v>
      </c>
      <c r="M12" s="325" t="s">
        <v>3289</v>
      </c>
      <c r="N12" s="280">
        <v>2024004540035</v>
      </c>
      <c r="O12" s="325" t="s">
        <v>3290</v>
      </c>
      <c r="P12" s="327" t="s">
        <v>1633</v>
      </c>
      <c r="Q12" s="272">
        <v>40</v>
      </c>
      <c r="R12" s="326" t="s">
        <v>2955</v>
      </c>
      <c r="S12" s="326"/>
      <c r="T12" s="178">
        <v>40</v>
      </c>
      <c r="U12" s="294">
        <v>5</v>
      </c>
      <c r="V12" s="295">
        <v>13</v>
      </c>
      <c r="W12" s="295">
        <v>13</v>
      </c>
      <c r="X12" s="295">
        <v>9</v>
      </c>
      <c r="Y12" s="343">
        <v>15</v>
      </c>
      <c r="Z12" s="296">
        <f t="shared" si="5"/>
        <v>15</v>
      </c>
      <c r="AA12" s="296">
        <f t="shared" si="5"/>
        <v>15</v>
      </c>
      <c r="AB12" s="296">
        <f t="shared" si="5"/>
        <v>0</v>
      </c>
      <c r="AC12" s="296">
        <f t="shared" si="5"/>
        <v>0</v>
      </c>
      <c r="AD12" s="296">
        <f t="shared" si="5"/>
        <v>0</v>
      </c>
      <c r="AE12" s="296">
        <f t="shared" si="5"/>
        <v>0</v>
      </c>
      <c r="AF12" s="296">
        <f t="shared" si="5"/>
        <v>0</v>
      </c>
      <c r="AG12" s="297">
        <f t="shared" si="14"/>
        <v>5</v>
      </c>
      <c r="AH12" s="296">
        <f t="shared" si="10"/>
        <v>0</v>
      </c>
      <c r="AI12" s="298">
        <v>0</v>
      </c>
      <c r="AJ12" s="298">
        <v>0</v>
      </c>
      <c r="AK12" s="298">
        <v>0</v>
      </c>
      <c r="AL12" s="298">
        <v>0</v>
      </c>
      <c r="AM12" s="298">
        <v>0</v>
      </c>
      <c r="AN12" s="298">
        <v>0</v>
      </c>
      <c r="AO12" s="297">
        <f t="shared" si="15"/>
        <v>13</v>
      </c>
      <c r="AP12" s="296">
        <f t="shared" si="11"/>
        <v>5</v>
      </c>
      <c r="AQ12" s="298">
        <v>5</v>
      </c>
      <c r="AR12" s="298">
        <v>0</v>
      </c>
      <c r="AS12" s="298">
        <v>0</v>
      </c>
      <c r="AT12" s="298">
        <v>0</v>
      </c>
      <c r="AU12" s="298">
        <v>0</v>
      </c>
      <c r="AV12" s="298">
        <v>0</v>
      </c>
      <c r="AW12" s="297">
        <f t="shared" si="16"/>
        <v>13</v>
      </c>
      <c r="AX12" s="296">
        <f t="shared" si="12"/>
        <v>5</v>
      </c>
      <c r="AY12" s="298">
        <v>5</v>
      </c>
      <c r="AZ12" s="298">
        <v>0</v>
      </c>
      <c r="BA12" s="298">
        <v>0</v>
      </c>
      <c r="BB12" s="298">
        <v>0</v>
      </c>
      <c r="BC12" s="298">
        <v>0</v>
      </c>
      <c r="BD12" s="298">
        <v>0</v>
      </c>
      <c r="BE12" s="297">
        <f t="shared" si="17"/>
        <v>9</v>
      </c>
      <c r="BF12" s="296">
        <f t="shared" si="13"/>
        <v>5</v>
      </c>
      <c r="BG12" s="298">
        <v>5</v>
      </c>
      <c r="BH12" s="298">
        <v>0</v>
      </c>
      <c r="BI12" s="298">
        <v>0</v>
      </c>
      <c r="BJ12" s="298">
        <v>0</v>
      </c>
      <c r="BK12" s="298">
        <v>0</v>
      </c>
      <c r="BL12" s="298">
        <v>0</v>
      </c>
    </row>
    <row r="13" spans="1:64" s="287" customFormat="1" ht="40.5" customHeight="1" x14ac:dyDescent="0.25">
      <c r="A13" s="278"/>
      <c r="B13" s="278"/>
      <c r="C13" s="328" t="s">
        <v>1785</v>
      </c>
      <c r="D13" s="333" t="s">
        <v>1634</v>
      </c>
      <c r="E13" s="31">
        <v>606</v>
      </c>
      <c r="F13" s="325">
        <v>410102506</v>
      </c>
      <c r="G13" s="28" t="s">
        <v>3292</v>
      </c>
      <c r="H13" s="492">
        <v>600</v>
      </c>
      <c r="I13" s="353" t="s">
        <v>2979</v>
      </c>
      <c r="J13" s="325">
        <v>41</v>
      </c>
      <c r="K13" s="325" t="s">
        <v>3288</v>
      </c>
      <c r="L13" s="325">
        <v>4101</v>
      </c>
      <c r="M13" s="325" t="s">
        <v>3289</v>
      </c>
      <c r="N13" s="280">
        <v>2024004540035</v>
      </c>
      <c r="O13" s="325" t="s">
        <v>3290</v>
      </c>
      <c r="P13" s="327" t="s">
        <v>1635</v>
      </c>
      <c r="Q13" s="272">
        <v>600</v>
      </c>
      <c r="R13" s="326" t="s">
        <v>2955</v>
      </c>
      <c r="S13" s="326"/>
      <c r="T13" s="178">
        <v>600</v>
      </c>
      <c r="U13" s="294">
        <v>150</v>
      </c>
      <c r="V13" s="295">
        <v>150</v>
      </c>
      <c r="W13" s="295">
        <v>150</v>
      </c>
      <c r="X13" s="295">
        <v>150</v>
      </c>
      <c r="Y13" s="343">
        <v>180</v>
      </c>
      <c r="Z13" s="296">
        <f t="shared" si="5"/>
        <v>180</v>
      </c>
      <c r="AA13" s="296">
        <f t="shared" si="5"/>
        <v>180</v>
      </c>
      <c r="AB13" s="296">
        <f t="shared" si="5"/>
        <v>0</v>
      </c>
      <c r="AC13" s="296">
        <f t="shared" si="5"/>
        <v>0</v>
      </c>
      <c r="AD13" s="296">
        <f t="shared" si="5"/>
        <v>0</v>
      </c>
      <c r="AE13" s="296">
        <f t="shared" si="5"/>
        <v>0</v>
      </c>
      <c r="AF13" s="296">
        <f t="shared" si="5"/>
        <v>0</v>
      </c>
      <c r="AG13" s="297">
        <f t="shared" si="14"/>
        <v>150</v>
      </c>
      <c r="AH13" s="296">
        <f t="shared" si="10"/>
        <v>0</v>
      </c>
      <c r="AI13" s="298">
        <v>0</v>
      </c>
      <c r="AJ13" s="298">
        <v>0</v>
      </c>
      <c r="AK13" s="298">
        <v>0</v>
      </c>
      <c r="AL13" s="298">
        <v>0</v>
      </c>
      <c r="AM13" s="298">
        <v>0</v>
      </c>
      <c r="AN13" s="298">
        <v>0</v>
      </c>
      <c r="AO13" s="297">
        <f t="shared" si="15"/>
        <v>150</v>
      </c>
      <c r="AP13" s="296">
        <f t="shared" si="11"/>
        <v>60</v>
      </c>
      <c r="AQ13" s="298">
        <v>60</v>
      </c>
      <c r="AR13" s="298">
        <v>0</v>
      </c>
      <c r="AS13" s="298">
        <v>0</v>
      </c>
      <c r="AT13" s="298">
        <v>0</v>
      </c>
      <c r="AU13" s="298">
        <v>0</v>
      </c>
      <c r="AV13" s="298">
        <v>0</v>
      </c>
      <c r="AW13" s="297">
        <f t="shared" si="16"/>
        <v>150</v>
      </c>
      <c r="AX13" s="296">
        <f t="shared" si="12"/>
        <v>60</v>
      </c>
      <c r="AY13" s="298">
        <v>60</v>
      </c>
      <c r="AZ13" s="298">
        <v>0</v>
      </c>
      <c r="BA13" s="298">
        <v>0</v>
      </c>
      <c r="BB13" s="298">
        <v>0</v>
      </c>
      <c r="BC13" s="298">
        <v>0</v>
      </c>
      <c r="BD13" s="298">
        <v>0</v>
      </c>
      <c r="BE13" s="297">
        <f t="shared" si="17"/>
        <v>150</v>
      </c>
      <c r="BF13" s="296">
        <f t="shared" si="13"/>
        <v>60</v>
      </c>
      <c r="BG13" s="298">
        <v>60</v>
      </c>
      <c r="BH13" s="298">
        <v>0</v>
      </c>
      <c r="BI13" s="298">
        <v>0</v>
      </c>
      <c r="BJ13" s="298">
        <v>0</v>
      </c>
      <c r="BK13" s="298">
        <v>0</v>
      </c>
      <c r="BL13" s="298">
        <v>0</v>
      </c>
    </row>
    <row r="14" spans="1:64" s="287" customFormat="1" ht="40.5" customHeight="1" x14ac:dyDescent="0.25">
      <c r="A14" s="278"/>
      <c r="B14" s="278"/>
      <c r="C14" s="328" t="s">
        <v>1786</v>
      </c>
      <c r="D14" s="333" t="s">
        <v>1636</v>
      </c>
      <c r="E14" s="31">
        <v>607</v>
      </c>
      <c r="F14" s="325">
        <v>410101802</v>
      </c>
      <c r="G14" s="28" t="s">
        <v>3293</v>
      </c>
      <c r="H14" s="352">
        <v>1</v>
      </c>
      <c r="I14" s="353" t="s">
        <v>2979</v>
      </c>
      <c r="J14" s="325">
        <v>41</v>
      </c>
      <c r="K14" s="325" t="s">
        <v>3288</v>
      </c>
      <c r="L14" s="325">
        <v>4101</v>
      </c>
      <c r="M14" s="325" t="s">
        <v>3289</v>
      </c>
      <c r="N14" s="280">
        <v>2024004540035</v>
      </c>
      <c r="O14" s="325" t="s">
        <v>3290</v>
      </c>
      <c r="P14" s="327" t="s">
        <v>1637</v>
      </c>
      <c r="Q14" s="272">
        <v>1</v>
      </c>
      <c r="R14" s="326" t="s">
        <v>2955</v>
      </c>
      <c r="S14" s="326"/>
      <c r="T14" s="178">
        <v>1</v>
      </c>
      <c r="U14" s="294">
        <v>0</v>
      </c>
      <c r="V14" s="295">
        <v>0.25</v>
      </c>
      <c r="W14" s="295">
        <v>0.5</v>
      </c>
      <c r="X14" s="295">
        <v>0.25</v>
      </c>
      <c r="Y14" s="343">
        <v>75</v>
      </c>
      <c r="Z14" s="296">
        <f t="shared" si="5"/>
        <v>75</v>
      </c>
      <c r="AA14" s="296">
        <f t="shared" si="5"/>
        <v>75</v>
      </c>
      <c r="AB14" s="296">
        <f t="shared" si="5"/>
        <v>0</v>
      </c>
      <c r="AC14" s="296">
        <f t="shared" si="5"/>
        <v>0</v>
      </c>
      <c r="AD14" s="296">
        <f t="shared" si="5"/>
        <v>0</v>
      </c>
      <c r="AE14" s="296">
        <f t="shared" si="5"/>
        <v>0</v>
      </c>
      <c r="AF14" s="296">
        <f t="shared" si="5"/>
        <v>0</v>
      </c>
      <c r="AG14" s="297">
        <f t="shared" si="14"/>
        <v>0</v>
      </c>
      <c r="AH14" s="296">
        <f t="shared" si="10"/>
        <v>0</v>
      </c>
      <c r="AI14" s="298">
        <v>0</v>
      </c>
      <c r="AJ14" s="298">
        <v>0</v>
      </c>
      <c r="AK14" s="298">
        <v>0</v>
      </c>
      <c r="AL14" s="298">
        <v>0</v>
      </c>
      <c r="AM14" s="298">
        <v>0</v>
      </c>
      <c r="AN14" s="298">
        <v>0</v>
      </c>
      <c r="AO14" s="297">
        <f t="shared" si="15"/>
        <v>0.25</v>
      </c>
      <c r="AP14" s="296">
        <f t="shared" si="11"/>
        <v>25</v>
      </c>
      <c r="AQ14" s="298">
        <v>25</v>
      </c>
      <c r="AR14" s="298">
        <v>0</v>
      </c>
      <c r="AS14" s="298">
        <v>0</v>
      </c>
      <c r="AT14" s="298">
        <v>0</v>
      </c>
      <c r="AU14" s="298">
        <v>0</v>
      </c>
      <c r="AV14" s="298">
        <v>0</v>
      </c>
      <c r="AW14" s="297">
        <f t="shared" si="16"/>
        <v>0.5</v>
      </c>
      <c r="AX14" s="296">
        <f t="shared" si="12"/>
        <v>25</v>
      </c>
      <c r="AY14" s="298">
        <v>25</v>
      </c>
      <c r="AZ14" s="298">
        <v>0</v>
      </c>
      <c r="BA14" s="298">
        <v>0</v>
      </c>
      <c r="BB14" s="298">
        <v>0</v>
      </c>
      <c r="BC14" s="298">
        <v>0</v>
      </c>
      <c r="BD14" s="298">
        <v>0</v>
      </c>
      <c r="BE14" s="297">
        <f t="shared" si="17"/>
        <v>0.25</v>
      </c>
      <c r="BF14" s="296">
        <f t="shared" si="13"/>
        <v>25</v>
      </c>
      <c r="BG14" s="298">
        <v>25</v>
      </c>
      <c r="BH14" s="298">
        <v>0</v>
      </c>
      <c r="BI14" s="298">
        <v>0</v>
      </c>
      <c r="BJ14" s="298">
        <v>0</v>
      </c>
      <c r="BK14" s="298">
        <v>0</v>
      </c>
      <c r="BL14" s="298">
        <v>0</v>
      </c>
    </row>
    <row r="15" spans="1:64" s="287" customFormat="1" ht="40.5" customHeight="1" x14ac:dyDescent="0.25">
      <c r="A15" s="278"/>
      <c r="B15" s="278"/>
      <c r="C15" s="328" t="s">
        <v>1787</v>
      </c>
      <c r="D15" s="333" t="s">
        <v>1638</v>
      </c>
      <c r="E15" s="31">
        <v>608</v>
      </c>
      <c r="F15" s="325">
        <v>410106300</v>
      </c>
      <c r="G15" s="28" t="s">
        <v>3294</v>
      </c>
      <c r="H15" s="352">
        <v>1</v>
      </c>
      <c r="I15" s="353" t="s">
        <v>2979</v>
      </c>
      <c r="J15" s="325">
        <v>41</v>
      </c>
      <c r="K15" s="325" t="s">
        <v>3288</v>
      </c>
      <c r="L15" s="325">
        <v>4101</v>
      </c>
      <c r="M15" s="325" t="s">
        <v>3289</v>
      </c>
      <c r="N15" s="280">
        <v>2024004540035</v>
      </c>
      <c r="O15" s="325" t="s">
        <v>3290</v>
      </c>
      <c r="P15" s="327" t="s">
        <v>1639</v>
      </c>
      <c r="Q15" s="272">
        <v>1</v>
      </c>
      <c r="R15" s="326" t="s">
        <v>2955</v>
      </c>
      <c r="S15" s="326"/>
      <c r="T15" s="178">
        <v>1</v>
      </c>
      <c r="U15" s="294">
        <v>0</v>
      </c>
      <c r="V15" s="295">
        <v>0.35</v>
      </c>
      <c r="W15" s="295">
        <v>0.35</v>
      </c>
      <c r="X15" s="295">
        <v>0.3</v>
      </c>
      <c r="Y15" s="343">
        <v>15</v>
      </c>
      <c r="Z15" s="296">
        <f t="shared" si="5"/>
        <v>15</v>
      </c>
      <c r="AA15" s="296">
        <f t="shared" si="5"/>
        <v>15</v>
      </c>
      <c r="AB15" s="296">
        <f t="shared" si="5"/>
        <v>0</v>
      </c>
      <c r="AC15" s="296">
        <f t="shared" si="5"/>
        <v>0</v>
      </c>
      <c r="AD15" s="296">
        <f t="shared" si="5"/>
        <v>0</v>
      </c>
      <c r="AE15" s="296">
        <f t="shared" si="5"/>
        <v>0</v>
      </c>
      <c r="AF15" s="296">
        <f t="shared" si="5"/>
        <v>0</v>
      </c>
      <c r="AG15" s="297">
        <f t="shared" si="14"/>
        <v>0</v>
      </c>
      <c r="AH15" s="296">
        <f t="shared" si="10"/>
        <v>0</v>
      </c>
      <c r="AI15" s="298">
        <v>0</v>
      </c>
      <c r="AJ15" s="298">
        <v>0</v>
      </c>
      <c r="AK15" s="298">
        <v>0</v>
      </c>
      <c r="AL15" s="298">
        <v>0</v>
      </c>
      <c r="AM15" s="298">
        <v>0</v>
      </c>
      <c r="AN15" s="298">
        <v>0</v>
      </c>
      <c r="AO15" s="297">
        <f t="shared" si="15"/>
        <v>0.35</v>
      </c>
      <c r="AP15" s="296">
        <f t="shared" si="11"/>
        <v>5</v>
      </c>
      <c r="AQ15" s="298">
        <v>5</v>
      </c>
      <c r="AR15" s="298">
        <v>0</v>
      </c>
      <c r="AS15" s="298">
        <v>0</v>
      </c>
      <c r="AT15" s="298">
        <v>0</v>
      </c>
      <c r="AU15" s="298">
        <v>0</v>
      </c>
      <c r="AV15" s="298">
        <v>0</v>
      </c>
      <c r="AW15" s="297">
        <f t="shared" si="16"/>
        <v>0.35</v>
      </c>
      <c r="AX15" s="296">
        <f t="shared" si="12"/>
        <v>5</v>
      </c>
      <c r="AY15" s="298">
        <v>5</v>
      </c>
      <c r="AZ15" s="298">
        <v>0</v>
      </c>
      <c r="BA15" s="298">
        <v>0</v>
      </c>
      <c r="BB15" s="298">
        <v>0</v>
      </c>
      <c r="BC15" s="298">
        <v>0</v>
      </c>
      <c r="BD15" s="298">
        <v>0</v>
      </c>
      <c r="BE15" s="297">
        <f t="shared" si="17"/>
        <v>0.3</v>
      </c>
      <c r="BF15" s="296">
        <f t="shared" si="13"/>
        <v>5</v>
      </c>
      <c r="BG15" s="298">
        <v>5</v>
      </c>
      <c r="BH15" s="298">
        <v>0</v>
      </c>
      <c r="BI15" s="298">
        <v>0</v>
      </c>
      <c r="BJ15" s="298">
        <v>0</v>
      </c>
      <c r="BK15" s="298">
        <v>0</v>
      </c>
      <c r="BL15" s="298">
        <v>0</v>
      </c>
    </row>
    <row r="16" spans="1:64" s="287" customFormat="1" ht="40.5" customHeight="1" x14ac:dyDescent="0.25">
      <c r="A16" s="278"/>
      <c r="B16" s="599" t="s">
        <v>1789</v>
      </c>
      <c r="C16" s="611" t="s">
        <v>1644</v>
      </c>
      <c r="D16" s="603"/>
      <c r="E16" s="603"/>
      <c r="F16" s="612"/>
      <c r="G16" s="613"/>
      <c r="H16" s="614"/>
      <c r="I16" s="614"/>
      <c r="J16" s="619"/>
      <c r="K16" s="619"/>
      <c r="L16" s="619"/>
      <c r="M16" s="619"/>
      <c r="N16" s="642"/>
      <c r="O16" s="618"/>
      <c r="P16" s="635"/>
      <c r="Q16" s="635"/>
      <c r="R16" s="635"/>
      <c r="S16" s="636"/>
      <c r="T16" s="603"/>
      <c r="U16" s="604"/>
      <c r="V16" s="604"/>
      <c r="W16" s="604"/>
      <c r="X16" s="605"/>
      <c r="Y16" s="465">
        <v>12550.8</v>
      </c>
      <c r="Z16" s="290">
        <f t="shared" si="5"/>
        <v>12550.8</v>
      </c>
      <c r="AA16" s="290">
        <f t="shared" si="5"/>
        <v>1550.8</v>
      </c>
      <c r="AB16" s="290">
        <f t="shared" si="5"/>
        <v>0</v>
      </c>
      <c r="AC16" s="290">
        <f t="shared" si="5"/>
        <v>3000</v>
      </c>
      <c r="AD16" s="290">
        <f t="shared" si="5"/>
        <v>5000</v>
      </c>
      <c r="AE16" s="290">
        <f t="shared" si="5"/>
        <v>3000</v>
      </c>
      <c r="AF16" s="290">
        <f t="shared" si="5"/>
        <v>0</v>
      </c>
      <c r="AG16" s="291"/>
      <c r="AH16" s="292">
        <f>SUM(AH17:AH20)</f>
        <v>250.36666699999998</v>
      </c>
      <c r="AI16" s="292">
        <f t="shared" ref="AI16:AN16" si="18">SUM(AI17:AI20)</f>
        <v>250.36666699999998</v>
      </c>
      <c r="AJ16" s="292">
        <f t="shared" si="18"/>
        <v>0</v>
      </c>
      <c r="AK16" s="292">
        <f t="shared" si="18"/>
        <v>0</v>
      </c>
      <c r="AL16" s="292">
        <f t="shared" si="18"/>
        <v>0</v>
      </c>
      <c r="AM16" s="292">
        <f t="shared" si="18"/>
        <v>0</v>
      </c>
      <c r="AN16" s="292">
        <f t="shared" si="18"/>
        <v>0</v>
      </c>
      <c r="AO16" s="291"/>
      <c r="AP16" s="292">
        <f>SUM(AP17:AP20)</f>
        <v>1950.145</v>
      </c>
      <c r="AQ16" s="292">
        <f t="shared" ref="AQ16:AV16" si="19">SUM(AQ17:AQ20)</f>
        <v>450.14499999999998</v>
      </c>
      <c r="AR16" s="292">
        <f t="shared" si="19"/>
        <v>0</v>
      </c>
      <c r="AS16" s="292">
        <f t="shared" si="19"/>
        <v>1500</v>
      </c>
      <c r="AT16" s="292">
        <f t="shared" si="19"/>
        <v>0</v>
      </c>
      <c r="AU16" s="292">
        <f t="shared" si="19"/>
        <v>0</v>
      </c>
      <c r="AV16" s="292">
        <f t="shared" si="19"/>
        <v>0</v>
      </c>
      <c r="AW16" s="291"/>
      <c r="AX16" s="292">
        <f>SUM(AX17:AX20)</f>
        <v>8450.1450000000004</v>
      </c>
      <c r="AY16" s="292">
        <f t="shared" ref="AY16:BD16" si="20">SUM(AY17:AY20)</f>
        <v>450.14499999999998</v>
      </c>
      <c r="AZ16" s="292">
        <f t="shared" si="20"/>
        <v>0</v>
      </c>
      <c r="BA16" s="292">
        <f t="shared" si="20"/>
        <v>0</v>
      </c>
      <c r="BB16" s="292">
        <f t="shared" si="20"/>
        <v>5000</v>
      </c>
      <c r="BC16" s="292">
        <f t="shared" si="20"/>
        <v>3000</v>
      </c>
      <c r="BD16" s="292">
        <f t="shared" si="20"/>
        <v>0</v>
      </c>
      <c r="BE16" s="291"/>
      <c r="BF16" s="292">
        <f>SUM(BF17:BF20)</f>
        <v>1900.143333</v>
      </c>
      <c r="BG16" s="292">
        <f t="shared" ref="BG16:BL16" si="21">SUM(BG17:BG20)</f>
        <v>400.14333299999998</v>
      </c>
      <c r="BH16" s="292">
        <f t="shared" si="21"/>
        <v>0</v>
      </c>
      <c r="BI16" s="292">
        <f t="shared" si="21"/>
        <v>1500</v>
      </c>
      <c r="BJ16" s="292">
        <f t="shared" si="21"/>
        <v>0</v>
      </c>
      <c r="BK16" s="292">
        <f t="shared" si="21"/>
        <v>0</v>
      </c>
      <c r="BL16" s="292">
        <f t="shared" si="21"/>
        <v>0</v>
      </c>
    </row>
    <row r="17" spans="1:64" s="287" customFormat="1" ht="40.5" customHeight="1" x14ac:dyDescent="0.25">
      <c r="A17" s="278"/>
      <c r="B17" s="278"/>
      <c r="C17" s="328" t="s">
        <v>2611</v>
      </c>
      <c r="D17" s="333" t="s">
        <v>1646</v>
      </c>
      <c r="E17" s="31">
        <v>609</v>
      </c>
      <c r="F17" s="28">
        <v>410107302</v>
      </c>
      <c r="G17" s="28" t="s">
        <v>3295</v>
      </c>
      <c r="H17" s="352">
        <v>100</v>
      </c>
      <c r="I17" s="353" t="s">
        <v>2979</v>
      </c>
      <c r="J17" s="325">
        <v>41</v>
      </c>
      <c r="K17" s="325" t="s">
        <v>3288</v>
      </c>
      <c r="L17" s="325">
        <v>4101</v>
      </c>
      <c r="M17" s="325" t="s">
        <v>3289</v>
      </c>
      <c r="N17" s="280">
        <v>2024004540035</v>
      </c>
      <c r="O17" s="325" t="s">
        <v>3290</v>
      </c>
      <c r="P17" s="327" t="s">
        <v>1647</v>
      </c>
      <c r="Q17" s="272">
        <v>100</v>
      </c>
      <c r="R17" s="326" t="s">
        <v>2955</v>
      </c>
      <c r="S17" s="326"/>
      <c r="T17" s="178">
        <v>100</v>
      </c>
      <c r="U17" s="294">
        <v>15</v>
      </c>
      <c r="V17" s="295">
        <v>30</v>
      </c>
      <c r="W17" s="295">
        <v>30</v>
      </c>
      <c r="X17" s="295">
        <v>25</v>
      </c>
      <c r="Y17" s="343">
        <v>991.59999999999991</v>
      </c>
      <c r="Z17" s="296">
        <f t="shared" si="5"/>
        <v>991.59999999999991</v>
      </c>
      <c r="AA17" s="296">
        <f t="shared" si="5"/>
        <v>991.59999999999991</v>
      </c>
      <c r="AB17" s="296">
        <f t="shared" si="5"/>
        <v>0</v>
      </c>
      <c r="AC17" s="296">
        <f t="shared" si="5"/>
        <v>0</v>
      </c>
      <c r="AD17" s="296">
        <f t="shared" si="5"/>
        <v>0</v>
      </c>
      <c r="AE17" s="296">
        <f t="shared" si="5"/>
        <v>0</v>
      </c>
      <c r="AF17" s="296">
        <f t="shared" si="5"/>
        <v>0</v>
      </c>
      <c r="AG17" s="297">
        <f t="shared" ref="AG17:AG20" si="22">+U17</f>
        <v>15</v>
      </c>
      <c r="AH17" s="296">
        <f t="shared" ref="AH17:AH20" si="23">SUM(AI17:AN17)</f>
        <v>231.16666699999999</v>
      </c>
      <c r="AI17" s="298">
        <v>231.16666699999999</v>
      </c>
      <c r="AJ17" s="298">
        <v>0</v>
      </c>
      <c r="AK17" s="298">
        <v>0</v>
      </c>
      <c r="AL17" s="298">
        <v>0</v>
      </c>
      <c r="AM17" s="298">
        <v>0</v>
      </c>
      <c r="AN17" s="298">
        <v>0</v>
      </c>
      <c r="AO17" s="297">
        <f t="shared" ref="AO17:AO20" si="24">+V17</f>
        <v>30</v>
      </c>
      <c r="AP17" s="296">
        <f t="shared" ref="AP17:AP20" si="25">SUM(AQ17:AV17)</f>
        <v>270.14499999999998</v>
      </c>
      <c r="AQ17" s="298">
        <v>270.14499999999998</v>
      </c>
      <c r="AR17" s="298">
        <v>0</v>
      </c>
      <c r="AS17" s="298">
        <v>0</v>
      </c>
      <c r="AT17" s="298">
        <v>0</v>
      </c>
      <c r="AU17" s="298">
        <v>0</v>
      </c>
      <c r="AV17" s="298">
        <v>0</v>
      </c>
      <c r="AW17" s="297">
        <f t="shared" ref="AW17:AW20" si="26">+W17</f>
        <v>30</v>
      </c>
      <c r="AX17" s="296">
        <f t="shared" ref="AX17:AX20" si="27">SUM(AY17:BD17)</f>
        <v>270.14499999999998</v>
      </c>
      <c r="AY17" s="298">
        <v>270.14499999999998</v>
      </c>
      <c r="AZ17" s="298">
        <v>0</v>
      </c>
      <c r="BA17" s="298">
        <v>0</v>
      </c>
      <c r="BB17" s="298">
        <v>0</v>
      </c>
      <c r="BC17" s="298">
        <v>0</v>
      </c>
      <c r="BD17" s="298">
        <v>0</v>
      </c>
      <c r="BE17" s="297">
        <f t="shared" ref="BE17:BE20" si="28">+X17</f>
        <v>25</v>
      </c>
      <c r="BF17" s="296">
        <f t="shared" ref="BF17:BF20" si="29">SUM(BG17:BL17)</f>
        <v>220.14333300000001</v>
      </c>
      <c r="BG17" s="298">
        <v>220.14333300000001</v>
      </c>
      <c r="BH17" s="298">
        <v>0</v>
      </c>
      <c r="BI17" s="298">
        <v>0</v>
      </c>
      <c r="BJ17" s="298">
        <v>0</v>
      </c>
      <c r="BK17" s="298">
        <v>0</v>
      </c>
      <c r="BL17" s="298">
        <v>0</v>
      </c>
    </row>
    <row r="18" spans="1:64" s="287" customFormat="1" ht="40.5" customHeight="1" x14ac:dyDescent="0.25">
      <c r="A18" s="278"/>
      <c r="B18" s="278"/>
      <c r="C18" s="328" t="s">
        <v>2612</v>
      </c>
      <c r="D18" s="333" t="s">
        <v>1648</v>
      </c>
      <c r="E18" s="31">
        <v>610</v>
      </c>
      <c r="F18" s="28">
        <v>410107302</v>
      </c>
      <c r="G18" s="28" t="s">
        <v>3295</v>
      </c>
      <c r="H18" s="352">
        <v>2600</v>
      </c>
      <c r="I18" s="353" t="s">
        <v>2979</v>
      </c>
      <c r="J18" s="325">
        <v>41</v>
      </c>
      <c r="K18" s="325" t="s">
        <v>3288</v>
      </c>
      <c r="L18" s="325">
        <v>4101</v>
      </c>
      <c r="M18" s="325" t="s">
        <v>3289</v>
      </c>
      <c r="N18" s="280">
        <v>2024004540035</v>
      </c>
      <c r="O18" s="325" t="s">
        <v>3290</v>
      </c>
      <c r="P18" s="327" t="s">
        <v>1647</v>
      </c>
      <c r="Q18" s="272">
        <v>2600</v>
      </c>
      <c r="R18" s="326" t="s">
        <v>2955</v>
      </c>
      <c r="S18" s="326"/>
      <c r="T18" s="178">
        <v>2600</v>
      </c>
      <c r="U18" s="294">
        <v>0</v>
      </c>
      <c r="V18" s="295">
        <v>1000</v>
      </c>
      <c r="W18" s="295">
        <v>1000</v>
      </c>
      <c r="X18" s="295">
        <v>600</v>
      </c>
      <c r="Y18" s="343">
        <v>11300</v>
      </c>
      <c r="Z18" s="296">
        <f t="shared" si="5"/>
        <v>11300</v>
      </c>
      <c r="AA18" s="296">
        <f t="shared" si="5"/>
        <v>300</v>
      </c>
      <c r="AB18" s="296">
        <f t="shared" si="5"/>
        <v>0</v>
      </c>
      <c r="AC18" s="296">
        <f t="shared" si="5"/>
        <v>3000</v>
      </c>
      <c r="AD18" s="296">
        <f t="shared" si="5"/>
        <v>5000</v>
      </c>
      <c r="AE18" s="296">
        <f t="shared" si="5"/>
        <v>3000</v>
      </c>
      <c r="AF18" s="296">
        <f t="shared" si="5"/>
        <v>0</v>
      </c>
      <c r="AG18" s="297">
        <f t="shared" si="22"/>
        <v>0</v>
      </c>
      <c r="AH18" s="296">
        <f t="shared" si="23"/>
        <v>0</v>
      </c>
      <c r="AI18" s="298">
        <v>0</v>
      </c>
      <c r="AJ18" s="298">
        <v>0</v>
      </c>
      <c r="AK18" s="298">
        <v>0</v>
      </c>
      <c r="AL18" s="298">
        <v>0</v>
      </c>
      <c r="AM18" s="298">
        <v>0</v>
      </c>
      <c r="AN18" s="298">
        <v>0</v>
      </c>
      <c r="AO18" s="297">
        <f t="shared" si="24"/>
        <v>1000</v>
      </c>
      <c r="AP18" s="296">
        <f t="shared" si="25"/>
        <v>1600</v>
      </c>
      <c r="AQ18" s="298">
        <v>100</v>
      </c>
      <c r="AR18" s="298">
        <v>0</v>
      </c>
      <c r="AS18" s="298">
        <v>1500</v>
      </c>
      <c r="AT18" s="298">
        <v>0</v>
      </c>
      <c r="AU18" s="298">
        <v>0</v>
      </c>
      <c r="AV18" s="298">
        <v>0</v>
      </c>
      <c r="AW18" s="297">
        <f t="shared" si="26"/>
        <v>1000</v>
      </c>
      <c r="AX18" s="296">
        <f t="shared" si="27"/>
        <v>8100</v>
      </c>
      <c r="AY18" s="298">
        <v>100</v>
      </c>
      <c r="AZ18" s="298">
        <v>0</v>
      </c>
      <c r="BA18" s="298">
        <v>0</v>
      </c>
      <c r="BB18" s="298">
        <v>5000</v>
      </c>
      <c r="BC18" s="298">
        <v>3000</v>
      </c>
      <c r="BD18" s="298">
        <v>0</v>
      </c>
      <c r="BE18" s="297">
        <f t="shared" si="28"/>
        <v>600</v>
      </c>
      <c r="BF18" s="296">
        <f t="shared" si="29"/>
        <v>1600</v>
      </c>
      <c r="BG18" s="298">
        <v>100</v>
      </c>
      <c r="BH18" s="298">
        <v>0</v>
      </c>
      <c r="BI18" s="298">
        <v>1500</v>
      </c>
      <c r="BJ18" s="298">
        <v>0</v>
      </c>
      <c r="BK18" s="298">
        <v>0</v>
      </c>
      <c r="BL18" s="298">
        <v>0</v>
      </c>
    </row>
    <row r="19" spans="1:64" s="287" customFormat="1" ht="40.5" customHeight="1" x14ac:dyDescent="0.25">
      <c r="A19" s="278"/>
      <c r="B19" s="278"/>
      <c r="C19" s="328" t="s">
        <v>2613</v>
      </c>
      <c r="D19" s="333" t="s">
        <v>1649</v>
      </c>
      <c r="E19" s="31">
        <v>611</v>
      </c>
      <c r="F19" s="28">
        <v>410107300</v>
      </c>
      <c r="G19" s="28" t="s">
        <v>3296</v>
      </c>
      <c r="H19" s="352">
        <v>2800</v>
      </c>
      <c r="I19" s="353" t="s">
        <v>2979</v>
      </c>
      <c r="J19" s="325">
        <v>41</v>
      </c>
      <c r="K19" s="325" t="s">
        <v>3288</v>
      </c>
      <c r="L19" s="325">
        <v>4101</v>
      </c>
      <c r="M19" s="325" t="s">
        <v>3289</v>
      </c>
      <c r="N19" s="280">
        <v>2024004540035</v>
      </c>
      <c r="O19" s="325" t="s">
        <v>3290</v>
      </c>
      <c r="P19" s="327" t="s">
        <v>1650</v>
      </c>
      <c r="Q19" s="272">
        <v>2800</v>
      </c>
      <c r="R19" s="326" t="s">
        <v>2955</v>
      </c>
      <c r="S19" s="326"/>
      <c r="T19" s="178">
        <v>2800</v>
      </c>
      <c r="U19" s="294">
        <v>15</v>
      </c>
      <c r="V19" s="295">
        <v>1065</v>
      </c>
      <c r="W19" s="295">
        <v>1065</v>
      </c>
      <c r="X19" s="295">
        <v>655</v>
      </c>
      <c r="Y19" s="343">
        <v>229.2</v>
      </c>
      <c r="Z19" s="296">
        <f t="shared" si="5"/>
        <v>229.2</v>
      </c>
      <c r="AA19" s="296">
        <f t="shared" si="5"/>
        <v>229.2</v>
      </c>
      <c r="AB19" s="296">
        <f t="shared" si="5"/>
        <v>0</v>
      </c>
      <c r="AC19" s="296">
        <f t="shared" si="5"/>
        <v>0</v>
      </c>
      <c r="AD19" s="296">
        <f t="shared" si="5"/>
        <v>0</v>
      </c>
      <c r="AE19" s="296">
        <f t="shared" si="5"/>
        <v>0</v>
      </c>
      <c r="AF19" s="296">
        <f t="shared" si="5"/>
        <v>0</v>
      </c>
      <c r="AG19" s="297">
        <f t="shared" si="22"/>
        <v>15</v>
      </c>
      <c r="AH19" s="296">
        <f t="shared" si="23"/>
        <v>19.2</v>
      </c>
      <c r="AI19" s="298">
        <v>19.2</v>
      </c>
      <c r="AJ19" s="298">
        <v>0</v>
      </c>
      <c r="AK19" s="298">
        <v>0</v>
      </c>
      <c r="AL19" s="298">
        <v>0</v>
      </c>
      <c r="AM19" s="298">
        <v>0</v>
      </c>
      <c r="AN19" s="298">
        <v>0</v>
      </c>
      <c r="AO19" s="297">
        <f t="shared" si="24"/>
        <v>1065</v>
      </c>
      <c r="AP19" s="296">
        <f t="shared" si="25"/>
        <v>70</v>
      </c>
      <c r="AQ19" s="298">
        <v>70</v>
      </c>
      <c r="AR19" s="298">
        <v>0</v>
      </c>
      <c r="AS19" s="298">
        <v>0</v>
      </c>
      <c r="AT19" s="298">
        <v>0</v>
      </c>
      <c r="AU19" s="298">
        <v>0</v>
      </c>
      <c r="AV19" s="298">
        <v>0</v>
      </c>
      <c r="AW19" s="297">
        <f t="shared" si="26"/>
        <v>1065</v>
      </c>
      <c r="AX19" s="296">
        <f t="shared" si="27"/>
        <v>70</v>
      </c>
      <c r="AY19" s="298">
        <v>70</v>
      </c>
      <c r="AZ19" s="298">
        <v>0</v>
      </c>
      <c r="BA19" s="298">
        <v>0</v>
      </c>
      <c r="BB19" s="298">
        <v>0</v>
      </c>
      <c r="BC19" s="298">
        <v>0</v>
      </c>
      <c r="BD19" s="298">
        <v>0</v>
      </c>
      <c r="BE19" s="297">
        <f t="shared" si="28"/>
        <v>655</v>
      </c>
      <c r="BF19" s="296">
        <f t="shared" si="29"/>
        <v>70</v>
      </c>
      <c r="BG19" s="298">
        <v>70</v>
      </c>
      <c r="BH19" s="298">
        <v>0</v>
      </c>
      <c r="BI19" s="298">
        <v>0</v>
      </c>
      <c r="BJ19" s="298">
        <v>0</v>
      </c>
      <c r="BK19" s="298">
        <v>0</v>
      </c>
      <c r="BL19" s="298">
        <v>0</v>
      </c>
    </row>
    <row r="20" spans="1:64" s="287" customFormat="1" ht="40.5" customHeight="1" x14ac:dyDescent="0.25">
      <c r="A20" s="278"/>
      <c r="B20" s="278"/>
      <c r="C20" s="328" t="s">
        <v>2614</v>
      </c>
      <c r="D20" s="333" t="s">
        <v>1651</v>
      </c>
      <c r="E20" s="31">
        <v>612</v>
      </c>
      <c r="F20" s="28">
        <v>410107302</v>
      </c>
      <c r="G20" s="28" t="s">
        <v>3295</v>
      </c>
      <c r="H20" s="352">
        <v>100</v>
      </c>
      <c r="I20" s="353" t="s">
        <v>2979</v>
      </c>
      <c r="J20" s="325">
        <v>41</v>
      </c>
      <c r="K20" s="325" t="s">
        <v>3288</v>
      </c>
      <c r="L20" s="325">
        <v>4101</v>
      </c>
      <c r="M20" s="325" t="s">
        <v>3289</v>
      </c>
      <c r="N20" s="280">
        <v>2024004540035</v>
      </c>
      <c r="O20" s="325" t="s">
        <v>3290</v>
      </c>
      <c r="P20" s="327" t="s">
        <v>1647</v>
      </c>
      <c r="Q20" s="272">
        <v>100</v>
      </c>
      <c r="R20" s="326" t="s">
        <v>2955</v>
      </c>
      <c r="S20" s="326"/>
      <c r="T20" s="178">
        <v>100</v>
      </c>
      <c r="U20" s="294">
        <v>0</v>
      </c>
      <c r="V20" s="295">
        <v>35</v>
      </c>
      <c r="W20" s="295">
        <v>35</v>
      </c>
      <c r="X20" s="295">
        <v>30</v>
      </c>
      <c r="Y20" s="343">
        <v>30</v>
      </c>
      <c r="Z20" s="296">
        <f t="shared" si="5"/>
        <v>30</v>
      </c>
      <c r="AA20" s="296">
        <f t="shared" si="5"/>
        <v>30</v>
      </c>
      <c r="AB20" s="296">
        <f t="shared" si="5"/>
        <v>0</v>
      </c>
      <c r="AC20" s="296">
        <f t="shared" si="5"/>
        <v>0</v>
      </c>
      <c r="AD20" s="296">
        <f t="shared" si="5"/>
        <v>0</v>
      </c>
      <c r="AE20" s="296">
        <f t="shared" si="5"/>
        <v>0</v>
      </c>
      <c r="AF20" s="296">
        <f t="shared" si="5"/>
        <v>0</v>
      </c>
      <c r="AG20" s="297">
        <f t="shared" si="22"/>
        <v>0</v>
      </c>
      <c r="AH20" s="296">
        <f t="shared" si="23"/>
        <v>0</v>
      </c>
      <c r="AI20" s="298">
        <v>0</v>
      </c>
      <c r="AJ20" s="298">
        <v>0</v>
      </c>
      <c r="AK20" s="298">
        <v>0</v>
      </c>
      <c r="AL20" s="298">
        <v>0</v>
      </c>
      <c r="AM20" s="298">
        <v>0</v>
      </c>
      <c r="AN20" s="298">
        <v>0</v>
      </c>
      <c r="AO20" s="297">
        <f t="shared" si="24"/>
        <v>35</v>
      </c>
      <c r="AP20" s="296">
        <f t="shared" si="25"/>
        <v>10</v>
      </c>
      <c r="AQ20" s="298">
        <v>10</v>
      </c>
      <c r="AR20" s="298">
        <v>0</v>
      </c>
      <c r="AS20" s="298">
        <v>0</v>
      </c>
      <c r="AT20" s="298">
        <v>0</v>
      </c>
      <c r="AU20" s="298">
        <v>0</v>
      </c>
      <c r="AV20" s="298">
        <v>0</v>
      </c>
      <c r="AW20" s="297">
        <f t="shared" si="26"/>
        <v>35</v>
      </c>
      <c r="AX20" s="296">
        <f t="shared" si="27"/>
        <v>10</v>
      </c>
      <c r="AY20" s="298">
        <v>10</v>
      </c>
      <c r="AZ20" s="298">
        <v>0</v>
      </c>
      <c r="BA20" s="298">
        <v>0</v>
      </c>
      <c r="BB20" s="298">
        <v>0</v>
      </c>
      <c r="BC20" s="298">
        <v>0</v>
      </c>
      <c r="BD20" s="298">
        <v>0</v>
      </c>
      <c r="BE20" s="297">
        <f t="shared" si="28"/>
        <v>30</v>
      </c>
      <c r="BF20" s="296">
        <f t="shared" si="29"/>
        <v>10</v>
      </c>
      <c r="BG20" s="298">
        <v>10</v>
      </c>
      <c r="BH20" s="298">
        <v>0</v>
      </c>
      <c r="BI20" s="298">
        <v>0</v>
      </c>
      <c r="BJ20" s="298">
        <v>0</v>
      </c>
      <c r="BK20" s="298">
        <v>0</v>
      </c>
      <c r="BL20" s="298">
        <v>0</v>
      </c>
    </row>
    <row r="21" spans="1:64" s="287" customFormat="1" ht="40.5" customHeight="1" x14ac:dyDescent="0.25">
      <c r="A21" s="278"/>
      <c r="B21" s="599" t="s">
        <v>1798</v>
      </c>
      <c r="C21" s="611" t="s">
        <v>233</v>
      </c>
      <c r="D21" s="603"/>
      <c r="E21" s="603"/>
      <c r="F21" s="612"/>
      <c r="G21" s="613"/>
      <c r="H21" s="614"/>
      <c r="I21" s="614"/>
      <c r="J21" s="619"/>
      <c r="K21" s="619"/>
      <c r="L21" s="619"/>
      <c r="M21" s="619"/>
      <c r="N21" s="642"/>
      <c r="O21" s="618"/>
      <c r="P21" s="635"/>
      <c r="Q21" s="635"/>
      <c r="R21" s="635"/>
      <c r="S21" s="636"/>
      <c r="T21" s="603"/>
      <c r="U21" s="604"/>
      <c r="V21" s="604"/>
      <c r="W21" s="604"/>
      <c r="X21" s="605"/>
      <c r="Y21" s="465">
        <v>4160</v>
      </c>
      <c r="Z21" s="290">
        <f t="shared" si="5"/>
        <v>4160</v>
      </c>
      <c r="AA21" s="290">
        <f t="shared" si="5"/>
        <v>3160</v>
      </c>
      <c r="AB21" s="290">
        <f t="shared" si="5"/>
        <v>0</v>
      </c>
      <c r="AC21" s="290">
        <f t="shared" si="5"/>
        <v>0</v>
      </c>
      <c r="AD21" s="290">
        <f t="shared" si="5"/>
        <v>0</v>
      </c>
      <c r="AE21" s="290">
        <f t="shared" si="5"/>
        <v>0</v>
      </c>
      <c r="AF21" s="290">
        <f t="shared" si="5"/>
        <v>1000</v>
      </c>
      <c r="AG21" s="291"/>
      <c r="AH21" s="292">
        <f>SUM(AH22:AH27)</f>
        <v>80</v>
      </c>
      <c r="AI21" s="292">
        <f t="shared" ref="AI21:AN21" si="30">SUM(AI22:AI27)</f>
        <v>80</v>
      </c>
      <c r="AJ21" s="292">
        <f t="shared" si="30"/>
        <v>0</v>
      </c>
      <c r="AK21" s="292">
        <f t="shared" si="30"/>
        <v>0</v>
      </c>
      <c r="AL21" s="292">
        <f t="shared" si="30"/>
        <v>0</v>
      </c>
      <c r="AM21" s="292">
        <f t="shared" si="30"/>
        <v>0</v>
      </c>
      <c r="AN21" s="292">
        <f t="shared" si="30"/>
        <v>0</v>
      </c>
      <c r="AO21" s="291"/>
      <c r="AP21" s="292">
        <f>SUM(AP22:AP27)</f>
        <v>1380</v>
      </c>
      <c r="AQ21" s="292">
        <f t="shared" ref="AQ21:AV21" si="31">SUM(AQ22:AQ27)</f>
        <v>1030</v>
      </c>
      <c r="AR21" s="292">
        <f t="shared" si="31"/>
        <v>0</v>
      </c>
      <c r="AS21" s="292">
        <f t="shared" si="31"/>
        <v>0</v>
      </c>
      <c r="AT21" s="292">
        <f t="shared" si="31"/>
        <v>0</v>
      </c>
      <c r="AU21" s="292">
        <f t="shared" si="31"/>
        <v>0</v>
      </c>
      <c r="AV21" s="292">
        <f t="shared" si="31"/>
        <v>350</v>
      </c>
      <c r="AW21" s="291"/>
      <c r="AX21" s="292">
        <f>SUM(AX22:AX27)</f>
        <v>1380</v>
      </c>
      <c r="AY21" s="292">
        <f t="shared" ref="AY21:BD21" si="32">SUM(AY22:AY27)</f>
        <v>1030</v>
      </c>
      <c r="AZ21" s="292">
        <f t="shared" si="32"/>
        <v>0</v>
      </c>
      <c r="BA21" s="292">
        <f t="shared" si="32"/>
        <v>0</v>
      </c>
      <c r="BB21" s="292">
        <f t="shared" si="32"/>
        <v>0</v>
      </c>
      <c r="BC21" s="292">
        <f t="shared" si="32"/>
        <v>0</v>
      </c>
      <c r="BD21" s="292">
        <f t="shared" si="32"/>
        <v>350</v>
      </c>
      <c r="BE21" s="291"/>
      <c r="BF21" s="292">
        <f>SUM(BF22:BF27)</f>
        <v>1320</v>
      </c>
      <c r="BG21" s="292">
        <f t="shared" ref="BG21:BL21" si="33">SUM(BG22:BG27)</f>
        <v>1020</v>
      </c>
      <c r="BH21" s="292">
        <f t="shared" si="33"/>
        <v>0</v>
      </c>
      <c r="BI21" s="292">
        <f t="shared" si="33"/>
        <v>0</v>
      </c>
      <c r="BJ21" s="292">
        <f t="shared" si="33"/>
        <v>0</v>
      </c>
      <c r="BK21" s="292">
        <f t="shared" si="33"/>
        <v>0</v>
      </c>
      <c r="BL21" s="292">
        <f t="shared" si="33"/>
        <v>300</v>
      </c>
    </row>
    <row r="22" spans="1:64" s="287" customFormat="1" ht="40.5" customHeight="1" x14ac:dyDescent="0.25">
      <c r="A22" s="278"/>
      <c r="B22" s="278"/>
      <c r="C22" s="328" t="s">
        <v>1793</v>
      </c>
      <c r="D22" s="333" t="s">
        <v>1657</v>
      </c>
      <c r="E22" s="31">
        <v>613</v>
      </c>
      <c r="F22" s="356">
        <v>410103800</v>
      </c>
      <c r="G22" s="28" t="s">
        <v>1661</v>
      </c>
      <c r="H22" s="352">
        <v>16</v>
      </c>
      <c r="I22" s="353" t="s">
        <v>2979</v>
      </c>
      <c r="J22" s="325">
        <v>41</v>
      </c>
      <c r="K22" s="325" t="s">
        <v>3288</v>
      </c>
      <c r="L22" s="325">
        <v>4101</v>
      </c>
      <c r="M22" s="325" t="s">
        <v>3289</v>
      </c>
      <c r="N22" s="280">
        <v>2024004540035</v>
      </c>
      <c r="O22" s="325" t="s">
        <v>3290</v>
      </c>
      <c r="P22" s="327" t="s">
        <v>1658</v>
      </c>
      <c r="Q22" s="272">
        <v>16</v>
      </c>
      <c r="R22" s="326" t="s">
        <v>2955</v>
      </c>
      <c r="S22" s="326"/>
      <c r="T22" s="178">
        <v>16</v>
      </c>
      <c r="U22" s="294">
        <v>4</v>
      </c>
      <c r="V22" s="295">
        <v>4</v>
      </c>
      <c r="W22" s="295">
        <v>4</v>
      </c>
      <c r="X22" s="295">
        <v>4</v>
      </c>
      <c r="Y22" s="343">
        <v>70</v>
      </c>
      <c r="Z22" s="296">
        <f t="shared" si="5"/>
        <v>70</v>
      </c>
      <c r="AA22" s="296">
        <f t="shared" si="5"/>
        <v>70</v>
      </c>
      <c r="AB22" s="296">
        <f t="shared" si="5"/>
        <v>0</v>
      </c>
      <c r="AC22" s="296">
        <f t="shared" si="5"/>
        <v>0</v>
      </c>
      <c r="AD22" s="296">
        <f t="shared" si="5"/>
        <v>0</v>
      </c>
      <c r="AE22" s="296">
        <f t="shared" si="5"/>
        <v>0</v>
      </c>
      <c r="AF22" s="296">
        <f t="shared" si="5"/>
        <v>0</v>
      </c>
      <c r="AG22" s="297">
        <f t="shared" ref="AG22:AG27" si="34">+U22</f>
        <v>4</v>
      </c>
      <c r="AH22" s="296">
        <f t="shared" ref="AH22:AH27" si="35">SUM(AI22:AN22)</f>
        <v>10</v>
      </c>
      <c r="AI22" s="298">
        <v>10</v>
      </c>
      <c r="AJ22" s="298">
        <v>0</v>
      </c>
      <c r="AK22" s="298">
        <v>0</v>
      </c>
      <c r="AL22" s="298">
        <v>0</v>
      </c>
      <c r="AM22" s="298">
        <v>0</v>
      </c>
      <c r="AN22" s="298">
        <v>0</v>
      </c>
      <c r="AO22" s="297">
        <f t="shared" ref="AO22:AO27" si="36">+V22</f>
        <v>4</v>
      </c>
      <c r="AP22" s="296">
        <f t="shared" ref="AP22:AP27" si="37">SUM(AQ22:AV22)</f>
        <v>20</v>
      </c>
      <c r="AQ22" s="298">
        <v>20</v>
      </c>
      <c r="AR22" s="298">
        <v>0</v>
      </c>
      <c r="AS22" s="298">
        <v>0</v>
      </c>
      <c r="AT22" s="298">
        <v>0</v>
      </c>
      <c r="AU22" s="298">
        <v>0</v>
      </c>
      <c r="AV22" s="298">
        <v>0</v>
      </c>
      <c r="AW22" s="297">
        <f t="shared" ref="AW22:AW27" si="38">+W22</f>
        <v>4</v>
      </c>
      <c r="AX22" s="296">
        <f t="shared" ref="AX22:AX27" si="39">SUM(AY22:BD22)</f>
        <v>20</v>
      </c>
      <c r="AY22" s="298">
        <v>20</v>
      </c>
      <c r="AZ22" s="298">
        <v>0</v>
      </c>
      <c r="BA22" s="298">
        <v>0</v>
      </c>
      <c r="BB22" s="298">
        <v>0</v>
      </c>
      <c r="BC22" s="298">
        <v>0</v>
      </c>
      <c r="BD22" s="298">
        <v>0</v>
      </c>
      <c r="BE22" s="297">
        <f t="shared" ref="BE22:BE27" si="40">+X22</f>
        <v>4</v>
      </c>
      <c r="BF22" s="296">
        <f t="shared" ref="BF22:BF27" si="41">SUM(BG22:BL22)</f>
        <v>20</v>
      </c>
      <c r="BG22" s="298">
        <v>20</v>
      </c>
      <c r="BH22" s="298">
        <v>0</v>
      </c>
      <c r="BI22" s="298">
        <v>0</v>
      </c>
      <c r="BJ22" s="298">
        <v>0</v>
      </c>
      <c r="BK22" s="298">
        <v>0</v>
      </c>
      <c r="BL22" s="298">
        <v>0</v>
      </c>
    </row>
    <row r="23" spans="1:64" s="287" customFormat="1" ht="40.5" customHeight="1" x14ac:dyDescent="0.25">
      <c r="A23" s="278"/>
      <c r="B23" s="278"/>
      <c r="C23" s="328" t="s">
        <v>1794</v>
      </c>
      <c r="D23" s="333" t="s">
        <v>1659</v>
      </c>
      <c r="E23" s="31">
        <v>614</v>
      </c>
      <c r="F23" s="356">
        <v>410103800</v>
      </c>
      <c r="G23" s="28" t="s">
        <v>1661</v>
      </c>
      <c r="H23" s="352">
        <v>16</v>
      </c>
      <c r="I23" s="353" t="s">
        <v>2979</v>
      </c>
      <c r="J23" s="325">
        <v>41</v>
      </c>
      <c r="K23" s="325" t="s">
        <v>3288</v>
      </c>
      <c r="L23" s="325">
        <v>4101</v>
      </c>
      <c r="M23" s="325" t="s">
        <v>3289</v>
      </c>
      <c r="N23" s="280">
        <v>2024004540035</v>
      </c>
      <c r="O23" s="325" t="s">
        <v>3290</v>
      </c>
      <c r="P23" s="327" t="s">
        <v>1633</v>
      </c>
      <c r="Q23" s="272">
        <v>16</v>
      </c>
      <c r="R23" s="326" t="s">
        <v>2955</v>
      </c>
      <c r="S23" s="326"/>
      <c r="T23" s="178">
        <v>16</v>
      </c>
      <c r="U23" s="294">
        <v>4</v>
      </c>
      <c r="V23" s="295">
        <v>4</v>
      </c>
      <c r="W23" s="295">
        <v>4</v>
      </c>
      <c r="X23" s="295">
        <v>4</v>
      </c>
      <c r="Y23" s="343">
        <v>350</v>
      </c>
      <c r="Z23" s="296">
        <f t="shared" si="5"/>
        <v>350</v>
      </c>
      <c r="AA23" s="296">
        <f t="shared" si="5"/>
        <v>350</v>
      </c>
      <c r="AB23" s="296">
        <f t="shared" si="5"/>
        <v>0</v>
      </c>
      <c r="AC23" s="296">
        <f t="shared" si="5"/>
        <v>0</v>
      </c>
      <c r="AD23" s="296">
        <f t="shared" si="5"/>
        <v>0</v>
      </c>
      <c r="AE23" s="296">
        <f t="shared" si="5"/>
        <v>0</v>
      </c>
      <c r="AF23" s="296">
        <f t="shared" si="5"/>
        <v>0</v>
      </c>
      <c r="AG23" s="297">
        <f t="shared" si="34"/>
        <v>4</v>
      </c>
      <c r="AH23" s="296">
        <f t="shared" si="35"/>
        <v>50</v>
      </c>
      <c r="AI23" s="298">
        <v>50</v>
      </c>
      <c r="AJ23" s="298">
        <v>0</v>
      </c>
      <c r="AK23" s="298">
        <v>0</v>
      </c>
      <c r="AL23" s="298">
        <v>0</v>
      </c>
      <c r="AM23" s="298">
        <v>0</v>
      </c>
      <c r="AN23" s="298">
        <v>0</v>
      </c>
      <c r="AO23" s="297">
        <f t="shared" si="36"/>
        <v>4</v>
      </c>
      <c r="AP23" s="296">
        <f t="shared" si="37"/>
        <v>100</v>
      </c>
      <c r="AQ23" s="298">
        <v>100</v>
      </c>
      <c r="AR23" s="298">
        <v>0</v>
      </c>
      <c r="AS23" s="298">
        <v>0</v>
      </c>
      <c r="AT23" s="298">
        <v>0</v>
      </c>
      <c r="AU23" s="298">
        <v>0</v>
      </c>
      <c r="AV23" s="298">
        <v>0</v>
      </c>
      <c r="AW23" s="297">
        <f t="shared" si="38"/>
        <v>4</v>
      </c>
      <c r="AX23" s="296">
        <f t="shared" si="39"/>
        <v>100</v>
      </c>
      <c r="AY23" s="298">
        <v>100</v>
      </c>
      <c r="AZ23" s="298">
        <v>0</v>
      </c>
      <c r="BA23" s="298">
        <v>0</v>
      </c>
      <c r="BB23" s="298">
        <v>0</v>
      </c>
      <c r="BC23" s="298">
        <v>0</v>
      </c>
      <c r="BD23" s="298">
        <v>0</v>
      </c>
      <c r="BE23" s="297">
        <f t="shared" si="40"/>
        <v>4</v>
      </c>
      <c r="BF23" s="296">
        <f t="shared" si="41"/>
        <v>100</v>
      </c>
      <c r="BG23" s="298">
        <v>100</v>
      </c>
      <c r="BH23" s="298">
        <v>0</v>
      </c>
      <c r="BI23" s="298">
        <v>0</v>
      </c>
      <c r="BJ23" s="298">
        <v>0</v>
      </c>
      <c r="BK23" s="298">
        <v>0</v>
      </c>
      <c r="BL23" s="298">
        <v>0</v>
      </c>
    </row>
    <row r="24" spans="1:64" s="287" customFormat="1" ht="40.5" customHeight="1" x14ac:dyDescent="0.25">
      <c r="A24" s="278"/>
      <c r="B24" s="278"/>
      <c r="C24" s="328" t="s">
        <v>1795</v>
      </c>
      <c r="D24" s="333" t="s">
        <v>1660</v>
      </c>
      <c r="E24" s="31">
        <v>615</v>
      </c>
      <c r="F24" s="356">
        <v>410103800</v>
      </c>
      <c r="G24" s="28" t="s">
        <v>1661</v>
      </c>
      <c r="H24" s="352">
        <v>16</v>
      </c>
      <c r="I24" s="353" t="s">
        <v>2979</v>
      </c>
      <c r="J24" s="325">
        <v>41</v>
      </c>
      <c r="K24" s="325" t="s">
        <v>3288</v>
      </c>
      <c r="L24" s="325">
        <v>4101</v>
      </c>
      <c r="M24" s="325" t="s">
        <v>3289</v>
      </c>
      <c r="N24" s="280">
        <v>2024004540035</v>
      </c>
      <c r="O24" s="325" t="s">
        <v>3290</v>
      </c>
      <c r="P24" s="327" t="s">
        <v>1661</v>
      </c>
      <c r="Q24" s="272">
        <v>16</v>
      </c>
      <c r="R24" s="326" t="s">
        <v>2955</v>
      </c>
      <c r="S24" s="326"/>
      <c r="T24" s="178">
        <v>16</v>
      </c>
      <c r="U24" s="294">
        <v>4</v>
      </c>
      <c r="V24" s="295">
        <v>4</v>
      </c>
      <c r="W24" s="295">
        <v>4</v>
      </c>
      <c r="X24" s="295">
        <v>4</v>
      </c>
      <c r="Y24" s="343">
        <v>1310</v>
      </c>
      <c r="Z24" s="296">
        <f t="shared" ref="Z24:AF39" si="42">+AH24+AP24+AX24+BF24</f>
        <v>1310</v>
      </c>
      <c r="AA24" s="296">
        <f t="shared" si="42"/>
        <v>310</v>
      </c>
      <c r="AB24" s="296">
        <f t="shared" si="42"/>
        <v>0</v>
      </c>
      <c r="AC24" s="296">
        <f t="shared" si="42"/>
        <v>0</v>
      </c>
      <c r="AD24" s="296">
        <f t="shared" si="42"/>
        <v>0</v>
      </c>
      <c r="AE24" s="296">
        <f t="shared" si="42"/>
        <v>0</v>
      </c>
      <c r="AF24" s="296">
        <f t="shared" si="42"/>
        <v>1000</v>
      </c>
      <c r="AG24" s="297">
        <f t="shared" si="34"/>
        <v>4</v>
      </c>
      <c r="AH24" s="296">
        <f t="shared" si="35"/>
        <v>20</v>
      </c>
      <c r="AI24" s="298">
        <v>20</v>
      </c>
      <c r="AJ24" s="298">
        <v>0</v>
      </c>
      <c r="AK24" s="298">
        <v>0</v>
      </c>
      <c r="AL24" s="298">
        <v>0</v>
      </c>
      <c r="AM24" s="298">
        <v>0</v>
      </c>
      <c r="AN24" s="298">
        <v>0</v>
      </c>
      <c r="AO24" s="297">
        <f t="shared" si="36"/>
        <v>4</v>
      </c>
      <c r="AP24" s="296">
        <f t="shared" si="37"/>
        <v>450</v>
      </c>
      <c r="AQ24" s="298">
        <v>100</v>
      </c>
      <c r="AR24" s="298">
        <v>0</v>
      </c>
      <c r="AS24" s="298">
        <v>0</v>
      </c>
      <c r="AT24" s="298">
        <v>0</v>
      </c>
      <c r="AU24" s="298">
        <v>0</v>
      </c>
      <c r="AV24" s="298">
        <v>350</v>
      </c>
      <c r="AW24" s="297">
        <f t="shared" si="38"/>
        <v>4</v>
      </c>
      <c r="AX24" s="296">
        <f t="shared" si="39"/>
        <v>450</v>
      </c>
      <c r="AY24" s="298">
        <v>100</v>
      </c>
      <c r="AZ24" s="298">
        <v>0</v>
      </c>
      <c r="BA24" s="298">
        <v>0</v>
      </c>
      <c r="BB24" s="298">
        <v>0</v>
      </c>
      <c r="BC24" s="298">
        <v>0</v>
      </c>
      <c r="BD24" s="298">
        <v>350</v>
      </c>
      <c r="BE24" s="297">
        <f t="shared" si="40"/>
        <v>4</v>
      </c>
      <c r="BF24" s="296">
        <f t="shared" si="41"/>
        <v>390</v>
      </c>
      <c r="BG24" s="298">
        <v>90</v>
      </c>
      <c r="BH24" s="298">
        <v>0</v>
      </c>
      <c r="BI24" s="298">
        <v>0</v>
      </c>
      <c r="BJ24" s="298">
        <v>0</v>
      </c>
      <c r="BK24" s="298">
        <v>0</v>
      </c>
      <c r="BL24" s="298">
        <v>300</v>
      </c>
    </row>
    <row r="25" spans="1:64" s="287" customFormat="1" ht="40.5" customHeight="1" x14ac:dyDescent="0.25">
      <c r="A25" s="278"/>
      <c r="B25" s="278"/>
      <c r="C25" s="328" t="s">
        <v>1796</v>
      </c>
      <c r="D25" s="333" t="s">
        <v>1662</v>
      </c>
      <c r="E25" s="31">
        <v>616</v>
      </c>
      <c r="F25" s="356">
        <v>410103800</v>
      </c>
      <c r="G25" s="28" t="s">
        <v>1661</v>
      </c>
      <c r="H25" s="352">
        <v>16</v>
      </c>
      <c r="I25" s="353" t="s">
        <v>2979</v>
      </c>
      <c r="J25" s="325">
        <v>41</v>
      </c>
      <c r="K25" s="325" t="s">
        <v>3288</v>
      </c>
      <c r="L25" s="325">
        <v>4101</v>
      </c>
      <c r="M25" s="325" t="s">
        <v>3289</v>
      </c>
      <c r="N25" s="280">
        <v>2024004540035</v>
      </c>
      <c r="O25" s="325" t="s">
        <v>3290</v>
      </c>
      <c r="P25" s="327" t="s">
        <v>1633</v>
      </c>
      <c r="Q25" s="272">
        <v>16</v>
      </c>
      <c r="R25" s="326" t="s">
        <v>2955</v>
      </c>
      <c r="S25" s="326"/>
      <c r="T25" s="178">
        <v>16</v>
      </c>
      <c r="U25" s="294">
        <v>4</v>
      </c>
      <c r="V25" s="295">
        <v>4</v>
      </c>
      <c r="W25" s="295">
        <v>4</v>
      </c>
      <c r="X25" s="295">
        <v>4</v>
      </c>
      <c r="Y25" s="343">
        <v>15</v>
      </c>
      <c r="Z25" s="296">
        <f t="shared" si="42"/>
        <v>15</v>
      </c>
      <c r="AA25" s="296">
        <f t="shared" si="42"/>
        <v>15</v>
      </c>
      <c r="AB25" s="296">
        <f t="shared" si="42"/>
        <v>0</v>
      </c>
      <c r="AC25" s="296">
        <f t="shared" si="42"/>
        <v>0</v>
      </c>
      <c r="AD25" s="296">
        <f t="shared" si="42"/>
        <v>0</v>
      </c>
      <c r="AE25" s="296">
        <f t="shared" si="42"/>
        <v>0</v>
      </c>
      <c r="AF25" s="296">
        <f t="shared" si="42"/>
        <v>0</v>
      </c>
      <c r="AG25" s="297">
        <f t="shared" si="34"/>
        <v>4</v>
      </c>
      <c r="AH25" s="296">
        <f t="shared" si="35"/>
        <v>0</v>
      </c>
      <c r="AI25" s="298">
        <v>0</v>
      </c>
      <c r="AJ25" s="298">
        <v>0</v>
      </c>
      <c r="AK25" s="298">
        <v>0</v>
      </c>
      <c r="AL25" s="298">
        <v>0</v>
      </c>
      <c r="AM25" s="298">
        <v>0</v>
      </c>
      <c r="AN25" s="298">
        <v>0</v>
      </c>
      <c r="AO25" s="297">
        <f t="shared" si="36"/>
        <v>4</v>
      </c>
      <c r="AP25" s="296">
        <f t="shared" si="37"/>
        <v>5</v>
      </c>
      <c r="AQ25" s="298">
        <v>5</v>
      </c>
      <c r="AR25" s="298">
        <v>0</v>
      </c>
      <c r="AS25" s="298">
        <v>0</v>
      </c>
      <c r="AT25" s="298">
        <v>0</v>
      </c>
      <c r="AU25" s="298">
        <v>0</v>
      </c>
      <c r="AV25" s="298">
        <v>0</v>
      </c>
      <c r="AW25" s="297">
        <f t="shared" si="38"/>
        <v>4</v>
      </c>
      <c r="AX25" s="296">
        <f t="shared" si="39"/>
        <v>5</v>
      </c>
      <c r="AY25" s="298">
        <v>5</v>
      </c>
      <c r="AZ25" s="298">
        <v>0</v>
      </c>
      <c r="BA25" s="298">
        <v>0</v>
      </c>
      <c r="BB25" s="298">
        <v>0</v>
      </c>
      <c r="BC25" s="298">
        <v>0</v>
      </c>
      <c r="BD25" s="298">
        <v>0</v>
      </c>
      <c r="BE25" s="297">
        <f t="shared" si="40"/>
        <v>4</v>
      </c>
      <c r="BF25" s="296">
        <f t="shared" si="41"/>
        <v>5</v>
      </c>
      <c r="BG25" s="298">
        <v>5</v>
      </c>
      <c r="BH25" s="298">
        <v>0</v>
      </c>
      <c r="BI25" s="298">
        <v>0</v>
      </c>
      <c r="BJ25" s="298">
        <v>0</v>
      </c>
      <c r="BK25" s="298">
        <v>0</v>
      </c>
      <c r="BL25" s="298">
        <v>0</v>
      </c>
    </row>
    <row r="26" spans="1:64" s="287" customFormat="1" ht="40.5" customHeight="1" x14ac:dyDescent="0.25">
      <c r="A26" s="278"/>
      <c r="B26" s="278"/>
      <c r="C26" s="328" t="s">
        <v>1805</v>
      </c>
      <c r="D26" s="333" t="s">
        <v>1663</v>
      </c>
      <c r="E26" s="31">
        <v>617</v>
      </c>
      <c r="F26" s="356">
        <v>410103800</v>
      </c>
      <c r="G26" s="28" t="s">
        <v>1661</v>
      </c>
      <c r="H26" s="352">
        <v>16</v>
      </c>
      <c r="I26" s="353" t="s">
        <v>2979</v>
      </c>
      <c r="J26" s="325">
        <v>41</v>
      </c>
      <c r="K26" s="325" t="s">
        <v>3288</v>
      </c>
      <c r="L26" s="325">
        <v>4101</v>
      </c>
      <c r="M26" s="325" t="s">
        <v>3289</v>
      </c>
      <c r="N26" s="280">
        <v>2024004540035</v>
      </c>
      <c r="O26" s="325" t="s">
        <v>3290</v>
      </c>
      <c r="P26" s="327" t="s">
        <v>1633</v>
      </c>
      <c r="Q26" s="272">
        <v>16</v>
      </c>
      <c r="R26" s="326" t="s">
        <v>2955</v>
      </c>
      <c r="S26" s="326"/>
      <c r="T26" s="178">
        <v>16</v>
      </c>
      <c r="U26" s="294">
        <v>4</v>
      </c>
      <c r="V26" s="295">
        <v>4</v>
      </c>
      <c r="W26" s="295">
        <v>4</v>
      </c>
      <c r="X26" s="295">
        <v>4</v>
      </c>
      <c r="Y26" s="343">
        <v>15</v>
      </c>
      <c r="Z26" s="296">
        <f t="shared" si="42"/>
        <v>15</v>
      </c>
      <c r="AA26" s="296">
        <f t="shared" si="42"/>
        <v>15</v>
      </c>
      <c r="AB26" s="296">
        <f t="shared" si="42"/>
        <v>0</v>
      </c>
      <c r="AC26" s="296">
        <f t="shared" si="42"/>
        <v>0</v>
      </c>
      <c r="AD26" s="296">
        <f t="shared" si="42"/>
        <v>0</v>
      </c>
      <c r="AE26" s="296">
        <f t="shared" si="42"/>
        <v>0</v>
      </c>
      <c r="AF26" s="296">
        <f t="shared" si="42"/>
        <v>0</v>
      </c>
      <c r="AG26" s="297">
        <f t="shared" si="34"/>
        <v>4</v>
      </c>
      <c r="AH26" s="296">
        <f t="shared" si="35"/>
        <v>0</v>
      </c>
      <c r="AI26" s="298">
        <v>0</v>
      </c>
      <c r="AJ26" s="298">
        <v>0</v>
      </c>
      <c r="AK26" s="298">
        <v>0</v>
      </c>
      <c r="AL26" s="298">
        <v>0</v>
      </c>
      <c r="AM26" s="298">
        <v>0</v>
      </c>
      <c r="AN26" s="298">
        <v>0</v>
      </c>
      <c r="AO26" s="297">
        <f t="shared" si="36"/>
        <v>4</v>
      </c>
      <c r="AP26" s="296">
        <f t="shared" si="37"/>
        <v>5</v>
      </c>
      <c r="AQ26" s="298">
        <v>5</v>
      </c>
      <c r="AR26" s="298">
        <v>0</v>
      </c>
      <c r="AS26" s="298">
        <v>0</v>
      </c>
      <c r="AT26" s="298">
        <v>0</v>
      </c>
      <c r="AU26" s="298">
        <v>0</v>
      </c>
      <c r="AV26" s="298">
        <v>0</v>
      </c>
      <c r="AW26" s="297">
        <f t="shared" si="38"/>
        <v>4</v>
      </c>
      <c r="AX26" s="296">
        <f t="shared" si="39"/>
        <v>5</v>
      </c>
      <c r="AY26" s="298">
        <v>5</v>
      </c>
      <c r="AZ26" s="298">
        <v>0</v>
      </c>
      <c r="BA26" s="298">
        <v>0</v>
      </c>
      <c r="BB26" s="298">
        <v>0</v>
      </c>
      <c r="BC26" s="298">
        <v>0</v>
      </c>
      <c r="BD26" s="298">
        <v>0</v>
      </c>
      <c r="BE26" s="297">
        <f t="shared" si="40"/>
        <v>4</v>
      </c>
      <c r="BF26" s="296">
        <f t="shared" si="41"/>
        <v>5</v>
      </c>
      <c r="BG26" s="298">
        <v>5</v>
      </c>
      <c r="BH26" s="298">
        <v>0</v>
      </c>
      <c r="BI26" s="298">
        <v>0</v>
      </c>
      <c r="BJ26" s="298">
        <v>0</v>
      </c>
      <c r="BK26" s="298">
        <v>0</v>
      </c>
      <c r="BL26" s="298">
        <v>0</v>
      </c>
    </row>
    <row r="27" spans="1:64" s="287" customFormat="1" ht="40.5" customHeight="1" x14ac:dyDescent="0.25">
      <c r="A27" s="278"/>
      <c r="B27" s="278"/>
      <c r="C27" s="328" t="s">
        <v>2615</v>
      </c>
      <c r="D27" s="333" t="s">
        <v>1664</v>
      </c>
      <c r="E27" s="31">
        <v>618</v>
      </c>
      <c r="F27" s="356">
        <v>410103800</v>
      </c>
      <c r="G27" s="28" t="s">
        <v>1661</v>
      </c>
      <c r="H27" s="352">
        <v>16</v>
      </c>
      <c r="I27" s="353" t="s">
        <v>2979</v>
      </c>
      <c r="J27" s="325">
        <v>41</v>
      </c>
      <c r="K27" s="325" t="s">
        <v>3288</v>
      </c>
      <c r="L27" s="325">
        <v>4101</v>
      </c>
      <c r="M27" s="325" t="s">
        <v>3289</v>
      </c>
      <c r="N27" s="280">
        <v>2024004540035</v>
      </c>
      <c r="O27" s="325" t="s">
        <v>3290</v>
      </c>
      <c r="P27" s="327" t="s">
        <v>1665</v>
      </c>
      <c r="Q27" s="272">
        <v>16</v>
      </c>
      <c r="R27" s="326" t="s">
        <v>2955</v>
      </c>
      <c r="S27" s="326"/>
      <c r="T27" s="178">
        <v>16</v>
      </c>
      <c r="U27" s="294">
        <v>4</v>
      </c>
      <c r="V27" s="295">
        <v>4</v>
      </c>
      <c r="W27" s="295">
        <v>4</v>
      </c>
      <c r="X27" s="295">
        <v>4</v>
      </c>
      <c r="Y27" s="343">
        <v>2400</v>
      </c>
      <c r="Z27" s="296">
        <f t="shared" si="42"/>
        <v>2400</v>
      </c>
      <c r="AA27" s="296">
        <f t="shared" si="42"/>
        <v>2400</v>
      </c>
      <c r="AB27" s="296">
        <f t="shared" si="42"/>
        <v>0</v>
      </c>
      <c r="AC27" s="296">
        <f t="shared" si="42"/>
        <v>0</v>
      </c>
      <c r="AD27" s="296">
        <f t="shared" si="42"/>
        <v>0</v>
      </c>
      <c r="AE27" s="296">
        <f t="shared" si="42"/>
        <v>0</v>
      </c>
      <c r="AF27" s="296">
        <f t="shared" si="42"/>
        <v>0</v>
      </c>
      <c r="AG27" s="297">
        <f t="shared" si="34"/>
        <v>4</v>
      </c>
      <c r="AH27" s="296">
        <f t="shared" si="35"/>
        <v>0</v>
      </c>
      <c r="AI27" s="298">
        <v>0</v>
      </c>
      <c r="AJ27" s="298">
        <v>0</v>
      </c>
      <c r="AK27" s="298">
        <v>0</v>
      </c>
      <c r="AL27" s="298">
        <v>0</v>
      </c>
      <c r="AM27" s="298">
        <v>0</v>
      </c>
      <c r="AN27" s="298">
        <v>0</v>
      </c>
      <c r="AO27" s="297">
        <f t="shared" si="36"/>
        <v>4</v>
      </c>
      <c r="AP27" s="296">
        <f t="shared" si="37"/>
        <v>800</v>
      </c>
      <c r="AQ27" s="298">
        <v>800</v>
      </c>
      <c r="AR27" s="298">
        <v>0</v>
      </c>
      <c r="AS27" s="298">
        <v>0</v>
      </c>
      <c r="AT27" s="298">
        <v>0</v>
      </c>
      <c r="AU27" s="298">
        <v>0</v>
      </c>
      <c r="AV27" s="298">
        <v>0</v>
      </c>
      <c r="AW27" s="297">
        <f t="shared" si="38"/>
        <v>4</v>
      </c>
      <c r="AX27" s="296">
        <f t="shared" si="39"/>
        <v>800</v>
      </c>
      <c r="AY27" s="298">
        <v>800</v>
      </c>
      <c r="AZ27" s="298">
        <v>0</v>
      </c>
      <c r="BA27" s="298">
        <v>0</v>
      </c>
      <c r="BB27" s="298">
        <v>0</v>
      </c>
      <c r="BC27" s="298">
        <v>0</v>
      </c>
      <c r="BD27" s="298">
        <v>0</v>
      </c>
      <c r="BE27" s="297">
        <f t="shared" si="40"/>
        <v>4</v>
      </c>
      <c r="BF27" s="296">
        <f t="shared" si="41"/>
        <v>800</v>
      </c>
      <c r="BG27" s="298">
        <v>800</v>
      </c>
      <c r="BH27" s="298">
        <v>0</v>
      </c>
      <c r="BI27" s="298">
        <v>0</v>
      </c>
      <c r="BJ27" s="298">
        <v>0</v>
      </c>
      <c r="BK27" s="298">
        <v>0</v>
      </c>
      <c r="BL27" s="298">
        <v>0</v>
      </c>
    </row>
    <row r="28" spans="1:64" s="287" customFormat="1" ht="40.5" customHeight="1" x14ac:dyDescent="0.25">
      <c r="A28" s="278"/>
      <c r="B28" s="599" t="s">
        <v>1807</v>
      </c>
      <c r="C28" s="611" t="s">
        <v>1672</v>
      </c>
      <c r="D28" s="603"/>
      <c r="E28" s="603"/>
      <c r="F28" s="630"/>
      <c r="G28" s="613"/>
      <c r="H28" s="614"/>
      <c r="I28" s="614"/>
      <c r="J28" s="619"/>
      <c r="K28" s="619"/>
      <c r="L28" s="619"/>
      <c r="M28" s="619"/>
      <c r="N28" s="642"/>
      <c r="O28" s="618"/>
      <c r="P28" s="635"/>
      <c r="Q28" s="635"/>
      <c r="R28" s="635"/>
      <c r="S28" s="636"/>
      <c r="T28" s="603"/>
      <c r="U28" s="604"/>
      <c r="V28" s="604"/>
      <c r="W28" s="604"/>
      <c r="X28" s="605"/>
      <c r="Y28" s="465">
        <v>2590</v>
      </c>
      <c r="Z28" s="290">
        <f t="shared" si="42"/>
        <v>2590</v>
      </c>
      <c r="AA28" s="290">
        <f t="shared" si="42"/>
        <v>590</v>
      </c>
      <c r="AB28" s="290">
        <f t="shared" si="42"/>
        <v>0</v>
      </c>
      <c r="AC28" s="290">
        <f t="shared" si="42"/>
        <v>0</v>
      </c>
      <c r="AD28" s="290">
        <f t="shared" si="42"/>
        <v>0</v>
      </c>
      <c r="AE28" s="290">
        <f t="shared" si="42"/>
        <v>0</v>
      </c>
      <c r="AF28" s="290">
        <f t="shared" si="42"/>
        <v>2000</v>
      </c>
      <c r="AG28" s="291"/>
      <c r="AH28" s="292">
        <f>SUM(AH29:AH32)</f>
        <v>0</v>
      </c>
      <c r="AI28" s="292">
        <f t="shared" ref="AI28:AN28" si="43">SUM(AI29:AI32)</f>
        <v>0</v>
      </c>
      <c r="AJ28" s="292">
        <f t="shared" si="43"/>
        <v>0</v>
      </c>
      <c r="AK28" s="292">
        <f t="shared" si="43"/>
        <v>0</v>
      </c>
      <c r="AL28" s="292">
        <f t="shared" si="43"/>
        <v>0</v>
      </c>
      <c r="AM28" s="292">
        <f t="shared" si="43"/>
        <v>0</v>
      </c>
      <c r="AN28" s="292">
        <f t="shared" si="43"/>
        <v>0</v>
      </c>
      <c r="AO28" s="291"/>
      <c r="AP28" s="292">
        <f>SUM(AP29:AP32)</f>
        <v>200</v>
      </c>
      <c r="AQ28" s="292">
        <f t="shared" ref="AQ28:AV28" si="44">SUM(AQ29:AQ32)</f>
        <v>200</v>
      </c>
      <c r="AR28" s="292">
        <f t="shared" si="44"/>
        <v>0</v>
      </c>
      <c r="AS28" s="292">
        <f t="shared" si="44"/>
        <v>0</v>
      </c>
      <c r="AT28" s="292">
        <f t="shared" si="44"/>
        <v>0</v>
      </c>
      <c r="AU28" s="292">
        <f t="shared" si="44"/>
        <v>0</v>
      </c>
      <c r="AV28" s="292">
        <f t="shared" si="44"/>
        <v>0</v>
      </c>
      <c r="AW28" s="291"/>
      <c r="AX28" s="292">
        <f>SUM(AX29:AX32)</f>
        <v>195</v>
      </c>
      <c r="AY28" s="292">
        <f t="shared" ref="AY28:BD28" si="45">SUM(AY29:AY32)</f>
        <v>195</v>
      </c>
      <c r="AZ28" s="292">
        <f t="shared" si="45"/>
        <v>0</v>
      </c>
      <c r="BA28" s="292">
        <f t="shared" si="45"/>
        <v>0</v>
      </c>
      <c r="BB28" s="292">
        <f t="shared" si="45"/>
        <v>0</v>
      </c>
      <c r="BC28" s="292">
        <f t="shared" si="45"/>
        <v>0</v>
      </c>
      <c r="BD28" s="292">
        <f t="shared" si="45"/>
        <v>0</v>
      </c>
      <c r="BE28" s="291"/>
      <c r="BF28" s="292">
        <f>SUM(BF29:BF32)</f>
        <v>2195</v>
      </c>
      <c r="BG28" s="292">
        <f t="shared" ref="BG28:BL28" si="46">SUM(BG29:BG32)</f>
        <v>195</v>
      </c>
      <c r="BH28" s="292">
        <f t="shared" si="46"/>
        <v>0</v>
      </c>
      <c r="BI28" s="292">
        <f t="shared" si="46"/>
        <v>0</v>
      </c>
      <c r="BJ28" s="292">
        <f t="shared" si="46"/>
        <v>0</v>
      </c>
      <c r="BK28" s="292">
        <f t="shared" si="46"/>
        <v>0</v>
      </c>
      <c r="BL28" s="292">
        <f t="shared" si="46"/>
        <v>2000</v>
      </c>
    </row>
    <row r="29" spans="1:64" s="287" customFormat="1" ht="40.5" customHeight="1" x14ac:dyDescent="0.25">
      <c r="A29" s="278"/>
      <c r="B29" s="278"/>
      <c r="C29" s="328" t="s">
        <v>1812</v>
      </c>
      <c r="D29" s="333" t="s">
        <v>1674</v>
      </c>
      <c r="E29" s="31">
        <v>619</v>
      </c>
      <c r="F29" s="356">
        <v>410100300</v>
      </c>
      <c r="G29" s="28" t="s">
        <v>1675</v>
      </c>
      <c r="H29" s="352">
        <v>1</v>
      </c>
      <c r="I29" s="353" t="s">
        <v>2979</v>
      </c>
      <c r="J29" s="325">
        <v>41</v>
      </c>
      <c r="K29" s="325" t="s">
        <v>3288</v>
      </c>
      <c r="L29" s="325">
        <v>4101</v>
      </c>
      <c r="M29" s="325" t="s">
        <v>3289</v>
      </c>
      <c r="N29" s="280">
        <v>2024004540035</v>
      </c>
      <c r="O29" s="325" t="s">
        <v>3290</v>
      </c>
      <c r="P29" s="327" t="s">
        <v>1675</v>
      </c>
      <c r="Q29" s="272">
        <v>1</v>
      </c>
      <c r="R29" s="326" t="s">
        <v>2955</v>
      </c>
      <c r="S29" s="326"/>
      <c r="T29" s="178">
        <v>1</v>
      </c>
      <c r="U29" s="294">
        <v>0</v>
      </c>
      <c r="V29" s="295">
        <v>0.25</v>
      </c>
      <c r="W29" s="295">
        <v>0.25</v>
      </c>
      <c r="X29" s="295">
        <v>0.5</v>
      </c>
      <c r="Y29" s="343">
        <v>2150</v>
      </c>
      <c r="Z29" s="296">
        <f t="shared" si="42"/>
        <v>2150</v>
      </c>
      <c r="AA29" s="296">
        <f t="shared" si="42"/>
        <v>150</v>
      </c>
      <c r="AB29" s="296">
        <f t="shared" si="42"/>
        <v>0</v>
      </c>
      <c r="AC29" s="296">
        <f t="shared" si="42"/>
        <v>0</v>
      </c>
      <c r="AD29" s="296">
        <f t="shared" si="42"/>
        <v>0</v>
      </c>
      <c r="AE29" s="296">
        <f t="shared" si="42"/>
        <v>0</v>
      </c>
      <c r="AF29" s="296">
        <f t="shared" si="42"/>
        <v>2000</v>
      </c>
      <c r="AG29" s="297">
        <f t="shared" ref="AG29:AG32" si="47">+U29</f>
        <v>0</v>
      </c>
      <c r="AH29" s="296">
        <f t="shared" ref="AH29:AH32" si="48">SUM(AI29:AN29)</f>
        <v>0</v>
      </c>
      <c r="AI29" s="298">
        <v>0</v>
      </c>
      <c r="AJ29" s="298">
        <v>0</v>
      </c>
      <c r="AK29" s="298">
        <v>0</v>
      </c>
      <c r="AL29" s="298">
        <v>0</v>
      </c>
      <c r="AM29" s="298">
        <v>0</v>
      </c>
      <c r="AN29" s="298">
        <v>0</v>
      </c>
      <c r="AO29" s="297">
        <f t="shared" ref="AO29:AO32" si="49">+V29</f>
        <v>0.25</v>
      </c>
      <c r="AP29" s="296">
        <f t="shared" ref="AP29:AP32" si="50">SUM(AQ29:AV29)</f>
        <v>50</v>
      </c>
      <c r="AQ29" s="298">
        <v>50</v>
      </c>
      <c r="AR29" s="298">
        <v>0</v>
      </c>
      <c r="AS29" s="298">
        <v>0</v>
      </c>
      <c r="AT29" s="298">
        <v>0</v>
      </c>
      <c r="AU29" s="298">
        <v>0</v>
      </c>
      <c r="AV29" s="298">
        <v>0</v>
      </c>
      <c r="AW29" s="297">
        <f t="shared" ref="AW29:AW32" si="51">+W29</f>
        <v>0.25</v>
      </c>
      <c r="AX29" s="296">
        <f t="shared" ref="AX29:AX32" si="52">SUM(AY29:BD29)</f>
        <v>50</v>
      </c>
      <c r="AY29" s="298">
        <v>50</v>
      </c>
      <c r="AZ29" s="298">
        <v>0</v>
      </c>
      <c r="BA29" s="298">
        <v>0</v>
      </c>
      <c r="BB29" s="298">
        <v>0</v>
      </c>
      <c r="BC29" s="298">
        <v>0</v>
      </c>
      <c r="BD29" s="298">
        <v>0</v>
      </c>
      <c r="BE29" s="297">
        <f t="shared" ref="BE29:BE32" si="53">+X29</f>
        <v>0.5</v>
      </c>
      <c r="BF29" s="296">
        <f t="shared" ref="BF29:BF32" si="54">SUM(BG29:BL29)</f>
        <v>2050</v>
      </c>
      <c r="BG29" s="298">
        <v>50</v>
      </c>
      <c r="BH29" s="298">
        <v>0</v>
      </c>
      <c r="BI29" s="298">
        <v>0</v>
      </c>
      <c r="BJ29" s="298">
        <v>0</v>
      </c>
      <c r="BK29" s="298">
        <v>0</v>
      </c>
      <c r="BL29" s="298">
        <v>2000</v>
      </c>
    </row>
    <row r="30" spans="1:64" s="287" customFormat="1" ht="40.5" customHeight="1" x14ac:dyDescent="0.25">
      <c r="A30" s="278"/>
      <c r="B30" s="278"/>
      <c r="C30" s="328" t="s">
        <v>1813</v>
      </c>
      <c r="D30" s="333" t="s">
        <v>1676</v>
      </c>
      <c r="E30" s="31">
        <v>620</v>
      </c>
      <c r="F30" s="356">
        <v>410106800</v>
      </c>
      <c r="G30" s="28" t="s">
        <v>491</v>
      </c>
      <c r="H30" s="352">
        <v>40</v>
      </c>
      <c r="I30" s="353" t="s">
        <v>2979</v>
      </c>
      <c r="J30" s="325">
        <v>41</v>
      </c>
      <c r="K30" s="325" t="s">
        <v>3288</v>
      </c>
      <c r="L30" s="325">
        <v>4101</v>
      </c>
      <c r="M30" s="325" t="s">
        <v>3289</v>
      </c>
      <c r="N30" s="280">
        <v>2024004540035</v>
      </c>
      <c r="O30" s="325" t="s">
        <v>3290</v>
      </c>
      <c r="P30" s="327" t="s">
        <v>1677</v>
      </c>
      <c r="Q30" s="272">
        <v>40</v>
      </c>
      <c r="R30" s="326" t="s">
        <v>2955</v>
      </c>
      <c r="S30" s="326"/>
      <c r="T30" s="178">
        <v>40</v>
      </c>
      <c r="U30" s="294">
        <v>0</v>
      </c>
      <c r="V30" s="295">
        <v>15</v>
      </c>
      <c r="W30" s="295">
        <v>15</v>
      </c>
      <c r="X30" s="295">
        <v>10</v>
      </c>
      <c r="Y30" s="343">
        <v>300</v>
      </c>
      <c r="Z30" s="296">
        <f t="shared" si="42"/>
        <v>300</v>
      </c>
      <c r="AA30" s="296">
        <f t="shared" si="42"/>
        <v>300</v>
      </c>
      <c r="AB30" s="296">
        <f t="shared" si="42"/>
        <v>0</v>
      </c>
      <c r="AC30" s="296">
        <f t="shared" si="42"/>
        <v>0</v>
      </c>
      <c r="AD30" s="296">
        <f t="shared" si="42"/>
        <v>0</v>
      </c>
      <c r="AE30" s="296">
        <f t="shared" si="42"/>
        <v>0</v>
      </c>
      <c r="AF30" s="296">
        <f t="shared" si="42"/>
        <v>0</v>
      </c>
      <c r="AG30" s="297">
        <f t="shared" si="47"/>
        <v>0</v>
      </c>
      <c r="AH30" s="296">
        <f t="shared" si="48"/>
        <v>0</v>
      </c>
      <c r="AI30" s="298">
        <v>0</v>
      </c>
      <c r="AJ30" s="298">
        <v>0</v>
      </c>
      <c r="AK30" s="298">
        <v>0</v>
      </c>
      <c r="AL30" s="298">
        <v>0</v>
      </c>
      <c r="AM30" s="298">
        <v>0</v>
      </c>
      <c r="AN30" s="298">
        <v>0</v>
      </c>
      <c r="AO30" s="297">
        <f t="shared" si="49"/>
        <v>15</v>
      </c>
      <c r="AP30" s="296">
        <f t="shared" si="50"/>
        <v>100</v>
      </c>
      <c r="AQ30" s="298">
        <v>100</v>
      </c>
      <c r="AR30" s="298">
        <v>0</v>
      </c>
      <c r="AS30" s="298">
        <v>0</v>
      </c>
      <c r="AT30" s="298">
        <v>0</v>
      </c>
      <c r="AU30" s="298">
        <v>0</v>
      </c>
      <c r="AV30" s="298">
        <v>0</v>
      </c>
      <c r="AW30" s="297">
        <f t="shared" si="51"/>
        <v>15</v>
      </c>
      <c r="AX30" s="296">
        <f t="shared" si="52"/>
        <v>100</v>
      </c>
      <c r="AY30" s="298">
        <v>100</v>
      </c>
      <c r="AZ30" s="298">
        <v>0</v>
      </c>
      <c r="BA30" s="298">
        <v>0</v>
      </c>
      <c r="BB30" s="298">
        <v>0</v>
      </c>
      <c r="BC30" s="298">
        <v>0</v>
      </c>
      <c r="BD30" s="298">
        <v>0</v>
      </c>
      <c r="BE30" s="297">
        <f t="shared" si="53"/>
        <v>10</v>
      </c>
      <c r="BF30" s="296">
        <f t="shared" si="54"/>
        <v>100</v>
      </c>
      <c r="BG30" s="298">
        <v>100</v>
      </c>
      <c r="BH30" s="298">
        <v>0</v>
      </c>
      <c r="BI30" s="298">
        <v>0</v>
      </c>
      <c r="BJ30" s="298">
        <v>0</v>
      </c>
      <c r="BK30" s="298">
        <v>0</v>
      </c>
      <c r="BL30" s="298">
        <v>0</v>
      </c>
    </row>
    <row r="31" spans="1:64" s="287" customFormat="1" ht="40.5" customHeight="1" x14ac:dyDescent="0.25">
      <c r="A31" s="278"/>
      <c r="B31" s="278"/>
      <c r="C31" s="328" t="s">
        <v>1814</v>
      </c>
      <c r="D31" s="333" t="s">
        <v>1678</v>
      </c>
      <c r="E31" s="31">
        <v>621</v>
      </c>
      <c r="F31" s="356">
        <v>410103800</v>
      </c>
      <c r="G31" s="28" t="s">
        <v>1661</v>
      </c>
      <c r="H31" s="352">
        <v>24</v>
      </c>
      <c r="I31" s="353" t="s">
        <v>2979</v>
      </c>
      <c r="J31" s="325">
        <v>41</v>
      </c>
      <c r="K31" s="325" t="s">
        <v>3288</v>
      </c>
      <c r="L31" s="325">
        <v>4101</v>
      </c>
      <c r="M31" s="325" t="s">
        <v>3289</v>
      </c>
      <c r="N31" s="280">
        <v>2024004540035</v>
      </c>
      <c r="O31" s="325" t="s">
        <v>3290</v>
      </c>
      <c r="P31" s="327" t="s">
        <v>1679</v>
      </c>
      <c r="Q31" s="272">
        <v>24</v>
      </c>
      <c r="R31" s="326" t="s">
        <v>2955</v>
      </c>
      <c r="S31" s="326"/>
      <c r="T31" s="178">
        <v>24</v>
      </c>
      <c r="U31" s="294">
        <v>4</v>
      </c>
      <c r="V31" s="295">
        <v>7</v>
      </c>
      <c r="W31" s="295">
        <v>7</v>
      </c>
      <c r="X31" s="295">
        <v>6</v>
      </c>
      <c r="Y31" s="343">
        <v>120</v>
      </c>
      <c r="Z31" s="296">
        <f t="shared" si="42"/>
        <v>120</v>
      </c>
      <c r="AA31" s="296">
        <f t="shared" si="42"/>
        <v>120</v>
      </c>
      <c r="AB31" s="296">
        <f t="shared" si="42"/>
        <v>0</v>
      </c>
      <c r="AC31" s="296">
        <f t="shared" si="42"/>
        <v>0</v>
      </c>
      <c r="AD31" s="296">
        <f t="shared" si="42"/>
        <v>0</v>
      </c>
      <c r="AE31" s="296">
        <f t="shared" si="42"/>
        <v>0</v>
      </c>
      <c r="AF31" s="296">
        <f t="shared" si="42"/>
        <v>0</v>
      </c>
      <c r="AG31" s="297">
        <f t="shared" si="47"/>
        <v>4</v>
      </c>
      <c r="AH31" s="296">
        <f t="shared" si="48"/>
        <v>0</v>
      </c>
      <c r="AI31" s="298">
        <v>0</v>
      </c>
      <c r="AJ31" s="298">
        <v>0</v>
      </c>
      <c r="AK31" s="298">
        <v>0</v>
      </c>
      <c r="AL31" s="298">
        <v>0</v>
      </c>
      <c r="AM31" s="298">
        <v>0</v>
      </c>
      <c r="AN31" s="298">
        <v>0</v>
      </c>
      <c r="AO31" s="297">
        <f t="shared" si="49"/>
        <v>7</v>
      </c>
      <c r="AP31" s="296">
        <f t="shared" si="50"/>
        <v>40</v>
      </c>
      <c r="AQ31" s="298">
        <v>40</v>
      </c>
      <c r="AR31" s="298">
        <v>0</v>
      </c>
      <c r="AS31" s="298">
        <v>0</v>
      </c>
      <c r="AT31" s="298">
        <v>0</v>
      </c>
      <c r="AU31" s="298">
        <v>0</v>
      </c>
      <c r="AV31" s="298">
        <v>0</v>
      </c>
      <c r="AW31" s="297">
        <f t="shared" si="51"/>
        <v>7</v>
      </c>
      <c r="AX31" s="296">
        <f t="shared" si="52"/>
        <v>40</v>
      </c>
      <c r="AY31" s="298">
        <v>40</v>
      </c>
      <c r="AZ31" s="298">
        <v>0</v>
      </c>
      <c r="BA31" s="298">
        <v>0</v>
      </c>
      <c r="BB31" s="298">
        <v>0</v>
      </c>
      <c r="BC31" s="298">
        <v>0</v>
      </c>
      <c r="BD31" s="298">
        <v>0</v>
      </c>
      <c r="BE31" s="297">
        <f t="shared" si="53"/>
        <v>6</v>
      </c>
      <c r="BF31" s="296">
        <f t="shared" si="54"/>
        <v>40</v>
      </c>
      <c r="BG31" s="298">
        <v>40</v>
      </c>
      <c r="BH31" s="298">
        <v>0</v>
      </c>
      <c r="BI31" s="298">
        <v>0</v>
      </c>
      <c r="BJ31" s="298">
        <v>0</v>
      </c>
      <c r="BK31" s="298">
        <v>0</v>
      </c>
      <c r="BL31" s="298">
        <v>0</v>
      </c>
    </row>
    <row r="32" spans="1:64" s="287" customFormat="1" ht="40.5" customHeight="1" x14ac:dyDescent="0.25">
      <c r="A32" s="278"/>
      <c r="B32" s="278"/>
      <c r="C32" s="328" t="s">
        <v>2616</v>
      </c>
      <c r="D32" s="333" t="s">
        <v>1680</v>
      </c>
      <c r="E32" s="31">
        <v>622</v>
      </c>
      <c r="F32" s="356">
        <v>410103800</v>
      </c>
      <c r="G32" s="28" t="s">
        <v>1661</v>
      </c>
      <c r="H32" s="352">
        <v>16</v>
      </c>
      <c r="I32" s="353" t="s">
        <v>2979</v>
      </c>
      <c r="J32" s="325">
        <v>41</v>
      </c>
      <c r="K32" s="325" t="s">
        <v>3288</v>
      </c>
      <c r="L32" s="325">
        <v>4101</v>
      </c>
      <c r="M32" s="325" t="s">
        <v>3289</v>
      </c>
      <c r="N32" s="280">
        <v>2024004540035</v>
      </c>
      <c r="O32" s="325" t="s">
        <v>3290</v>
      </c>
      <c r="P32" s="327" t="s">
        <v>1679</v>
      </c>
      <c r="Q32" s="272">
        <v>16</v>
      </c>
      <c r="R32" s="326" t="s">
        <v>2955</v>
      </c>
      <c r="S32" s="326"/>
      <c r="T32" s="178">
        <v>16</v>
      </c>
      <c r="U32" s="294">
        <v>4</v>
      </c>
      <c r="V32" s="295">
        <v>4</v>
      </c>
      <c r="W32" s="295">
        <v>4</v>
      </c>
      <c r="X32" s="295">
        <v>4</v>
      </c>
      <c r="Y32" s="343">
        <v>20</v>
      </c>
      <c r="Z32" s="296">
        <f t="shared" si="42"/>
        <v>20</v>
      </c>
      <c r="AA32" s="296">
        <f t="shared" si="42"/>
        <v>20</v>
      </c>
      <c r="AB32" s="296">
        <f t="shared" si="42"/>
        <v>0</v>
      </c>
      <c r="AC32" s="296">
        <f t="shared" si="42"/>
        <v>0</v>
      </c>
      <c r="AD32" s="296">
        <f t="shared" si="42"/>
        <v>0</v>
      </c>
      <c r="AE32" s="296">
        <f t="shared" si="42"/>
        <v>0</v>
      </c>
      <c r="AF32" s="296">
        <f t="shared" si="42"/>
        <v>0</v>
      </c>
      <c r="AG32" s="297">
        <f t="shared" si="47"/>
        <v>4</v>
      </c>
      <c r="AH32" s="296">
        <f t="shared" si="48"/>
        <v>0</v>
      </c>
      <c r="AI32" s="298">
        <v>0</v>
      </c>
      <c r="AJ32" s="298">
        <v>0</v>
      </c>
      <c r="AK32" s="298">
        <v>0</v>
      </c>
      <c r="AL32" s="298">
        <v>0</v>
      </c>
      <c r="AM32" s="298">
        <v>0</v>
      </c>
      <c r="AN32" s="298">
        <v>0</v>
      </c>
      <c r="AO32" s="297">
        <f t="shared" si="49"/>
        <v>4</v>
      </c>
      <c r="AP32" s="296">
        <f t="shared" si="50"/>
        <v>10</v>
      </c>
      <c r="AQ32" s="298">
        <v>10</v>
      </c>
      <c r="AR32" s="298">
        <v>0</v>
      </c>
      <c r="AS32" s="298">
        <v>0</v>
      </c>
      <c r="AT32" s="298">
        <v>0</v>
      </c>
      <c r="AU32" s="298">
        <v>0</v>
      </c>
      <c r="AV32" s="298">
        <v>0</v>
      </c>
      <c r="AW32" s="297">
        <f t="shared" si="51"/>
        <v>4</v>
      </c>
      <c r="AX32" s="296">
        <f t="shared" si="52"/>
        <v>5</v>
      </c>
      <c r="AY32" s="298">
        <v>5</v>
      </c>
      <c r="AZ32" s="298">
        <v>0</v>
      </c>
      <c r="BA32" s="298">
        <v>0</v>
      </c>
      <c r="BB32" s="298">
        <v>0</v>
      </c>
      <c r="BC32" s="298">
        <v>0</v>
      </c>
      <c r="BD32" s="298">
        <v>0</v>
      </c>
      <c r="BE32" s="297">
        <f t="shared" si="53"/>
        <v>4</v>
      </c>
      <c r="BF32" s="296">
        <f t="shared" si="54"/>
        <v>5</v>
      </c>
      <c r="BG32" s="298">
        <v>5</v>
      </c>
      <c r="BH32" s="298">
        <v>0</v>
      </c>
      <c r="BI32" s="298">
        <v>0</v>
      </c>
      <c r="BJ32" s="298">
        <v>0</v>
      </c>
      <c r="BK32" s="298">
        <v>0</v>
      </c>
      <c r="BL32" s="298">
        <v>0</v>
      </c>
    </row>
    <row r="33" spans="1:64" s="287" customFormat="1" ht="40.5" customHeight="1" x14ac:dyDescent="0.25">
      <c r="A33" s="278"/>
      <c r="B33" s="599" t="s">
        <v>2617</v>
      </c>
      <c r="C33" s="611" t="s">
        <v>1685</v>
      </c>
      <c r="D33" s="603"/>
      <c r="E33" s="603"/>
      <c r="F33" s="630"/>
      <c r="G33" s="613"/>
      <c r="H33" s="614"/>
      <c r="I33" s="614"/>
      <c r="J33" s="619"/>
      <c r="K33" s="619"/>
      <c r="L33" s="619"/>
      <c r="M33" s="619"/>
      <c r="N33" s="642"/>
      <c r="O33" s="618"/>
      <c r="P33" s="635"/>
      <c r="Q33" s="635"/>
      <c r="R33" s="635"/>
      <c r="S33" s="636"/>
      <c r="T33" s="603"/>
      <c r="U33" s="604"/>
      <c r="V33" s="604"/>
      <c r="W33" s="604"/>
      <c r="X33" s="605"/>
      <c r="Y33" s="465">
        <v>630</v>
      </c>
      <c r="Z33" s="290">
        <f t="shared" si="42"/>
        <v>630</v>
      </c>
      <c r="AA33" s="290">
        <f t="shared" si="42"/>
        <v>630</v>
      </c>
      <c r="AB33" s="290">
        <f t="shared" si="42"/>
        <v>0</v>
      </c>
      <c r="AC33" s="290">
        <f t="shared" si="42"/>
        <v>0</v>
      </c>
      <c r="AD33" s="290">
        <f t="shared" si="42"/>
        <v>0</v>
      </c>
      <c r="AE33" s="290">
        <f t="shared" si="42"/>
        <v>0</v>
      </c>
      <c r="AF33" s="290">
        <f t="shared" si="42"/>
        <v>0</v>
      </c>
      <c r="AG33" s="291"/>
      <c r="AH33" s="292">
        <f>SUM(AH34:AH37)</f>
        <v>0</v>
      </c>
      <c r="AI33" s="292">
        <f t="shared" ref="AI33:AN33" si="55">SUM(AI34:AI37)</f>
        <v>0</v>
      </c>
      <c r="AJ33" s="292">
        <f t="shared" si="55"/>
        <v>0</v>
      </c>
      <c r="AK33" s="292">
        <f t="shared" si="55"/>
        <v>0</v>
      </c>
      <c r="AL33" s="292">
        <f t="shared" si="55"/>
        <v>0</v>
      </c>
      <c r="AM33" s="292">
        <f t="shared" si="55"/>
        <v>0</v>
      </c>
      <c r="AN33" s="292">
        <f t="shared" si="55"/>
        <v>0</v>
      </c>
      <c r="AO33" s="291"/>
      <c r="AP33" s="292">
        <f>SUM(AP34:AP37)</f>
        <v>210</v>
      </c>
      <c r="AQ33" s="292">
        <f t="shared" ref="AQ33:AV33" si="56">SUM(AQ34:AQ37)</f>
        <v>210</v>
      </c>
      <c r="AR33" s="292">
        <f t="shared" si="56"/>
        <v>0</v>
      </c>
      <c r="AS33" s="292">
        <f t="shared" si="56"/>
        <v>0</v>
      </c>
      <c r="AT33" s="292">
        <f t="shared" si="56"/>
        <v>0</v>
      </c>
      <c r="AU33" s="292">
        <f t="shared" si="56"/>
        <v>0</v>
      </c>
      <c r="AV33" s="292">
        <f t="shared" si="56"/>
        <v>0</v>
      </c>
      <c r="AW33" s="291"/>
      <c r="AX33" s="292">
        <f>SUM(AX34:AX37)</f>
        <v>210</v>
      </c>
      <c r="AY33" s="292">
        <f t="shared" ref="AY33:BD33" si="57">SUM(AY34:AY37)</f>
        <v>210</v>
      </c>
      <c r="AZ33" s="292">
        <f t="shared" si="57"/>
        <v>0</v>
      </c>
      <c r="BA33" s="292">
        <f t="shared" si="57"/>
        <v>0</v>
      </c>
      <c r="BB33" s="292">
        <f t="shared" si="57"/>
        <v>0</v>
      </c>
      <c r="BC33" s="292">
        <f t="shared" si="57"/>
        <v>0</v>
      </c>
      <c r="BD33" s="292">
        <f t="shared" si="57"/>
        <v>0</v>
      </c>
      <c r="BE33" s="291"/>
      <c r="BF33" s="292">
        <f>SUM(BF34:BF37)</f>
        <v>210</v>
      </c>
      <c r="BG33" s="292">
        <f t="shared" ref="BG33:BL33" si="58">SUM(BG34:BG37)</f>
        <v>210</v>
      </c>
      <c r="BH33" s="292">
        <f t="shared" si="58"/>
        <v>0</v>
      </c>
      <c r="BI33" s="292">
        <f t="shared" si="58"/>
        <v>0</v>
      </c>
      <c r="BJ33" s="292">
        <f t="shared" si="58"/>
        <v>0</v>
      </c>
      <c r="BK33" s="292">
        <f t="shared" si="58"/>
        <v>0</v>
      </c>
      <c r="BL33" s="292">
        <f t="shared" si="58"/>
        <v>0</v>
      </c>
    </row>
    <row r="34" spans="1:64" s="287" customFormat="1" ht="40.5" customHeight="1" x14ac:dyDescent="0.25">
      <c r="A34" s="278"/>
      <c r="B34" s="278"/>
      <c r="C34" s="328" t="s">
        <v>2618</v>
      </c>
      <c r="D34" s="333" t="s">
        <v>1687</v>
      </c>
      <c r="E34" s="31">
        <v>623</v>
      </c>
      <c r="F34" s="280">
        <v>410107401</v>
      </c>
      <c r="G34" s="28" t="s">
        <v>3297</v>
      </c>
      <c r="H34" s="352">
        <v>24</v>
      </c>
      <c r="I34" s="353" t="s">
        <v>2979</v>
      </c>
      <c r="J34" s="325">
        <v>41</v>
      </c>
      <c r="K34" s="325" t="s">
        <v>3288</v>
      </c>
      <c r="L34" s="325">
        <v>4101</v>
      </c>
      <c r="M34" s="325" t="s">
        <v>3289</v>
      </c>
      <c r="N34" s="280">
        <v>2024004540035</v>
      </c>
      <c r="O34" s="325" t="s">
        <v>3290</v>
      </c>
      <c r="P34" s="327" t="s">
        <v>1688</v>
      </c>
      <c r="Q34" s="272">
        <v>24</v>
      </c>
      <c r="R34" s="326" t="s">
        <v>2955</v>
      </c>
      <c r="S34" s="326"/>
      <c r="T34" s="178">
        <v>24</v>
      </c>
      <c r="U34" s="294">
        <v>0</v>
      </c>
      <c r="V34" s="295">
        <v>8</v>
      </c>
      <c r="W34" s="295">
        <v>8</v>
      </c>
      <c r="X34" s="295">
        <v>8</v>
      </c>
      <c r="Y34" s="343">
        <v>300</v>
      </c>
      <c r="Z34" s="296">
        <f t="shared" si="42"/>
        <v>300</v>
      </c>
      <c r="AA34" s="296">
        <f t="shared" si="42"/>
        <v>300</v>
      </c>
      <c r="AB34" s="296">
        <f t="shared" si="42"/>
        <v>0</v>
      </c>
      <c r="AC34" s="296">
        <f t="shared" si="42"/>
        <v>0</v>
      </c>
      <c r="AD34" s="296">
        <f t="shared" si="42"/>
        <v>0</v>
      </c>
      <c r="AE34" s="296">
        <f t="shared" si="42"/>
        <v>0</v>
      </c>
      <c r="AF34" s="296">
        <f t="shared" si="42"/>
        <v>0</v>
      </c>
      <c r="AG34" s="297">
        <f t="shared" ref="AG34:AG37" si="59">+U34</f>
        <v>0</v>
      </c>
      <c r="AH34" s="296">
        <f t="shared" ref="AH34:AH37" si="60">SUM(AI34:AN34)</f>
        <v>0</v>
      </c>
      <c r="AI34" s="298">
        <v>0</v>
      </c>
      <c r="AJ34" s="298">
        <v>0</v>
      </c>
      <c r="AK34" s="298">
        <v>0</v>
      </c>
      <c r="AL34" s="298">
        <v>0</v>
      </c>
      <c r="AM34" s="298">
        <v>0</v>
      </c>
      <c r="AN34" s="298">
        <v>0</v>
      </c>
      <c r="AO34" s="297">
        <f t="shared" ref="AO34:AO37" si="61">+V34</f>
        <v>8</v>
      </c>
      <c r="AP34" s="296">
        <f t="shared" ref="AP34:AP37" si="62">SUM(AQ34:AV34)</f>
        <v>100</v>
      </c>
      <c r="AQ34" s="298">
        <v>100</v>
      </c>
      <c r="AR34" s="298">
        <v>0</v>
      </c>
      <c r="AS34" s="298">
        <v>0</v>
      </c>
      <c r="AT34" s="298">
        <v>0</v>
      </c>
      <c r="AU34" s="298">
        <v>0</v>
      </c>
      <c r="AV34" s="298">
        <v>0</v>
      </c>
      <c r="AW34" s="297">
        <f t="shared" ref="AW34:AW37" si="63">+W34</f>
        <v>8</v>
      </c>
      <c r="AX34" s="296">
        <f t="shared" ref="AX34:AX37" si="64">SUM(AY34:BD34)</f>
        <v>100</v>
      </c>
      <c r="AY34" s="298">
        <v>100</v>
      </c>
      <c r="AZ34" s="298">
        <v>0</v>
      </c>
      <c r="BA34" s="298">
        <v>0</v>
      </c>
      <c r="BB34" s="298">
        <v>0</v>
      </c>
      <c r="BC34" s="298">
        <v>0</v>
      </c>
      <c r="BD34" s="298">
        <v>0</v>
      </c>
      <c r="BE34" s="297">
        <f t="shared" ref="BE34:BE37" si="65">+X34</f>
        <v>8</v>
      </c>
      <c r="BF34" s="296">
        <f t="shared" ref="BF34:BF37" si="66">SUM(BG34:BL34)</f>
        <v>100</v>
      </c>
      <c r="BG34" s="298">
        <v>100</v>
      </c>
      <c r="BH34" s="298">
        <v>0</v>
      </c>
      <c r="BI34" s="298">
        <v>0</v>
      </c>
      <c r="BJ34" s="298">
        <v>0</v>
      </c>
      <c r="BK34" s="298">
        <v>0</v>
      </c>
      <c r="BL34" s="298">
        <v>0</v>
      </c>
    </row>
    <row r="35" spans="1:64" s="287" customFormat="1" ht="40.5" customHeight="1" x14ac:dyDescent="0.25">
      <c r="A35" s="278"/>
      <c r="B35" s="278"/>
      <c r="C35" s="328" t="s">
        <v>2619</v>
      </c>
      <c r="D35" s="333" t="s">
        <v>1689</v>
      </c>
      <c r="E35" s="31">
        <v>624</v>
      </c>
      <c r="F35" s="356">
        <v>410107302</v>
      </c>
      <c r="G35" s="28" t="s">
        <v>3295</v>
      </c>
      <c r="H35" s="352">
        <v>100</v>
      </c>
      <c r="I35" s="353" t="s">
        <v>2979</v>
      </c>
      <c r="J35" s="325">
        <v>41</v>
      </c>
      <c r="K35" s="325" t="s">
        <v>3288</v>
      </c>
      <c r="L35" s="325">
        <v>4101</v>
      </c>
      <c r="M35" s="325" t="s">
        <v>3289</v>
      </c>
      <c r="N35" s="280">
        <v>2024004540035</v>
      </c>
      <c r="O35" s="325" t="s">
        <v>3290</v>
      </c>
      <c r="P35" s="327" t="s">
        <v>1647</v>
      </c>
      <c r="Q35" s="272">
        <v>100</v>
      </c>
      <c r="R35" s="326" t="s">
        <v>2955</v>
      </c>
      <c r="S35" s="326"/>
      <c r="T35" s="178">
        <v>100</v>
      </c>
      <c r="U35" s="294">
        <v>0</v>
      </c>
      <c r="V35" s="295">
        <v>35</v>
      </c>
      <c r="W35" s="295">
        <v>35</v>
      </c>
      <c r="X35" s="295">
        <v>30</v>
      </c>
      <c r="Y35" s="343">
        <v>30</v>
      </c>
      <c r="Z35" s="296">
        <f t="shared" si="42"/>
        <v>30</v>
      </c>
      <c r="AA35" s="296">
        <f t="shared" si="42"/>
        <v>30</v>
      </c>
      <c r="AB35" s="296">
        <f t="shared" si="42"/>
        <v>0</v>
      </c>
      <c r="AC35" s="296">
        <f t="shared" si="42"/>
        <v>0</v>
      </c>
      <c r="AD35" s="296">
        <f t="shared" si="42"/>
        <v>0</v>
      </c>
      <c r="AE35" s="296">
        <f t="shared" si="42"/>
        <v>0</v>
      </c>
      <c r="AF35" s="296">
        <f t="shared" si="42"/>
        <v>0</v>
      </c>
      <c r="AG35" s="297">
        <f t="shared" si="59"/>
        <v>0</v>
      </c>
      <c r="AH35" s="296">
        <f t="shared" si="60"/>
        <v>0</v>
      </c>
      <c r="AI35" s="298">
        <v>0</v>
      </c>
      <c r="AJ35" s="298">
        <v>0</v>
      </c>
      <c r="AK35" s="298">
        <v>0</v>
      </c>
      <c r="AL35" s="298">
        <v>0</v>
      </c>
      <c r="AM35" s="298">
        <v>0</v>
      </c>
      <c r="AN35" s="298">
        <v>0</v>
      </c>
      <c r="AO35" s="297">
        <f t="shared" si="61"/>
        <v>35</v>
      </c>
      <c r="AP35" s="296">
        <f t="shared" si="62"/>
        <v>10</v>
      </c>
      <c r="AQ35" s="298">
        <v>10</v>
      </c>
      <c r="AR35" s="298">
        <v>0</v>
      </c>
      <c r="AS35" s="298">
        <v>0</v>
      </c>
      <c r="AT35" s="298">
        <v>0</v>
      </c>
      <c r="AU35" s="298">
        <v>0</v>
      </c>
      <c r="AV35" s="298">
        <v>0</v>
      </c>
      <c r="AW35" s="297">
        <f t="shared" si="63"/>
        <v>35</v>
      </c>
      <c r="AX35" s="296">
        <f t="shared" si="64"/>
        <v>10</v>
      </c>
      <c r="AY35" s="298">
        <v>10</v>
      </c>
      <c r="AZ35" s="298">
        <v>0</v>
      </c>
      <c r="BA35" s="298">
        <v>0</v>
      </c>
      <c r="BB35" s="298">
        <v>0</v>
      </c>
      <c r="BC35" s="298">
        <v>0</v>
      </c>
      <c r="BD35" s="298">
        <v>0</v>
      </c>
      <c r="BE35" s="297">
        <f t="shared" si="65"/>
        <v>30</v>
      </c>
      <c r="BF35" s="296">
        <f t="shared" si="66"/>
        <v>10</v>
      </c>
      <c r="BG35" s="298">
        <v>10</v>
      </c>
      <c r="BH35" s="298">
        <v>0</v>
      </c>
      <c r="BI35" s="298">
        <v>0</v>
      </c>
      <c r="BJ35" s="298">
        <v>0</v>
      </c>
      <c r="BK35" s="298">
        <v>0</v>
      </c>
      <c r="BL35" s="298">
        <v>0</v>
      </c>
    </row>
    <row r="36" spans="1:64" s="287" customFormat="1" ht="40.5" customHeight="1" x14ac:dyDescent="0.25">
      <c r="A36" s="278"/>
      <c r="B36" s="278"/>
      <c r="C36" s="328" t="s">
        <v>2620</v>
      </c>
      <c r="D36" s="333" t="s">
        <v>1690</v>
      </c>
      <c r="E36" s="31">
        <v>625</v>
      </c>
      <c r="F36" s="280">
        <v>410107401</v>
      </c>
      <c r="G36" s="28" t="s">
        <v>3297</v>
      </c>
      <c r="H36" s="352">
        <v>8</v>
      </c>
      <c r="I36" s="353" t="s">
        <v>2979</v>
      </c>
      <c r="J36" s="325">
        <v>41</v>
      </c>
      <c r="K36" s="325" t="s">
        <v>3288</v>
      </c>
      <c r="L36" s="325">
        <v>4101</v>
      </c>
      <c r="M36" s="325" t="s">
        <v>3289</v>
      </c>
      <c r="N36" s="280">
        <v>2024004540035</v>
      </c>
      <c r="O36" s="325" t="s">
        <v>3290</v>
      </c>
      <c r="P36" s="327" t="s">
        <v>1691</v>
      </c>
      <c r="Q36" s="272">
        <v>8</v>
      </c>
      <c r="R36" s="326" t="s">
        <v>2955</v>
      </c>
      <c r="S36" s="326"/>
      <c r="T36" s="178">
        <v>8</v>
      </c>
      <c r="U36" s="294">
        <v>0</v>
      </c>
      <c r="V36" s="295">
        <v>3</v>
      </c>
      <c r="W36" s="295">
        <v>3</v>
      </c>
      <c r="X36" s="295">
        <v>2</v>
      </c>
      <c r="Y36" s="343">
        <v>150</v>
      </c>
      <c r="Z36" s="296">
        <f t="shared" si="42"/>
        <v>150</v>
      </c>
      <c r="AA36" s="296">
        <f t="shared" si="42"/>
        <v>150</v>
      </c>
      <c r="AB36" s="296">
        <f t="shared" si="42"/>
        <v>0</v>
      </c>
      <c r="AC36" s="296">
        <f t="shared" si="42"/>
        <v>0</v>
      </c>
      <c r="AD36" s="296">
        <f t="shared" si="42"/>
        <v>0</v>
      </c>
      <c r="AE36" s="296">
        <f t="shared" si="42"/>
        <v>0</v>
      </c>
      <c r="AF36" s="296">
        <f t="shared" si="42"/>
        <v>0</v>
      </c>
      <c r="AG36" s="297">
        <f t="shared" si="59"/>
        <v>0</v>
      </c>
      <c r="AH36" s="296">
        <f t="shared" si="60"/>
        <v>0</v>
      </c>
      <c r="AI36" s="298">
        <v>0</v>
      </c>
      <c r="AJ36" s="298">
        <v>0</v>
      </c>
      <c r="AK36" s="298">
        <v>0</v>
      </c>
      <c r="AL36" s="298">
        <v>0</v>
      </c>
      <c r="AM36" s="298">
        <v>0</v>
      </c>
      <c r="AN36" s="298">
        <v>0</v>
      </c>
      <c r="AO36" s="297">
        <f t="shared" si="61"/>
        <v>3</v>
      </c>
      <c r="AP36" s="296">
        <f t="shared" si="62"/>
        <v>50</v>
      </c>
      <c r="AQ36" s="298">
        <v>50</v>
      </c>
      <c r="AR36" s="298">
        <v>0</v>
      </c>
      <c r="AS36" s="298">
        <v>0</v>
      </c>
      <c r="AT36" s="298">
        <v>0</v>
      </c>
      <c r="AU36" s="298">
        <v>0</v>
      </c>
      <c r="AV36" s="298">
        <v>0</v>
      </c>
      <c r="AW36" s="297">
        <f t="shared" si="63"/>
        <v>3</v>
      </c>
      <c r="AX36" s="296">
        <f t="shared" si="64"/>
        <v>50</v>
      </c>
      <c r="AY36" s="298">
        <v>50</v>
      </c>
      <c r="AZ36" s="298">
        <v>0</v>
      </c>
      <c r="BA36" s="298">
        <v>0</v>
      </c>
      <c r="BB36" s="298">
        <v>0</v>
      </c>
      <c r="BC36" s="298">
        <v>0</v>
      </c>
      <c r="BD36" s="298">
        <v>0</v>
      </c>
      <c r="BE36" s="297">
        <f t="shared" si="65"/>
        <v>2</v>
      </c>
      <c r="BF36" s="296">
        <f t="shared" si="66"/>
        <v>50</v>
      </c>
      <c r="BG36" s="298">
        <v>50</v>
      </c>
      <c r="BH36" s="298">
        <v>0</v>
      </c>
      <c r="BI36" s="298">
        <v>0</v>
      </c>
      <c r="BJ36" s="298">
        <v>0</v>
      </c>
      <c r="BK36" s="298">
        <v>0</v>
      </c>
      <c r="BL36" s="298">
        <v>0</v>
      </c>
    </row>
    <row r="37" spans="1:64" s="287" customFormat="1" ht="40.5" customHeight="1" x14ac:dyDescent="0.25">
      <c r="A37" s="278"/>
      <c r="B37" s="278"/>
      <c r="C37" s="328" t="s">
        <v>2621</v>
      </c>
      <c r="D37" s="347" t="s">
        <v>3298</v>
      </c>
      <c r="E37" s="31">
        <v>626</v>
      </c>
      <c r="F37" s="280">
        <v>410107401</v>
      </c>
      <c r="G37" s="28" t="s">
        <v>3297</v>
      </c>
      <c r="H37" s="352">
        <v>20</v>
      </c>
      <c r="I37" s="353" t="s">
        <v>2979</v>
      </c>
      <c r="J37" s="325">
        <v>41</v>
      </c>
      <c r="K37" s="325" t="s">
        <v>3288</v>
      </c>
      <c r="L37" s="325">
        <v>4101</v>
      </c>
      <c r="M37" s="325" t="s">
        <v>3289</v>
      </c>
      <c r="N37" s="280">
        <v>2024004540035</v>
      </c>
      <c r="O37" s="325" t="s">
        <v>3290</v>
      </c>
      <c r="P37" s="327" t="s">
        <v>1691</v>
      </c>
      <c r="Q37" s="272">
        <v>20</v>
      </c>
      <c r="R37" s="326" t="s">
        <v>2955</v>
      </c>
      <c r="S37" s="326"/>
      <c r="T37" s="178">
        <v>20</v>
      </c>
      <c r="U37" s="294">
        <v>0</v>
      </c>
      <c r="V37" s="295">
        <v>7</v>
      </c>
      <c r="W37" s="295">
        <v>7</v>
      </c>
      <c r="X37" s="295">
        <v>6</v>
      </c>
      <c r="Y37" s="343">
        <v>150</v>
      </c>
      <c r="Z37" s="296">
        <f t="shared" si="42"/>
        <v>150</v>
      </c>
      <c r="AA37" s="296">
        <f t="shared" si="42"/>
        <v>150</v>
      </c>
      <c r="AB37" s="296">
        <f t="shared" si="42"/>
        <v>0</v>
      </c>
      <c r="AC37" s="296">
        <f t="shared" si="42"/>
        <v>0</v>
      </c>
      <c r="AD37" s="296">
        <f t="shared" si="42"/>
        <v>0</v>
      </c>
      <c r="AE37" s="296">
        <f t="shared" si="42"/>
        <v>0</v>
      </c>
      <c r="AF37" s="296">
        <f t="shared" si="42"/>
        <v>0</v>
      </c>
      <c r="AG37" s="297">
        <f t="shared" si="59"/>
        <v>0</v>
      </c>
      <c r="AH37" s="296">
        <f t="shared" si="60"/>
        <v>0</v>
      </c>
      <c r="AI37" s="298">
        <v>0</v>
      </c>
      <c r="AJ37" s="298">
        <v>0</v>
      </c>
      <c r="AK37" s="298">
        <v>0</v>
      </c>
      <c r="AL37" s="298">
        <v>0</v>
      </c>
      <c r="AM37" s="298">
        <v>0</v>
      </c>
      <c r="AN37" s="298">
        <v>0</v>
      </c>
      <c r="AO37" s="297">
        <f t="shared" si="61"/>
        <v>7</v>
      </c>
      <c r="AP37" s="296">
        <f t="shared" si="62"/>
        <v>50</v>
      </c>
      <c r="AQ37" s="298">
        <v>50</v>
      </c>
      <c r="AR37" s="298">
        <v>0</v>
      </c>
      <c r="AS37" s="298">
        <v>0</v>
      </c>
      <c r="AT37" s="298">
        <v>0</v>
      </c>
      <c r="AU37" s="298">
        <v>0</v>
      </c>
      <c r="AV37" s="298">
        <v>0</v>
      </c>
      <c r="AW37" s="297">
        <f t="shared" si="63"/>
        <v>7</v>
      </c>
      <c r="AX37" s="296">
        <f t="shared" si="64"/>
        <v>50</v>
      </c>
      <c r="AY37" s="298">
        <v>50</v>
      </c>
      <c r="AZ37" s="298">
        <v>0</v>
      </c>
      <c r="BA37" s="298">
        <v>0</v>
      </c>
      <c r="BB37" s="298">
        <v>0</v>
      </c>
      <c r="BC37" s="298">
        <v>0</v>
      </c>
      <c r="BD37" s="298">
        <v>0</v>
      </c>
      <c r="BE37" s="297">
        <f t="shared" si="65"/>
        <v>6</v>
      </c>
      <c r="BF37" s="296">
        <f t="shared" si="66"/>
        <v>50</v>
      </c>
      <c r="BG37" s="298">
        <v>50</v>
      </c>
      <c r="BH37" s="298">
        <v>0</v>
      </c>
      <c r="BI37" s="298">
        <v>0</v>
      </c>
      <c r="BJ37" s="298">
        <v>0</v>
      </c>
      <c r="BK37" s="298">
        <v>0</v>
      </c>
      <c r="BL37" s="298">
        <v>0</v>
      </c>
    </row>
    <row r="38" spans="1:64" s="287" customFormat="1" ht="40.5" customHeight="1" x14ac:dyDescent="0.25">
      <c r="A38" s="278"/>
      <c r="B38" s="599" t="s">
        <v>2622</v>
      </c>
      <c r="C38" s="611" t="s">
        <v>1697</v>
      </c>
      <c r="D38" s="603"/>
      <c r="E38" s="603"/>
      <c r="F38" s="630"/>
      <c r="G38" s="613"/>
      <c r="H38" s="614"/>
      <c r="I38" s="614"/>
      <c r="J38" s="619"/>
      <c r="K38" s="619"/>
      <c r="L38" s="619"/>
      <c r="M38" s="619"/>
      <c r="N38" s="642"/>
      <c r="O38" s="618"/>
      <c r="P38" s="635"/>
      <c r="Q38" s="635"/>
      <c r="R38" s="635"/>
      <c r="S38" s="636"/>
      <c r="T38" s="603"/>
      <c r="U38" s="604"/>
      <c r="V38" s="604"/>
      <c r="W38" s="604"/>
      <c r="X38" s="605"/>
      <c r="Y38" s="465">
        <v>1210</v>
      </c>
      <c r="Z38" s="290">
        <f t="shared" si="42"/>
        <v>1210</v>
      </c>
      <c r="AA38" s="290">
        <f t="shared" si="42"/>
        <v>1210</v>
      </c>
      <c r="AB38" s="290">
        <f t="shared" si="42"/>
        <v>0</v>
      </c>
      <c r="AC38" s="290">
        <f t="shared" si="42"/>
        <v>0</v>
      </c>
      <c r="AD38" s="290">
        <f t="shared" si="42"/>
        <v>0</v>
      </c>
      <c r="AE38" s="290">
        <f t="shared" si="42"/>
        <v>0</v>
      </c>
      <c r="AF38" s="290">
        <f t="shared" si="42"/>
        <v>0</v>
      </c>
      <c r="AG38" s="291"/>
      <c r="AH38" s="292">
        <f>SUM(AH39:AH47)</f>
        <v>50</v>
      </c>
      <c r="AI38" s="292">
        <f t="shared" ref="AI38:AN38" si="67">SUM(AI39:AI47)</f>
        <v>50</v>
      </c>
      <c r="AJ38" s="292">
        <f t="shared" si="67"/>
        <v>0</v>
      </c>
      <c r="AK38" s="292">
        <f t="shared" si="67"/>
        <v>0</v>
      </c>
      <c r="AL38" s="292">
        <f t="shared" si="67"/>
        <v>0</v>
      </c>
      <c r="AM38" s="292">
        <f t="shared" si="67"/>
        <v>0</v>
      </c>
      <c r="AN38" s="292">
        <f t="shared" si="67"/>
        <v>0</v>
      </c>
      <c r="AO38" s="291"/>
      <c r="AP38" s="292">
        <f>SUM(AP39:AP47)</f>
        <v>370</v>
      </c>
      <c r="AQ38" s="292">
        <f t="shared" ref="AQ38:AV38" si="68">SUM(AQ39:AQ47)</f>
        <v>370</v>
      </c>
      <c r="AR38" s="292">
        <f t="shared" si="68"/>
        <v>0</v>
      </c>
      <c r="AS38" s="292">
        <f t="shared" si="68"/>
        <v>0</v>
      </c>
      <c r="AT38" s="292">
        <f t="shared" si="68"/>
        <v>0</v>
      </c>
      <c r="AU38" s="292">
        <f t="shared" si="68"/>
        <v>0</v>
      </c>
      <c r="AV38" s="292">
        <f t="shared" si="68"/>
        <v>0</v>
      </c>
      <c r="AW38" s="291"/>
      <c r="AX38" s="292">
        <f>SUM(AX39:AX47)</f>
        <v>370</v>
      </c>
      <c r="AY38" s="292">
        <f t="shared" ref="AY38:BD38" si="69">SUM(AY39:AY47)</f>
        <v>370</v>
      </c>
      <c r="AZ38" s="292">
        <f t="shared" si="69"/>
        <v>0</v>
      </c>
      <c r="BA38" s="292">
        <f t="shared" si="69"/>
        <v>0</v>
      </c>
      <c r="BB38" s="292">
        <f t="shared" si="69"/>
        <v>0</v>
      </c>
      <c r="BC38" s="292">
        <f t="shared" si="69"/>
        <v>0</v>
      </c>
      <c r="BD38" s="292">
        <f t="shared" si="69"/>
        <v>0</v>
      </c>
      <c r="BE38" s="291"/>
      <c r="BF38" s="292">
        <f>SUM(BF39:BF47)</f>
        <v>420</v>
      </c>
      <c r="BG38" s="292">
        <f t="shared" ref="BG38:BL38" si="70">SUM(BG39:BG47)</f>
        <v>420</v>
      </c>
      <c r="BH38" s="292">
        <f t="shared" si="70"/>
        <v>0</v>
      </c>
      <c r="BI38" s="292">
        <f t="shared" si="70"/>
        <v>0</v>
      </c>
      <c r="BJ38" s="292">
        <f t="shared" si="70"/>
        <v>0</v>
      </c>
      <c r="BK38" s="292">
        <f t="shared" si="70"/>
        <v>0</v>
      </c>
      <c r="BL38" s="292">
        <f t="shared" si="70"/>
        <v>0</v>
      </c>
    </row>
    <row r="39" spans="1:64" s="287" customFormat="1" ht="40.5" customHeight="1" x14ac:dyDescent="0.25">
      <c r="A39" s="278"/>
      <c r="B39" s="278"/>
      <c r="C39" s="328" t="s">
        <v>2623</v>
      </c>
      <c r="D39" s="333" t="s">
        <v>1699</v>
      </c>
      <c r="E39" s="31">
        <v>627</v>
      </c>
      <c r="F39" s="280">
        <v>410106300</v>
      </c>
      <c r="G39" s="28" t="s">
        <v>3294</v>
      </c>
      <c r="H39" s="352">
        <v>1</v>
      </c>
      <c r="I39" s="353" t="s">
        <v>2979</v>
      </c>
      <c r="J39" s="325">
        <v>41</v>
      </c>
      <c r="K39" s="325" t="s">
        <v>3288</v>
      </c>
      <c r="L39" s="325">
        <v>4101</v>
      </c>
      <c r="M39" s="325" t="s">
        <v>3289</v>
      </c>
      <c r="N39" s="280">
        <v>2024004540035</v>
      </c>
      <c r="O39" s="325" t="s">
        <v>3290</v>
      </c>
      <c r="P39" s="327" t="s">
        <v>1639</v>
      </c>
      <c r="Q39" s="272">
        <v>1</v>
      </c>
      <c r="R39" s="326" t="s">
        <v>2955</v>
      </c>
      <c r="S39" s="326"/>
      <c r="T39" s="178">
        <v>1</v>
      </c>
      <c r="U39" s="294">
        <v>0</v>
      </c>
      <c r="V39" s="295">
        <v>0.35</v>
      </c>
      <c r="W39" s="295">
        <v>0.35</v>
      </c>
      <c r="X39" s="295">
        <v>0.3</v>
      </c>
      <c r="Y39" s="343">
        <v>15</v>
      </c>
      <c r="Z39" s="296">
        <f t="shared" si="42"/>
        <v>15</v>
      </c>
      <c r="AA39" s="296">
        <f t="shared" si="42"/>
        <v>15</v>
      </c>
      <c r="AB39" s="296">
        <f t="shared" si="42"/>
        <v>0</v>
      </c>
      <c r="AC39" s="296">
        <f t="shared" si="42"/>
        <v>0</v>
      </c>
      <c r="AD39" s="296">
        <f t="shared" si="42"/>
        <v>0</v>
      </c>
      <c r="AE39" s="296">
        <f t="shared" si="42"/>
        <v>0</v>
      </c>
      <c r="AF39" s="296">
        <f t="shared" si="42"/>
        <v>0</v>
      </c>
      <c r="AG39" s="297">
        <f t="shared" ref="AG39:AG47" si="71">+U39</f>
        <v>0</v>
      </c>
      <c r="AH39" s="296">
        <f t="shared" ref="AH39:AH47" si="72">SUM(AI39:AN39)</f>
        <v>0</v>
      </c>
      <c r="AI39" s="298">
        <v>0</v>
      </c>
      <c r="AJ39" s="298">
        <v>0</v>
      </c>
      <c r="AK39" s="298">
        <v>0</v>
      </c>
      <c r="AL39" s="298">
        <v>0</v>
      </c>
      <c r="AM39" s="298">
        <v>0</v>
      </c>
      <c r="AN39" s="298">
        <v>0</v>
      </c>
      <c r="AO39" s="297">
        <f t="shared" ref="AO39:AO47" si="73">+V39</f>
        <v>0.35</v>
      </c>
      <c r="AP39" s="296">
        <f t="shared" ref="AP39:AP47" si="74">SUM(AQ39:AV39)</f>
        <v>5</v>
      </c>
      <c r="AQ39" s="298">
        <v>5</v>
      </c>
      <c r="AR39" s="298">
        <v>0</v>
      </c>
      <c r="AS39" s="298">
        <v>0</v>
      </c>
      <c r="AT39" s="298">
        <v>0</v>
      </c>
      <c r="AU39" s="298">
        <v>0</v>
      </c>
      <c r="AV39" s="298">
        <v>0</v>
      </c>
      <c r="AW39" s="297">
        <f t="shared" ref="AW39:AW47" si="75">+W39</f>
        <v>0.35</v>
      </c>
      <c r="AX39" s="296">
        <f t="shared" ref="AX39:AX47" si="76">SUM(AY39:BD39)</f>
        <v>5</v>
      </c>
      <c r="AY39" s="298">
        <v>5</v>
      </c>
      <c r="AZ39" s="298">
        <v>0</v>
      </c>
      <c r="BA39" s="298">
        <v>0</v>
      </c>
      <c r="BB39" s="298">
        <v>0</v>
      </c>
      <c r="BC39" s="298">
        <v>0</v>
      </c>
      <c r="BD39" s="298">
        <v>0</v>
      </c>
      <c r="BE39" s="297">
        <f t="shared" ref="BE39:BE47" si="77">+X39</f>
        <v>0.3</v>
      </c>
      <c r="BF39" s="296">
        <f t="shared" ref="BF39:BF47" si="78">SUM(BG39:BL39)</f>
        <v>5</v>
      </c>
      <c r="BG39" s="298">
        <v>5</v>
      </c>
      <c r="BH39" s="298">
        <v>0</v>
      </c>
      <c r="BI39" s="298">
        <v>0</v>
      </c>
      <c r="BJ39" s="298">
        <v>0</v>
      </c>
      <c r="BK39" s="298">
        <v>0</v>
      </c>
      <c r="BL39" s="298">
        <v>0</v>
      </c>
    </row>
    <row r="40" spans="1:64" s="287" customFormat="1" ht="40.5" customHeight="1" x14ac:dyDescent="0.25">
      <c r="A40" s="278"/>
      <c r="B40" s="278"/>
      <c r="C40" s="328" t="s">
        <v>2624</v>
      </c>
      <c r="D40" s="333" t="s">
        <v>1700</v>
      </c>
      <c r="E40" s="31">
        <v>628</v>
      </c>
      <c r="F40" s="280">
        <v>410107401</v>
      </c>
      <c r="G40" s="28" t="s">
        <v>3297</v>
      </c>
      <c r="H40" s="352">
        <v>30</v>
      </c>
      <c r="I40" s="353" t="s">
        <v>2979</v>
      </c>
      <c r="J40" s="325">
        <v>41</v>
      </c>
      <c r="K40" s="325" t="s">
        <v>3288</v>
      </c>
      <c r="L40" s="325">
        <v>4101</v>
      </c>
      <c r="M40" s="325" t="s">
        <v>3289</v>
      </c>
      <c r="N40" s="280">
        <v>2024004540035</v>
      </c>
      <c r="O40" s="325" t="s">
        <v>3290</v>
      </c>
      <c r="P40" s="327" t="s">
        <v>1691</v>
      </c>
      <c r="Q40" s="272">
        <v>30</v>
      </c>
      <c r="R40" s="326" t="s">
        <v>2955</v>
      </c>
      <c r="S40" s="326"/>
      <c r="T40" s="178">
        <v>30</v>
      </c>
      <c r="U40" s="294">
        <v>0</v>
      </c>
      <c r="V40" s="295">
        <v>10</v>
      </c>
      <c r="W40" s="295">
        <v>10</v>
      </c>
      <c r="X40" s="295">
        <v>10</v>
      </c>
      <c r="Y40" s="343">
        <v>300</v>
      </c>
      <c r="Z40" s="296">
        <f t="shared" ref="Z40:AF47" si="79">+AH40+AP40+AX40+BF40</f>
        <v>300</v>
      </c>
      <c r="AA40" s="296">
        <f t="shared" si="79"/>
        <v>300</v>
      </c>
      <c r="AB40" s="296">
        <f t="shared" si="79"/>
        <v>0</v>
      </c>
      <c r="AC40" s="296">
        <f t="shared" si="79"/>
        <v>0</v>
      </c>
      <c r="AD40" s="296">
        <f t="shared" si="79"/>
        <v>0</v>
      </c>
      <c r="AE40" s="296">
        <f t="shared" si="79"/>
        <v>0</v>
      </c>
      <c r="AF40" s="296">
        <f t="shared" si="79"/>
        <v>0</v>
      </c>
      <c r="AG40" s="297">
        <f t="shared" si="71"/>
        <v>0</v>
      </c>
      <c r="AH40" s="296">
        <f t="shared" si="72"/>
        <v>0</v>
      </c>
      <c r="AI40" s="298">
        <v>0</v>
      </c>
      <c r="AJ40" s="298">
        <v>0</v>
      </c>
      <c r="AK40" s="298">
        <v>0</v>
      </c>
      <c r="AL40" s="298">
        <v>0</v>
      </c>
      <c r="AM40" s="298">
        <v>0</v>
      </c>
      <c r="AN40" s="298">
        <v>0</v>
      </c>
      <c r="AO40" s="297">
        <f t="shared" si="73"/>
        <v>10</v>
      </c>
      <c r="AP40" s="296">
        <f t="shared" si="74"/>
        <v>100</v>
      </c>
      <c r="AQ40" s="298">
        <v>100</v>
      </c>
      <c r="AR40" s="298">
        <v>0</v>
      </c>
      <c r="AS40" s="298">
        <v>0</v>
      </c>
      <c r="AT40" s="298">
        <v>0</v>
      </c>
      <c r="AU40" s="298">
        <v>0</v>
      </c>
      <c r="AV40" s="298">
        <v>0</v>
      </c>
      <c r="AW40" s="297">
        <f t="shared" si="75"/>
        <v>10</v>
      </c>
      <c r="AX40" s="296">
        <f t="shared" si="76"/>
        <v>100</v>
      </c>
      <c r="AY40" s="298">
        <v>100</v>
      </c>
      <c r="AZ40" s="298">
        <v>0</v>
      </c>
      <c r="BA40" s="298">
        <v>0</v>
      </c>
      <c r="BB40" s="298">
        <v>0</v>
      </c>
      <c r="BC40" s="298">
        <v>0</v>
      </c>
      <c r="BD40" s="298">
        <v>0</v>
      </c>
      <c r="BE40" s="297">
        <f t="shared" si="77"/>
        <v>10</v>
      </c>
      <c r="BF40" s="296">
        <f t="shared" si="78"/>
        <v>100</v>
      </c>
      <c r="BG40" s="298">
        <v>100</v>
      </c>
      <c r="BH40" s="298">
        <v>0</v>
      </c>
      <c r="BI40" s="298">
        <v>0</v>
      </c>
      <c r="BJ40" s="298">
        <v>0</v>
      </c>
      <c r="BK40" s="298">
        <v>0</v>
      </c>
      <c r="BL40" s="298">
        <v>0</v>
      </c>
    </row>
    <row r="41" spans="1:64" s="287" customFormat="1" ht="40.5" customHeight="1" x14ac:dyDescent="0.25">
      <c r="A41" s="278"/>
      <c r="B41" s="278"/>
      <c r="C41" s="328" t="s">
        <v>2625</v>
      </c>
      <c r="D41" s="333" t="s">
        <v>1701</v>
      </c>
      <c r="E41" s="31">
        <v>629</v>
      </c>
      <c r="F41" s="280">
        <v>410107401</v>
      </c>
      <c r="G41" s="28" t="s">
        <v>3297</v>
      </c>
      <c r="H41" s="352">
        <v>10</v>
      </c>
      <c r="I41" s="353" t="s">
        <v>2979</v>
      </c>
      <c r="J41" s="325">
        <v>41</v>
      </c>
      <c r="K41" s="325" t="s">
        <v>3288</v>
      </c>
      <c r="L41" s="325">
        <v>4101</v>
      </c>
      <c r="M41" s="325" t="s">
        <v>3289</v>
      </c>
      <c r="N41" s="280">
        <v>2024004540035</v>
      </c>
      <c r="O41" s="325" t="s">
        <v>3290</v>
      </c>
      <c r="P41" s="327" t="s">
        <v>1691</v>
      </c>
      <c r="Q41" s="272">
        <v>10</v>
      </c>
      <c r="R41" s="326" t="s">
        <v>2955</v>
      </c>
      <c r="S41" s="326"/>
      <c r="T41" s="178">
        <v>10</v>
      </c>
      <c r="U41" s="294">
        <v>0</v>
      </c>
      <c r="V41" s="295">
        <v>4</v>
      </c>
      <c r="W41" s="295">
        <v>3</v>
      </c>
      <c r="X41" s="295">
        <v>3</v>
      </c>
      <c r="Y41" s="343">
        <v>30</v>
      </c>
      <c r="Z41" s="296">
        <f t="shared" si="79"/>
        <v>30</v>
      </c>
      <c r="AA41" s="296">
        <f t="shared" si="79"/>
        <v>30</v>
      </c>
      <c r="AB41" s="296">
        <f t="shared" si="79"/>
        <v>0</v>
      </c>
      <c r="AC41" s="296">
        <f t="shared" si="79"/>
        <v>0</v>
      </c>
      <c r="AD41" s="296">
        <f t="shared" si="79"/>
        <v>0</v>
      </c>
      <c r="AE41" s="296">
        <f t="shared" si="79"/>
        <v>0</v>
      </c>
      <c r="AF41" s="296">
        <f t="shared" si="79"/>
        <v>0</v>
      </c>
      <c r="AG41" s="297">
        <f t="shared" si="71"/>
        <v>0</v>
      </c>
      <c r="AH41" s="296">
        <f t="shared" si="72"/>
        <v>0</v>
      </c>
      <c r="AI41" s="298">
        <v>0</v>
      </c>
      <c r="AJ41" s="298">
        <v>0</v>
      </c>
      <c r="AK41" s="298">
        <v>0</v>
      </c>
      <c r="AL41" s="298">
        <v>0</v>
      </c>
      <c r="AM41" s="298">
        <v>0</v>
      </c>
      <c r="AN41" s="298">
        <v>0</v>
      </c>
      <c r="AO41" s="297">
        <f t="shared" si="73"/>
        <v>4</v>
      </c>
      <c r="AP41" s="296">
        <f t="shared" si="74"/>
        <v>10</v>
      </c>
      <c r="AQ41" s="298">
        <v>10</v>
      </c>
      <c r="AR41" s="298">
        <v>0</v>
      </c>
      <c r="AS41" s="298">
        <v>0</v>
      </c>
      <c r="AT41" s="298">
        <v>0</v>
      </c>
      <c r="AU41" s="298">
        <v>0</v>
      </c>
      <c r="AV41" s="298">
        <v>0</v>
      </c>
      <c r="AW41" s="297">
        <f t="shared" si="75"/>
        <v>3</v>
      </c>
      <c r="AX41" s="296">
        <f t="shared" si="76"/>
        <v>10</v>
      </c>
      <c r="AY41" s="298">
        <v>10</v>
      </c>
      <c r="AZ41" s="298">
        <v>0</v>
      </c>
      <c r="BA41" s="298">
        <v>0</v>
      </c>
      <c r="BB41" s="298">
        <v>0</v>
      </c>
      <c r="BC41" s="298">
        <v>0</v>
      </c>
      <c r="BD41" s="298">
        <v>0</v>
      </c>
      <c r="BE41" s="297">
        <f t="shared" si="77"/>
        <v>3</v>
      </c>
      <c r="BF41" s="296">
        <f t="shared" si="78"/>
        <v>10</v>
      </c>
      <c r="BG41" s="298">
        <v>10</v>
      </c>
      <c r="BH41" s="298">
        <v>0</v>
      </c>
      <c r="BI41" s="298">
        <v>0</v>
      </c>
      <c r="BJ41" s="298">
        <v>0</v>
      </c>
      <c r="BK41" s="298">
        <v>0</v>
      </c>
      <c r="BL41" s="298">
        <v>0</v>
      </c>
    </row>
    <row r="42" spans="1:64" s="287" customFormat="1" ht="40.5" customHeight="1" x14ac:dyDescent="0.25">
      <c r="A42" s="278"/>
      <c r="B42" s="278"/>
      <c r="C42" s="328" t="s">
        <v>2626</v>
      </c>
      <c r="D42" s="333" t="s">
        <v>1702</v>
      </c>
      <c r="E42" s="31">
        <v>630</v>
      </c>
      <c r="F42" s="280">
        <v>410107900</v>
      </c>
      <c r="G42" s="28" t="s">
        <v>1174</v>
      </c>
      <c r="H42" s="352">
        <v>40</v>
      </c>
      <c r="I42" s="353" t="s">
        <v>2979</v>
      </c>
      <c r="J42" s="325">
        <v>41</v>
      </c>
      <c r="K42" s="325" t="s">
        <v>3288</v>
      </c>
      <c r="L42" s="325">
        <v>4101</v>
      </c>
      <c r="M42" s="325" t="s">
        <v>3289</v>
      </c>
      <c r="N42" s="280">
        <v>2024004540035</v>
      </c>
      <c r="O42" s="325" t="s">
        <v>3290</v>
      </c>
      <c r="P42" s="327" t="s">
        <v>1703</v>
      </c>
      <c r="Q42" s="272">
        <v>40</v>
      </c>
      <c r="R42" s="326" t="s">
        <v>2955</v>
      </c>
      <c r="S42" s="326"/>
      <c r="T42" s="178">
        <v>40</v>
      </c>
      <c r="U42" s="294">
        <v>0</v>
      </c>
      <c r="V42" s="295">
        <v>15</v>
      </c>
      <c r="W42" s="295">
        <v>15</v>
      </c>
      <c r="X42" s="295">
        <v>10</v>
      </c>
      <c r="Y42" s="343">
        <v>300</v>
      </c>
      <c r="Z42" s="296">
        <f t="shared" si="79"/>
        <v>300</v>
      </c>
      <c r="AA42" s="296">
        <f t="shared" si="79"/>
        <v>300</v>
      </c>
      <c r="AB42" s="296">
        <f t="shared" si="79"/>
        <v>0</v>
      </c>
      <c r="AC42" s="296">
        <f t="shared" si="79"/>
        <v>0</v>
      </c>
      <c r="AD42" s="296">
        <f t="shared" si="79"/>
        <v>0</v>
      </c>
      <c r="AE42" s="296">
        <f t="shared" si="79"/>
        <v>0</v>
      </c>
      <c r="AF42" s="296">
        <f t="shared" si="79"/>
        <v>0</v>
      </c>
      <c r="AG42" s="297">
        <f t="shared" si="71"/>
        <v>0</v>
      </c>
      <c r="AH42" s="296">
        <f t="shared" si="72"/>
        <v>0</v>
      </c>
      <c r="AI42" s="298">
        <v>0</v>
      </c>
      <c r="AJ42" s="298">
        <v>0</v>
      </c>
      <c r="AK42" s="298">
        <v>0</v>
      </c>
      <c r="AL42" s="298">
        <v>0</v>
      </c>
      <c r="AM42" s="298">
        <v>0</v>
      </c>
      <c r="AN42" s="298">
        <v>0</v>
      </c>
      <c r="AO42" s="297">
        <f t="shared" si="73"/>
        <v>15</v>
      </c>
      <c r="AP42" s="296">
        <f t="shared" si="74"/>
        <v>100</v>
      </c>
      <c r="AQ42" s="298">
        <v>100</v>
      </c>
      <c r="AR42" s="298">
        <v>0</v>
      </c>
      <c r="AS42" s="298">
        <v>0</v>
      </c>
      <c r="AT42" s="298">
        <v>0</v>
      </c>
      <c r="AU42" s="298">
        <v>0</v>
      </c>
      <c r="AV42" s="298">
        <v>0</v>
      </c>
      <c r="AW42" s="297">
        <f t="shared" si="75"/>
        <v>15</v>
      </c>
      <c r="AX42" s="296">
        <f t="shared" si="76"/>
        <v>100</v>
      </c>
      <c r="AY42" s="298">
        <v>100</v>
      </c>
      <c r="AZ42" s="298">
        <v>0</v>
      </c>
      <c r="BA42" s="298">
        <v>0</v>
      </c>
      <c r="BB42" s="298">
        <v>0</v>
      </c>
      <c r="BC42" s="298">
        <v>0</v>
      </c>
      <c r="BD42" s="298">
        <v>0</v>
      </c>
      <c r="BE42" s="297">
        <f t="shared" si="77"/>
        <v>10</v>
      </c>
      <c r="BF42" s="296">
        <f t="shared" si="78"/>
        <v>100</v>
      </c>
      <c r="BG42" s="298">
        <v>100</v>
      </c>
      <c r="BH42" s="298">
        <v>0</v>
      </c>
      <c r="BI42" s="298">
        <v>0</v>
      </c>
      <c r="BJ42" s="298">
        <v>0</v>
      </c>
      <c r="BK42" s="298">
        <v>0</v>
      </c>
      <c r="BL42" s="298">
        <v>0</v>
      </c>
    </row>
    <row r="43" spans="1:64" s="287" customFormat="1" ht="40.5" customHeight="1" x14ac:dyDescent="0.25">
      <c r="A43" s="278"/>
      <c r="B43" s="278"/>
      <c r="C43" s="328" t="s">
        <v>2627</v>
      </c>
      <c r="D43" s="333" t="s">
        <v>1704</v>
      </c>
      <c r="E43" s="31">
        <v>631</v>
      </c>
      <c r="F43" s="356">
        <v>410107302</v>
      </c>
      <c r="G43" s="28" t="s">
        <v>3295</v>
      </c>
      <c r="H43" s="352">
        <v>10</v>
      </c>
      <c r="I43" s="353" t="s">
        <v>2979</v>
      </c>
      <c r="J43" s="325">
        <v>41</v>
      </c>
      <c r="K43" s="325" t="s">
        <v>3288</v>
      </c>
      <c r="L43" s="325">
        <v>4101</v>
      </c>
      <c r="M43" s="325" t="s">
        <v>3289</v>
      </c>
      <c r="N43" s="280">
        <v>2024004540035</v>
      </c>
      <c r="O43" s="325" t="s">
        <v>3290</v>
      </c>
      <c r="P43" s="327" t="s">
        <v>1647</v>
      </c>
      <c r="Q43" s="272">
        <v>10</v>
      </c>
      <c r="R43" s="326" t="s">
        <v>2955</v>
      </c>
      <c r="S43" s="326"/>
      <c r="T43" s="178">
        <v>10</v>
      </c>
      <c r="U43" s="294">
        <v>0</v>
      </c>
      <c r="V43" s="295">
        <v>4</v>
      </c>
      <c r="W43" s="295">
        <v>3</v>
      </c>
      <c r="X43" s="295">
        <v>3</v>
      </c>
      <c r="Y43" s="343">
        <v>30</v>
      </c>
      <c r="Z43" s="296">
        <f t="shared" si="79"/>
        <v>30</v>
      </c>
      <c r="AA43" s="296">
        <f t="shared" si="79"/>
        <v>30</v>
      </c>
      <c r="AB43" s="296">
        <f t="shared" si="79"/>
        <v>0</v>
      </c>
      <c r="AC43" s="296">
        <f t="shared" si="79"/>
        <v>0</v>
      </c>
      <c r="AD43" s="296">
        <f t="shared" si="79"/>
        <v>0</v>
      </c>
      <c r="AE43" s="296">
        <f t="shared" si="79"/>
        <v>0</v>
      </c>
      <c r="AF43" s="296">
        <f t="shared" si="79"/>
        <v>0</v>
      </c>
      <c r="AG43" s="297">
        <f t="shared" si="71"/>
        <v>0</v>
      </c>
      <c r="AH43" s="296">
        <f t="shared" si="72"/>
        <v>0</v>
      </c>
      <c r="AI43" s="298">
        <v>0</v>
      </c>
      <c r="AJ43" s="298">
        <v>0</v>
      </c>
      <c r="AK43" s="298">
        <v>0</v>
      </c>
      <c r="AL43" s="298">
        <v>0</v>
      </c>
      <c r="AM43" s="298">
        <v>0</v>
      </c>
      <c r="AN43" s="298">
        <v>0</v>
      </c>
      <c r="AO43" s="297">
        <f t="shared" si="73"/>
        <v>4</v>
      </c>
      <c r="AP43" s="296">
        <f t="shared" si="74"/>
        <v>10</v>
      </c>
      <c r="AQ43" s="298">
        <v>10</v>
      </c>
      <c r="AR43" s="298">
        <v>0</v>
      </c>
      <c r="AS43" s="298">
        <v>0</v>
      </c>
      <c r="AT43" s="298">
        <v>0</v>
      </c>
      <c r="AU43" s="298">
        <v>0</v>
      </c>
      <c r="AV43" s="298">
        <v>0</v>
      </c>
      <c r="AW43" s="297">
        <f t="shared" si="75"/>
        <v>3</v>
      </c>
      <c r="AX43" s="296">
        <f t="shared" si="76"/>
        <v>10</v>
      </c>
      <c r="AY43" s="298">
        <v>10</v>
      </c>
      <c r="AZ43" s="298">
        <v>0</v>
      </c>
      <c r="BA43" s="298">
        <v>0</v>
      </c>
      <c r="BB43" s="298">
        <v>0</v>
      </c>
      <c r="BC43" s="298">
        <v>0</v>
      </c>
      <c r="BD43" s="298">
        <v>0</v>
      </c>
      <c r="BE43" s="297">
        <f t="shared" si="77"/>
        <v>3</v>
      </c>
      <c r="BF43" s="296">
        <f t="shared" si="78"/>
        <v>10</v>
      </c>
      <c r="BG43" s="298">
        <v>10</v>
      </c>
      <c r="BH43" s="298">
        <v>0</v>
      </c>
      <c r="BI43" s="298">
        <v>0</v>
      </c>
      <c r="BJ43" s="298">
        <v>0</v>
      </c>
      <c r="BK43" s="298">
        <v>0</v>
      </c>
      <c r="BL43" s="298">
        <v>0</v>
      </c>
    </row>
    <row r="44" spans="1:64" s="287" customFormat="1" ht="40.5" customHeight="1" x14ac:dyDescent="0.25">
      <c r="A44" s="278"/>
      <c r="B44" s="278"/>
      <c r="C44" s="328" t="s">
        <v>2628</v>
      </c>
      <c r="D44" s="333" t="s">
        <v>1705</v>
      </c>
      <c r="E44" s="31">
        <v>632</v>
      </c>
      <c r="F44" s="280">
        <v>410101802</v>
      </c>
      <c r="G44" s="28" t="s">
        <v>3293</v>
      </c>
      <c r="H44" s="352">
        <v>1</v>
      </c>
      <c r="I44" s="353" t="s">
        <v>2979</v>
      </c>
      <c r="J44" s="325">
        <v>41</v>
      </c>
      <c r="K44" s="325" t="s">
        <v>3288</v>
      </c>
      <c r="L44" s="325">
        <v>4101</v>
      </c>
      <c r="M44" s="325" t="s">
        <v>3289</v>
      </c>
      <c r="N44" s="280">
        <v>2024004540035</v>
      </c>
      <c r="O44" s="325" t="s">
        <v>3290</v>
      </c>
      <c r="P44" s="327" t="s">
        <v>1706</v>
      </c>
      <c r="Q44" s="272">
        <v>1</v>
      </c>
      <c r="R44" s="326" t="s">
        <v>2955</v>
      </c>
      <c r="S44" s="326"/>
      <c r="T44" s="178">
        <v>1</v>
      </c>
      <c r="U44" s="294">
        <v>0</v>
      </c>
      <c r="V44" s="295">
        <v>0</v>
      </c>
      <c r="W44" s="295">
        <v>0</v>
      </c>
      <c r="X44" s="295">
        <v>1</v>
      </c>
      <c r="Y44" s="343">
        <v>50</v>
      </c>
      <c r="Z44" s="296">
        <f t="shared" si="79"/>
        <v>50</v>
      </c>
      <c r="AA44" s="296">
        <f t="shared" si="79"/>
        <v>50</v>
      </c>
      <c r="AB44" s="296">
        <f t="shared" si="79"/>
        <v>0</v>
      </c>
      <c r="AC44" s="296">
        <f t="shared" si="79"/>
        <v>0</v>
      </c>
      <c r="AD44" s="296">
        <f t="shared" si="79"/>
        <v>0</v>
      </c>
      <c r="AE44" s="296">
        <f t="shared" si="79"/>
        <v>0</v>
      </c>
      <c r="AF44" s="296">
        <f t="shared" si="79"/>
        <v>0</v>
      </c>
      <c r="AG44" s="297">
        <f t="shared" si="71"/>
        <v>0</v>
      </c>
      <c r="AH44" s="296">
        <f t="shared" si="72"/>
        <v>0</v>
      </c>
      <c r="AI44" s="298">
        <v>0</v>
      </c>
      <c r="AJ44" s="298">
        <v>0</v>
      </c>
      <c r="AK44" s="298">
        <v>0</v>
      </c>
      <c r="AL44" s="298">
        <v>0</v>
      </c>
      <c r="AM44" s="298">
        <v>0</v>
      </c>
      <c r="AN44" s="298">
        <v>0</v>
      </c>
      <c r="AO44" s="297">
        <f t="shared" si="73"/>
        <v>0</v>
      </c>
      <c r="AP44" s="296">
        <f t="shared" si="74"/>
        <v>0</v>
      </c>
      <c r="AQ44" s="298">
        <v>0</v>
      </c>
      <c r="AR44" s="298">
        <v>0</v>
      </c>
      <c r="AS44" s="298">
        <v>0</v>
      </c>
      <c r="AT44" s="298">
        <v>0</v>
      </c>
      <c r="AU44" s="298">
        <v>0</v>
      </c>
      <c r="AV44" s="298">
        <v>0</v>
      </c>
      <c r="AW44" s="297">
        <f t="shared" si="75"/>
        <v>0</v>
      </c>
      <c r="AX44" s="296">
        <f t="shared" si="76"/>
        <v>0</v>
      </c>
      <c r="AY44" s="298">
        <v>0</v>
      </c>
      <c r="AZ44" s="298">
        <v>0</v>
      </c>
      <c r="BA44" s="298">
        <v>0</v>
      </c>
      <c r="BB44" s="298">
        <v>0</v>
      </c>
      <c r="BC44" s="298">
        <v>0</v>
      </c>
      <c r="BD44" s="298">
        <v>0</v>
      </c>
      <c r="BE44" s="297">
        <f t="shared" si="77"/>
        <v>1</v>
      </c>
      <c r="BF44" s="296">
        <f t="shared" si="78"/>
        <v>50</v>
      </c>
      <c r="BG44" s="298">
        <v>50</v>
      </c>
      <c r="BH44" s="298">
        <v>0</v>
      </c>
      <c r="BI44" s="298">
        <v>0</v>
      </c>
      <c r="BJ44" s="298">
        <v>0</v>
      </c>
      <c r="BK44" s="298">
        <v>0</v>
      </c>
      <c r="BL44" s="298">
        <v>0</v>
      </c>
    </row>
    <row r="45" spans="1:64" s="287" customFormat="1" ht="40.5" customHeight="1" x14ac:dyDescent="0.25">
      <c r="A45" s="278"/>
      <c r="B45" s="278"/>
      <c r="C45" s="328" t="s">
        <v>2629</v>
      </c>
      <c r="D45" s="333" t="s">
        <v>1707</v>
      </c>
      <c r="E45" s="31">
        <v>633</v>
      </c>
      <c r="F45" s="280">
        <v>410107900</v>
      </c>
      <c r="G45" s="28" t="s">
        <v>1174</v>
      </c>
      <c r="H45" s="352">
        <v>40</v>
      </c>
      <c r="I45" s="353" t="s">
        <v>2979</v>
      </c>
      <c r="J45" s="325">
        <v>41</v>
      </c>
      <c r="K45" s="325" t="s">
        <v>3288</v>
      </c>
      <c r="L45" s="325">
        <v>4101</v>
      </c>
      <c r="M45" s="325" t="s">
        <v>3289</v>
      </c>
      <c r="N45" s="280">
        <v>2024004540035</v>
      </c>
      <c r="O45" s="325" t="s">
        <v>3290</v>
      </c>
      <c r="P45" s="327" t="s">
        <v>1703</v>
      </c>
      <c r="Q45" s="272">
        <v>40</v>
      </c>
      <c r="R45" s="326" t="s">
        <v>2955</v>
      </c>
      <c r="S45" s="326"/>
      <c r="T45" s="178">
        <v>40</v>
      </c>
      <c r="U45" s="294">
        <v>5</v>
      </c>
      <c r="V45" s="295">
        <v>12</v>
      </c>
      <c r="W45" s="295">
        <v>12</v>
      </c>
      <c r="X45" s="295">
        <v>11</v>
      </c>
      <c r="Y45" s="343">
        <v>350</v>
      </c>
      <c r="Z45" s="296">
        <f t="shared" si="79"/>
        <v>350</v>
      </c>
      <c r="AA45" s="296">
        <f t="shared" si="79"/>
        <v>350</v>
      </c>
      <c r="AB45" s="296">
        <f t="shared" si="79"/>
        <v>0</v>
      </c>
      <c r="AC45" s="296">
        <f t="shared" si="79"/>
        <v>0</v>
      </c>
      <c r="AD45" s="296">
        <f t="shared" si="79"/>
        <v>0</v>
      </c>
      <c r="AE45" s="296">
        <f t="shared" si="79"/>
        <v>0</v>
      </c>
      <c r="AF45" s="296">
        <f t="shared" si="79"/>
        <v>0</v>
      </c>
      <c r="AG45" s="297">
        <f t="shared" si="71"/>
        <v>5</v>
      </c>
      <c r="AH45" s="296">
        <f t="shared" si="72"/>
        <v>50</v>
      </c>
      <c r="AI45" s="298">
        <v>50</v>
      </c>
      <c r="AJ45" s="298">
        <v>0</v>
      </c>
      <c r="AK45" s="298">
        <v>0</v>
      </c>
      <c r="AL45" s="298">
        <v>0</v>
      </c>
      <c r="AM45" s="298">
        <v>0</v>
      </c>
      <c r="AN45" s="298">
        <v>0</v>
      </c>
      <c r="AO45" s="297">
        <f t="shared" si="73"/>
        <v>12</v>
      </c>
      <c r="AP45" s="296">
        <f t="shared" si="74"/>
        <v>100</v>
      </c>
      <c r="AQ45" s="298">
        <v>100</v>
      </c>
      <c r="AR45" s="298">
        <v>0</v>
      </c>
      <c r="AS45" s="298">
        <v>0</v>
      </c>
      <c r="AT45" s="298">
        <v>0</v>
      </c>
      <c r="AU45" s="298">
        <v>0</v>
      </c>
      <c r="AV45" s="298">
        <v>0</v>
      </c>
      <c r="AW45" s="297">
        <f t="shared" si="75"/>
        <v>12</v>
      </c>
      <c r="AX45" s="296">
        <f t="shared" si="76"/>
        <v>100</v>
      </c>
      <c r="AY45" s="298">
        <v>100</v>
      </c>
      <c r="AZ45" s="298">
        <v>0</v>
      </c>
      <c r="BA45" s="298">
        <v>0</v>
      </c>
      <c r="BB45" s="298">
        <v>0</v>
      </c>
      <c r="BC45" s="298">
        <v>0</v>
      </c>
      <c r="BD45" s="298">
        <v>0</v>
      </c>
      <c r="BE45" s="297">
        <f t="shared" si="77"/>
        <v>11</v>
      </c>
      <c r="BF45" s="296">
        <f t="shared" si="78"/>
        <v>100</v>
      </c>
      <c r="BG45" s="298">
        <v>100</v>
      </c>
      <c r="BH45" s="298">
        <v>0</v>
      </c>
      <c r="BI45" s="298">
        <v>0</v>
      </c>
      <c r="BJ45" s="298">
        <v>0</v>
      </c>
      <c r="BK45" s="298">
        <v>0</v>
      </c>
      <c r="BL45" s="298">
        <v>0</v>
      </c>
    </row>
    <row r="46" spans="1:64" s="287" customFormat="1" ht="40.5" customHeight="1" x14ac:dyDescent="0.25">
      <c r="A46" s="278"/>
      <c r="B46" s="278"/>
      <c r="C46" s="328" t="s">
        <v>2630</v>
      </c>
      <c r="D46" s="333" t="s">
        <v>1708</v>
      </c>
      <c r="E46" s="31">
        <v>634</v>
      </c>
      <c r="F46" s="356">
        <v>410107302</v>
      </c>
      <c r="G46" s="28" t="s">
        <v>3295</v>
      </c>
      <c r="H46" s="352">
        <v>10</v>
      </c>
      <c r="I46" s="353" t="s">
        <v>2979</v>
      </c>
      <c r="J46" s="325">
        <v>41</v>
      </c>
      <c r="K46" s="325" t="s">
        <v>3288</v>
      </c>
      <c r="L46" s="325">
        <v>4101</v>
      </c>
      <c r="M46" s="325" t="s">
        <v>3289</v>
      </c>
      <c r="N46" s="280">
        <v>2024004540035</v>
      </c>
      <c r="O46" s="325" t="s">
        <v>3290</v>
      </c>
      <c r="P46" s="327" t="s">
        <v>1647</v>
      </c>
      <c r="Q46" s="272">
        <v>10</v>
      </c>
      <c r="R46" s="326" t="s">
        <v>2955</v>
      </c>
      <c r="S46" s="326"/>
      <c r="T46" s="178">
        <v>10</v>
      </c>
      <c r="U46" s="294">
        <v>0</v>
      </c>
      <c r="V46" s="295">
        <v>4</v>
      </c>
      <c r="W46" s="295">
        <v>3</v>
      </c>
      <c r="X46" s="295">
        <v>3</v>
      </c>
      <c r="Y46" s="343">
        <v>30</v>
      </c>
      <c r="Z46" s="296">
        <f t="shared" si="79"/>
        <v>30</v>
      </c>
      <c r="AA46" s="296">
        <f t="shared" si="79"/>
        <v>30</v>
      </c>
      <c r="AB46" s="296">
        <f t="shared" si="79"/>
        <v>0</v>
      </c>
      <c r="AC46" s="296">
        <f t="shared" si="79"/>
        <v>0</v>
      </c>
      <c r="AD46" s="296">
        <f t="shared" si="79"/>
        <v>0</v>
      </c>
      <c r="AE46" s="296">
        <f t="shared" si="79"/>
        <v>0</v>
      </c>
      <c r="AF46" s="296">
        <f t="shared" si="79"/>
        <v>0</v>
      </c>
      <c r="AG46" s="297">
        <f t="shared" si="71"/>
        <v>0</v>
      </c>
      <c r="AH46" s="296">
        <f t="shared" si="72"/>
        <v>0</v>
      </c>
      <c r="AI46" s="298">
        <v>0</v>
      </c>
      <c r="AJ46" s="298">
        <v>0</v>
      </c>
      <c r="AK46" s="298">
        <v>0</v>
      </c>
      <c r="AL46" s="298">
        <v>0</v>
      </c>
      <c r="AM46" s="298">
        <v>0</v>
      </c>
      <c r="AN46" s="298">
        <v>0</v>
      </c>
      <c r="AO46" s="297">
        <f t="shared" si="73"/>
        <v>4</v>
      </c>
      <c r="AP46" s="296">
        <f t="shared" si="74"/>
        <v>10</v>
      </c>
      <c r="AQ46" s="298">
        <v>10</v>
      </c>
      <c r="AR46" s="298">
        <v>0</v>
      </c>
      <c r="AS46" s="298">
        <v>0</v>
      </c>
      <c r="AT46" s="298">
        <v>0</v>
      </c>
      <c r="AU46" s="298">
        <v>0</v>
      </c>
      <c r="AV46" s="298">
        <v>0</v>
      </c>
      <c r="AW46" s="297">
        <f t="shared" si="75"/>
        <v>3</v>
      </c>
      <c r="AX46" s="296">
        <f t="shared" si="76"/>
        <v>10</v>
      </c>
      <c r="AY46" s="298">
        <v>10</v>
      </c>
      <c r="AZ46" s="298">
        <v>0</v>
      </c>
      <c r="BA46" s="298">
        <v>0</v>
      </c>
      <c r="BB46" s="298">
        <v>0</v>
      </c>
      <c r="BC46" s="298">
        <v>0</v>
      </c>
      <c r="BD46" s="298">
        <v>0</v>
      </c>
      <c r="BE46" s="297">
        <f t="shared" si="77"/>
        <v>3</v>
      </c>
      <c r="BF46" s="296">
        <f t="shared" si="78"/>
        <v>10</v>
      </c>
      <c r="BG46" s="298">
        <v>10</v>
      </c>
      <c r="BH46" s="298">
        <v>0</v>
      </c>
      <c r="BI46" s="298">
        <v>0</v>
      </c>
      <c r="BJ46" s="298">
        <v>0</v>
      </c>
      <c r="BK46" s="298">
        <v>0</v>
      </c>
      <c r="BL46" s="298">
        <v>0</v>
      </c>
    </row>
    <row r="47" spans="1:64" s="287" customFormat="1" ht="40.5" customHeight="1" x14ac:dyDescent="0.25">
      <c r="A47" s="278"/>
      <c r="B47" s="278"/>
      <c r="C47" s="328" t="s">
        <v>2631</v>
      </c>
      <c r="D47" s="333" t="s">
        <v>1709</v>
      </c>
      <c r="E47" s="31">
        <v>635</v>
      </c>
      <c r="F47" s="356">
        <v>410107300</v>
      </c>
      <c r="G47" s="28" t="s">
        <v>3296</v>
      </c>
      <c r="H47" s="352">
        <v>100</v>
      </c>
      <c r="I47" s="353" t="s">
        <v>2979</v>
      </c>
      <c r="J47" s="325">
        <v>41</v>
      </c>
      <c r="K47" s="325" t="s">
        <v>3288</v>
      </c>
      <c r="L47" s="325">
        <v>4101</v>
      </c>
      <c r="M47" s="325" t="s">
        <v>3289</v>
      </c>
      <c r="N47" s="280">
        <v>2024004540035</v>
      </c>
      <c r="O47" s="325" t="s">
        <v>3290</v>
      </c>
      <c r="P47" s="327" t="s">
        <v>1650</v>
      </c>
      <c r="Q47" s="272">
        <v>100</v>
      </c>
      <c r="R47" s="326" t="s">
        <v>2955</v>
      </c>
      <c r="S47" s="326"/>
      <c r="T47" s="178">
        <v>100</v>
      </c>
      <c r="U47" s="294">
        <v>0</v>
      </c>
      <c r="V47" s="295">
        <v>35</v>
      </c>
      <c r="W47" s="295">
        <v>35</v>
      </c>
      <c r="X47" s="295">
        <v>30</v>
      </c>
      <c r="Y47" s="343">
        <v>105</v>
      </c>
      <c r="Z47" s="296">
        <f t="shared" si="79"/>
        <v>105</v>
      </c>
      <c r="AA47" s="296">
        <f t="shared" si="79"/>
        <v>105</v>
      </c>
      <c r="AB47" s="296">
        <f t="shared" si="79"/>
        <v>0</v>
      </c>
      <c r="AC47" s="296">
        <f t="shared" si="79"/>
        <v>0</v>
      </c>
      <c r="AD47" s="296">
        <f t="shared" si="79"/>
        <v>0</v>
      </c>
      <c r="AE47" s="296">
        <f t="shared" si="79"/>
        <v>0</v>
      </c>
      <c r="AF47" s="296">
        <f t="shared" si="79"/>
        <v>0</v>
      </c>
      <c r="AG47" s="297">
        <f t="shared" si="71"/>
        <v>0</v>
      </c>
      <c r="AH47" s="296">
        <f t="shared" si="72"/>
        <v>0</v>
      </c>
      <c r="AI47" s="298">
        <v>0</v>
      </c>
      <c r="AJ47" s="298">
        <v>0</v>
      </c>
      <c r="AK47" s="298">
        <v>0</v>
      </c>
      <c r="AL47" s="298">
        <v>0</v>
      </c>
      <c r="AM47" s="298">
        <v>0</v>
      </c>
      <c r="AN47" s="298">
        <v>0</v>
      </c>
      <c r="AO47" s="297">
        <f t="shared" si="73"/>
        <v>35</v>
      </c>
      <c r="AP47" s="296">
        <f t="shared" si="74"/>
        <v>35</v>
      </c>
      <c r="AQ47" s="298">
        <v>35</v>
      </c>
      <c r="AR47" s="298">
        <v>0</v>
      </c>
      <c r="AS47" s="298">
        <v>0</v>
      </c>
      <c r="AT47" s="298">
        <v>0</v>
      </c>
      <c r="AU47" s="298">
        <v>0</v>
      </c>
      <c r="AV47" s="298">
        <v>0</v>
      </c>
      <c r="AW47" s="297">
        <f t="shared" si="75"/>
        <v>35</v>
      </c>
      <c r="AX47" s="296">
        <f t="shared" si="76"/>
        <v>35</v>
      </c>
      <c r="AY47" s="298">
        <v>35</v>
      </c>
      <c r="AZ47" s="298">
        <v>0</v>
      </c>
      <c r="BA47" s="298">
        <v>0</v>
      </c>
      <c r="BB47" s="298">
        <v>0</v>
      </c>
      <c r="BC47" s="298">
        <v>0</v>
      </c>
      <c r="BD47" s="298">
        <v>0</v>
      </c>
      <c r="BE47" s="297">
        <f t="shared" si="77"/>
        <v>30</v>
      </c>
      <c r="BF47" s="296">
        <f t="shared" si="78"/>
        <v>35</v>
      </c>
      <c r="BG47" s="298">
        <v>35</v>
      </c>
      <c r="BH47" s="298">
        <v>0</v>
      </c>
      <c r="BI47" s="298">
        <v>0</v>
      </c>
      <c r="BJ47" s="298">
        <v>0</v>
      </c>
      <c r="BK47" s="298">
        <v>0</v>
      </c>
      <c r="BL47" s="298">
        <v>0</v>
      </c>
    </row>
  </sheetData>
  <mergeCells count="56">
    <mergeCell ref="BF4:BF5"/>
    <mergeCell ref="BG4:BJ4"/>
    <mergeCell ref="BK4:BK5"/>
    <mergeCell ref="BL4:BL5"/>
    <mergeCell ref="AW4:AW5"/>
    <mergeCell ref="AX4:AX5"/>
    <mergeCell ref="AY4:BB4"/>
    <mergeCell ref="BC4:BC5"/>
    <mergeCell ref="BD4:BD5"/>
    <mergeCell ref="BE4:BE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S9:S15">
    <cfRule type="expression" dxfId="165" priority="13">
      <formula>T9=U9+V9+W9+X9</formula>
    </cfRule>
    <cfRule type="expression" dxfId="164" priority="14">
      <formula>T9&lt;&gt;U9+V9+W9+X9</formula>
    </cfRule>
  </conditionalFormatting>
  <conditionalFormatting sqref="S17:S20">
    <cfRule type="expression" dxfId="163" priority="11">
      <formula>T17=U17+V17+W17+X17</formula>
    </cfRule>
    <cfRule type="expression" dxfId="162" priority="12">
      <formula>T17&lt;&gt;U17+V17+W17+X17</formula>
    </cfRule>
  </conditionalFormatting>
  <conditionalFormatting sqref="S22:S27">
    <cfRule type="expression" dxfId="161" priority="9">
      <formula>T22=U22+V22+W22+X22</formula>
    </cfRule>
    <cfRule type="expression" dxfId="160" priority="10">
      <formula>T22&lt;&gt;U22+V22+W22+X22</formula>
    </cfRule>
  </conditionalFormatting>
  <conditionalFormatting sqref="S29:S32">
    <cfRule type="expression" dxfId="159" priority="7">
      <formula>T29=U29+V29+W29+X29</formula>
    </cfRule>
    <cfRule type="expression" dxfId="158" priority="8">
      <formula>T29&lt;&gt;U29+V29+W29+X29</formula>
    </cfRule>
  </conditionalFormatting>
  <conditionalFormatting sqref="S34:S37 S39:S47">
    <cfRule type="expression" dxfId="157" priority="15">
      <formula>T34=U34+V34+W34+X34</formula>
    </cfRule>
    <cfRule type="expression" dxfId="156" priority="16">
      <formula>T34&lt;&gt;U34+V34+W34+X34</formula>
    </cfRule>
  </conditionalFormatting>
  <conditionalFormatting sqref="Y7:Y47">
    <cfRule type="expression" dxfId="155" priority="5">
      <formula>Y7&lt;&gt;Z7</formula>
    </cfRule>
  </conditionalFormatting>
  <conditionalFormatting sqref="Z7:AF7">
    <cfRule type="expression" dxfId="154" priority="6">
      <formula>Z$5=#REF!</formula>
    </cfRule>
  </conditionalFormatting>
  <conditionalFormatting sqref="AH7:AN7">
    <cfRule type="expression" dxfId="153" priority="4">
      <formula>AH$5=#REF!</formula>
    </cfRule>
  </conditionalFormatting>
  <conditionalFormatting sqref="AP7:AV7">
    <cfRule type="expression" dxfId="152" priority="3">
      <formula>AP$5=#REF!</formula>
    </cfRule>
  </conditionalFormatting>
  <conditionalFormatting sqref="AX7:BD7">
    <cfRule type="expression" dxfId="151" priority="2">
      <formula>AX$5=#REF!</formula>
    </cfRule>
  </conditionalFormatting>
  <conditionalFormatting sqref="BF7:BL7">
    <cfRule type="expression" dxfId="150" priority="1">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rowBreaks count="1" manualBreakCount="1">
    <brk id="20" max="59" man="1"/>
  </rowBreaks>
  <colBreaks count="4" manualBreakCount="4">
    <brk id="13" max="45" man="1"/>
    <brk id="17" max="46" man="1"/>
    <brk id="32" max="45" man="1"/>
    <brk id="48" max="4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1C8DE-C1A6-47A8-96C0-90DB6F5359B5}">
  <sheetPr>
    <tabColor rgb="FFFFC000"/>
  </sheetPr>
  <dimension ref="A1:BL32"/>
  <sheetViews>
    <sheetView view="pageBreakPreview" zoomScale="50" zoomScaleNormal="50" zoomScaleSheetLayoutView="50" workbookViewId="0">
      <pane xSplit="8" ySplit="6" topLeftCell="I7" activePane="bottomRight" state="frozen"/>
      <selection activeCell="J7" sqref="J7"/>
      <selection pane="topRight" activeCell="J7" sqref="J7"/>
      <selection pane="bottomLeft" activeCell="J7" sqref="J7"/>
      <selection pane="bottomRight" activeCell="L29" sqref="L29"/>
    </sheetView>
  </sheetViews>
  <sheetFormatPr baseColWidth="10" defaultColWidth="11.42578125" defaultRowHeight="15.75" x14ac:dyDescent="0.25"/>
  <cols>
    <col min="1" max="1" width="8.5703125" style="6" customWidth="1"/>
    <col min="2" max="2" width="8.7109375" style="6" customWidth="1"/>
    <col min="3" max="3" width="9.85546875" style="220" customWidth="1"/>
    <col min="4" max="4" width="50.7109375" style="25" customWidth="1"/>
    <col min="5" max="5" width="7.28515625" style="177" customWidth="1"/>
    <col min="6" max="6" width="12.2851562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5.7109375" style="25" customWidth="1"/>
    <col min="15" max="15" width="160.855468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570312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2965</v>
      </c>
      <c r="G2" s="392"/>
      <c r="H2" s="186"/>
      <c r="I2" s="256"/>
      <c r="J2" s="256"/>
      <c r="K2" s="256"/>
      <c r="M2" s="258"/>
      <c r="O2" s="186" t="str">
        <f>+F2</f>
        <v>CONSEJERÍA PARA LA DISCAPACIDAD - CENTRO DE REHABILITACIÓN CARDIO NEURO MUSCULAR</v>
      </c>
      <c r="Q2" s="167"/>
      <c r="R2" s="257"/>
      <c r="S2" s="257"/>
      <c r="T2" s="257"/>
      <c r="U2" s="257"/>
      <c r="V2" s="257"/>
      <c r="X2" s="166" t="str">
        <f>+F2</f>
        <v>CONSEJERÍA PARA LA DISCAPACIDAD - CENTRO DE REHABILITACIÓN CARDIO NEURO MUSCULAR</v>
      </c>
      <c r="Y2" s="257"/>
      <c r="Z2" s="257"/>
      <c r="AA2" s="257"/>
      <c r="AB2" s="257"/>
      <c r="AE2" s="166"/>
      <c r="AF2" s="166"/>
      <c r="AG2" s="257"/>
      <c r="AH2" s="257"/>
      <c r="AI2" s="257"/>
      <c r="AK2" s="257"/>
      <c r="AL2" s="166" t="str">
        <f>+X2</f>
        <v>CONSEJERÍA PARA LA DISCAPACIDAD - CENTRO DE REHABILITACIÓN CARDIO NEURO MUSCULAR</v>
      </c>
      <c r="AM2" s="257"/>
      <c r="AN2" s="257"/>
      <c r="AO2" s="257"/>
      <c r="AP2" s="257"/>
      <c r="AQ2" s="257"/>
      <c r="AR2" s="257"/>
      <c r="AT2" s="166"/>
      <c r="AU2" s="166"/>
      <c r="AV2" s="166"/>
      <c r="AW2" s="257"/>
      <c r="AX2" s="257"/>
      <c r="AY2" s="257"/>
      <c r="AZ2" s="166"/>
      <c r="BA2" s="257"/>
      <c r="BB2" s="166" t="str">
        <f>+AL2</f>
        <v>CONSEJERÍA PARA LA DISCAPACIDAD - CENTRO DE REHABILITACIÓN CARDIO NEURO MUSCULAR</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287" customFormat="1" ht="40.5" customHeight="1" x14ac:dyDescent="0.25">
      <c r="A7" s="439" t="s">
        <v>2899</v>
      </c>
      <c r="B7" s="440" t="s">
        <v>1718</v>
      </c>
      <c r="C7" s="57"/>
      <c r="D7" s="57"/>
      <c r="E7" s="379"/>
      <c r="F7" s="57"/>
      <c r="G7" s="382"/>
      <c r="H7" s="281"/>
      <c r="I7" s="281"/>
      <c r="J7" s="168"/>
      <c r="K7" s="168"/>
      <c r="L7" s="57"/>
      <c r="M7" s="57"/>
      <c r="N7" s="57"/>
      <c r="O7" s="175"/>
      <c r="P7" s="467"/>
      <c r="Q7" s="467"/>
      <c r="R7" s="467"/>
      <c r="S7" s="468"/>
      <c r="T7" s="306"/>
      <c r="U7" s="307"/>
      <c r="V7" s="307"/>
      <c r="W7" s="307"/>
      <c r="X7" s="307"/>
      <c r="Y7" s="909">
        <v>3999.91</v>
      </c>
      <c r="Z7" s="910">
        <f>+Z8+Z20+Z24</f>
        <v>3999.91</v>
      </c>
      <c r="AA7" s="910">
        <f t="shared" ref="AA7:AF7" si="0">+AA8+AA20+AA24</f>
        <v>3999.91</v>
      </c>
      <c r="AB7" s="910">
        <f t="shared" si="0"/>
        <v>0</v>
      </c>
      <c r="AC7" s="910">
        <f t="shared" si="0"/>
        <v>0</v>
      </c>
      <c r="AD7" s="910">
        <f t="shared" si="0"/>
        <v>0</v>
      </c>
      <c r="AE7" s="910">
        <f t="shared" si="0"/>
        <v>0</v>
      </c>
      <c r="AF7" s="910">
        <f t="shared" si="0"/>
        <v>0</v>
      </c>
      <c r="AG7" s="911"/>
      <c r="AH7" s="910">
        <f t="shared" ref="AH7:AN7" si="1">+AH8+AH20+AH24+AH30</f>
        <v>737.89100000000008</v>
      </c>
      <c r="AI7" s="910">
        <f t="shared" si="1"/>
        <v>737.89100000000008</v>
      </c>
      <c r="AJ7" s="910">
        <f t="shared" si="1"/>
        <v>0</v>
      </c>
      <c r="AK7" s="910">
        <f t="shared" si="1"/>
        <v>0</v>
      </c>
      <c r="AL7" s="910">
        <f t="shared" si="1"/>
        <v>0</v>
      </c>
      <c r="AM7" s="910">
        <f t="shared" si="1"/>
        <v>0</v>
      </c>
      <c r="AN7" s="910">
        <f t="shared" si="1"/>
        <v>0</v>
      </c>
      <c r="AO7" s="911"/>
      <c r="AP7" s="910">
        <f t="shared" ref="AP7:AV7" si="2">+AP8+AP20+AP24+AP30</f>
        <v>1868.6690000000001</v>
      </c>
      <c r="AQ7" s="910">
        <f t="shared" si="2"/>
        <v>1868.6690000000001</v>
      </c>
      <c r="AR7" s="910">
        <f t="shared" si="2"/>
        <v>0</v>
      </c>
      <c r="AS7" s="910">
        <f t="shared" si="2"/>
        <v>0</v>
      </c>
      <c r="AT7" s="910">
        <f t="shared" si="2"/>
        <v>0</v>
      </c>
      <c r="AU7" s="910">
        <f t="shared" si="2"/>
        <v>0</v>
      </c>
      <c r="AV7" s="910">
        <f t="shared" si="2"/>
        <v>0</v>
      </c>
      <c r="AW7" s="911"/>
      <c r="AX7" s="910">
        <f t="shared" ref="AX7:BD7" si="3">+AX8+AX20+AX24+AX30</f>
        <v>1916.8</v>
      </c>
      <c r="AY7" s="910">
        <f t="shared" si="3"/>
        <v>1916.8</v>
      </c>
      <c r="AZ7" s="910">
        <f t="shared" si="3"/>
        <v>0</v>
      </c>
      <c r="BA7" s="910">
        <f t="shared" si="3"/>
        <v>0</v>
      </c>
      <c r="BB7" s="910">
        <f t="shared" si="3"/>
        <v>0</v>
      </c>
      <c r="BC7" s="910">
        <f t="shared" si="3"/>
        <v>0</v>
      </c>
      <c r="BD7" s="910">
        <f t="shared" si="3"/>
        <v>0</v>
      </c>
      <c r="BE7" s="911"/>
      <c r="BF7" s="910">
        <f t="shared" ref="BF7:BL7" si="4">+BF8+BF20+BF24+BF30</f>
        <v>1976.45</v>
      </c>
      <c r="BG7" s="910">
        <f t="shared" si="4"/>
        <v>1976.45</v>
      </c>
      <c r="BH7" s="910">
        <f t="shared" si="4"/>
        <v>0</v>
      </c>
      <c r="BI7" s="910">
        <f t="shared" si="4"/>
        <v>0</v>
      </c>
      <c r="BJ7" s="910">
        <f t="shared" si="4"/>
        <v>0</v>
      </c>
      <c r="BK7" s="910">
        <f t="shared" si="4"/>
        <v>0</v>
      </c>
      <c r="BL7" s="910">
        <f t="shared" si="4"/>
        <v>0</v>
      </c>
    </row>
    <row r="8" spans="1:64" s="287" customFormat="1" ht="40.5" customHeight="1" x14ac:dyDescent="0.25">
      <c r="A8" s="358"/>
      <c r="B8" s="599" t="s">
        <v>1817</v>
      </c>
      <c r="C8" s="611" t="s">
        <v>1719</v>
      </c>
      <c r="D8" s="603"/>
      <c r="E8" s="603"/>
      <c r="F8" s="612"/>
      <c r="G8" s="613"/>
      <c r="H8" s="614"/>
      <c r="I8" s="614"/>
      <c r="J8" s="619"/>
      <c r="K8" s="619"/>
      <c r="L8" s="619"/>
      <c r="M8" s="619"/>
      <c r="N8" s="619"/>
      <c r="O8" s="618"/>
      <c r="P8" s="635"/>
      <c r="Q8" s="635"/>
      <c r="R8" s="635"/>
      <c r="S8" s="636"/>
      <c r="T8" s="603"/>
      <c r="U8" s="604"/>
      <c r="V8" s="604"/>
      <c r="W8" s="604"/>
      <c r="X8" s="605"/>
      <c r="Y8" s="780">
        <v>929.34100000000001</v>
      </c>
      <c r="Z8" s="912">
        <f t="shared" ref="Z8:AF8" si="5">+AH8+AP8+AX8+BF8</f>
        <v>929.34100000000001</v>
      </c>
      <c r="AA8" s="912">
        <f t="shared" si="5"/>
        <v>929.34100000000001</v>
      </c>
      <c r="AB8" s="912">
        <f t="shared" si="5"/>
        <v>0</v>
      </c>
      <c r="AC8" s="912">
        <f t="shared" si="5"/>
        <v>0</v>
      </c>
      <c r="AD8" s="912">
        <f t="shared" si="5"/>
        <v>0</v>
      </c>
      <c r="AE8" s="912">
        <f t="shared" si="5"/>
        <v>0</v>
      </c>
      <c r="AF8" s="912">
        <f t="shared" si="5"/>
        <v>0</v>
      </c>
      <c r="AG8" s="913"/>
      <c r="AH8" s="914">
        <f>SUM(AH9:AH19)</f>
        <v>43.091000000000001</v>
      </c>
      <c r="AI8" s="914">
        <f t="shared" ref="AI8:AN8" si="6">SUM(AI9:AI19)</f>
        <v>43.091000000000001</v>
      </c>
      <c r="AJ8" s="914">
        <f t="shared" si="6"/>
        <v>0</v>
      </c>
      <c r="AK8" s="914">
        <f t="shared" si="6"/>
        <v>0</v>
      </c>
      <c r="AL8" s="914">
        <f t="shared" si="6"/>
        <v>0</v>
      </c>
      <c r="AM8" s="914">
        <f t="shared" si="6"/>
        <v>0</v>
      </c>
      <c r="AN8" s="914">
        <f t="shared" si="6"/>
        <v>0</v>
      </c>
      <c r="AO8" s="913"/>
      <c r="AP8" s="914">
        <f>SUM(AP9:AP19)</f>
        <v>278.5</v>
      </c>
      <c r="AQ8" s="914">
        <f t="shared" ref="AQ8:AV8" si="7">SUM(AQ9:AQ19)</f>
        <v>278.5</v>
      </c>
      <c r="AR8" s="914">
        <f t="shared" si="7"/>
        <v>0</v>
      </c>
      <c r="AS8" s="914">
        <f t="shared" si="7"/>
        <v>0</v>
      </c>
      <c r="AT8" s="914">
        <f t="shared" si="7"/>
        <v>0</v>
      </c>
      <c r="AU8" s="914">
        <f t="shared" si="7"/>
        <v>0</v>
      </c>
      <c r="AV8" s="914">
        <f t="shared" si="7"/>
        <v>0</v>
      </c>
      <c r="AW8" s="913"/>
      <c r="AX8" s="914">
        <f>SUM(AX9:AX19)</f>
        <v>294.5</v>
      </c>
      <c r="AY8" s="914">
        <f t="shared" ref="AY8:BD8" si="8">SUM(AY9:AY19)</f>
        <v>294.5</v>
      </c>
      <c r="AZ8" s="914">
        <f t="shared" si="8"/>
        <v>0</v>
      </c>
      <c r="BA8" s="914">
        <f t="shared" si="8"/>
        <v>0</v>
      </c>
      <c r="BB8" s="914">
        <f t="shared" si="8"/>
        <v>0</v>
      </c>
      <c r="BC8" s="914">
        <f t="shared" si="8"/>
        <v>0</v>
      </c>
      <c r="BD8" s="914">
        <f t="shared" si="8"/>
        <v>0</v>
      </c>
      <c r="BE8" s="913"/>
      <c r="BF8" s="914">
        <f>SUM(BF9:BF19)</f>
        <v>313.25</v>
      </c>
      <c r="BG8" s="914">
        <f t="shared" ref="BG8:BL8" si="9">SUM(BG9:BG19)</f>
        <v>313.25</v>
      </c>
      <c r="BH8" s="914">
        <f t="shared" si="9"/>
        <v>0</v>
      </c>
      <c r="BI8" s="914">
        <f t="shared" si="9"/>
        <v>0</v>
      </c>
      <c r="BJ8" s="914">
        <f t="shared" si="9"/>
        <v>0</v>
      </c>
      <c r="BK8" s="914">
        <f t="shared" si="9"/>
        <v>0</v>
      </c>
      <c r="BL8" s="914">
        <f t="shared" si="9"/>
        <v>0</v>
      </c>
    </row>
    <row r="9" spans="1:64" s="287" customFormat="1" ht="40.5" customHeight="1" x14ac:dyDescent="0.25">
      <c r="A9" s="278"/>
      <c r="B9" s="278"/>
      <c r="C9" s="328" t="s">
        <v>1838</v>
      </c>
      <c r="D9" s="333" t="s">
        <v>1720</v>
      </c>
      <c r="E9" s="31">
        <v>636</v>
      </c>
      <c r="F9" s="280">
        <v>410402000</v>
      </c>
      <c r="G9" s="267" t="s">
        <v>1721</v>
      </c>
      <c r="H9" s="494">
        <v>2</v>
      </c>
      <c r="I9" s="353" t="s">
        <v>2979</v>
      </c>
      <c r="J9" s="325">
        <v>41</v>
      </c>
      <c r="K9" s="352" t="s">
        <v>3299</v>
      </c>
      <c r="L9" s="325">
        <v>4104</v>
      </c>
      <c r="M9" s="325" t="s">
        <v>3300</v>
      </c>
      <c r="N9" s="280">
        <v>2024004540023</v>
      </c>
      <c r="O9" s="325" t="s">
        <v>3301</v>
      </c>
      <c r="P9" s="327" t="s">
        <v>1721</v>
      </c>
      <c r="Q9" s="272">
        <v>2000</v>
      </c>
      <c r="R9" s="326" t="s">
        <v>2955</v>
      </c>
      <c r="S9" s="326"/>
      <c r="T9" s="178">
        <v>2000</v>
      </c>
      <c r="U9" s="294">
        <v>200</v>
      </c>
      <c r="V9" s="295">
        <v>600</v>
      </c>
      <c r="W9" s="295">
        <v>700</v>
      </c>
      <c r="X9" s="295">
        <v>500</v>
      </c>
      <c r="Y9" s="354">
        <v>4.8</v>
      </c>
      <c r="Z9" s="444">
        <f t="shared" ref="Z9" si="10">+AH9+AP9+AX9+BF9</f>
        <v>4.8</v>
      </c>
      <c r="AA9" s="444">
        <f t="shared" ref="AA9" si="11">+AI9+AQ9+AY9+BG9</f>
        <v>4.8</v>
      </c>
      <c r="AB9" s="444">
        <f t="shared" ref="AB9" si="12">+AJ9+AR9+AZ9+BH9</f>
        <v>0</v>
      </c>
      <c r="AC9" s="444">
        <f t="shared" ref="AC9" si="13">+AK9+AS9+BA9+BI9</f>
        <v>0</v>
      </c>
      <c r="AD9" s="444">
        <f t="shared" ref="AD9" si="14">+AL9+AT9+BB9+BJ9</f>
        <v>0</v>
      </c>
      <c r="AE9" s="444">
        <f t="shared" ref="AE9" si="15">+AM9+AU9+BC9+BK9</f>
        <v>0</v>
      </c>
      <c r="AF9" s="444">
        <f t="shared" ref="AF9" si="16">+AN9+AV9+BD9+BL9</f>
        <v>0</v>
      </c>
      <c r="AG9" s="521">
        <f>+U9</f>
        <v>200</v>
      </c>
      <c r="AH9" s="444">
        <f>SUM(AI9:AN9)</f>
        <v>4.8</v>
      </c>
      <c r="AI9" s="522">
        <v>4.8</v>
      </c>
      <c r="AJ9" s="522"/>
      <c r="AK9" s="522"/>
      <c r="AL9" s="522"/>
      <c r="AM9" s="522"/>
      <c r="AN9" s="522"/>
      <c r="AO9" s="521">
        <f>+V9</f>
        <v>600</v>
      </c>
      <c r="AP9" s="444">
        <f>SUM(AQ9:AV9)</f>
        <v>0</v>
      </c>
      <c r="AQ9" s="522"/>
      <c r="AR9" s="522"/>
      <c r="AS9" s="522"/>
      <c r="AT9" s="522"/>
      <c r="AU9" s="522"/>
      <c r="AV9" s="522"/>
      <c r="AW9" s="521">
        <f>+W9</f>
        <v>700</v>
      </c>
      <c r="AX9" s="444">
        <f>SUM(AY9:BD9)</f>
        <v>0</v>
      </c>
      <c r="AY9" s="522"/>
      <c r="AZ9" s="522"/>
      <c r="BA9" s="522"/>
      <c r="BB9" s="522"/>
      <c r="BC9" s="522"/>
      <c r="BD9" s="522"/>
      <c r="BE9" s="521">
        <f>+X9</f>
        <v>500</v>
      </c>
      <c r="BF9" s="444">
        <f>SUM(BG9:BL9)</f>
        <v>0</v>
      </c>
      <c r="BG9" s="522"/>
      <c r="BH9" s="522"/>
      <c r="BI9" s="522"/>
      <c r="BJ9" s="522"/>
      <c r="BK9" s="522"/>
      <c r="BL9" s="522"/>
    </row>
    <row r="10" spans="1:64" s="287" customFormat="1" ht="40.5" customHeight="1" x14ac:dyDescent="0.25">
      <c r="A10" s="278"/>
      <c r="B10" s="278"/>
      <c r="C10" s="328" t="s">
        <v>1839</v>
      </c>
      <c r="D10" s="333" t="s">
        <v>1722</v>
      </c>
      <c r="E10" s="31">
        <v>637</v>
      </c>
      <c r="F10" s="280">
        <v>410402000</v>
      </c>
      <c r="G10" s="267" t="s">
        <v>1721</v>
      </c>
      <c r="H10" s="492">
        <v>200</v>
      </c>
      <c r="I10" s="353" t="s">
        <v>2979</v>
      </c>
      <c r="J10" s="325">
        <v>41</v>
      </c>
      <c r="K10" s="325" t="s">
        <v>3299</v>
      </c>
      <c r="L10" s="325">
        <v>4104</v>
      </c>
      <c r="M10" s="325" t="s">
        <v>3300</v>
      </c>
      <c r="N10" s="280">
        <v>2024004540023</v>
      </c>
      <c r="O10" s="325" t="s">
        <v>3301</v>
      </c>
      <c r="P10" s="327" t="s">
        <v>1721</v>
      </c>
      <c r="Q10" s="272">
        <v>200</v>
      </c>
      <c r="R10" s="326" t="s">
        <v>2955</v>
      </c>
      <c r="S10" s="326"/>
      <c r="T10" s="178">
        <v>200</v>
      </c>
      <c r="U10" s="294">
        <v>55</v>
      </c>
      <c r="V10" s="295">
        <v>55</v>
      </c>
      <c r="W10" s="295">
        <v>60</v>
      </c>
      <c r="X10" s="295">
        <v>30</v>
      </c>
      <c r="Y10" s="354">
        <v>101.8</v>
      </c>
      <c r="Z10" s="444">
        <f t="shared" ref="Z10:Z32" si="17">+AH10+AP10+AX10+BF10</f>
        <v>101.8</v>
      </c>
      <c r="AA10" s="444">
        <f t="shared" ref="AA10:AA32" si="18">+AI10+AQ10+AY10+BG10</f>
        <v>101.8</v>
      </c>
      <c r="AB10" s="444">
        <f t="shared" ref="AB10:AB32" si="19">+AJ10+AR10+AZ10+BH10</f>
        <v>0</v>
      </c>
      <c r="AC10" s="444">
        <f t="shared" ref="AC10:AC32" si="20">+AK10+AS10+BA10+BI10</f>
        <v>0</v>
      </c>
      <c r="AD10" s="444">
        <f t="shared" ref="AD10:AD32" si="21">+AL10+AT10+BB10+BJ10</f>
        <v>0</v>
      </c>
      <c r="AE10" s="444">
        <f t="shared" ref="AE10:AE32" si="22">+AM10+AU10+BC10+BK10</f>
        <v>0</v>
      </c>
      <c r="AF10" s="444">
        <f t="shared" ref="AF10:AF32" si="23">+AN10+AV10+BD10+BL10</f>
        <v>0</v>
      </c>
      <c r="AG10" s="521">
        <f t="shared" ref="AG10:AG18" si="24">+U10</f>
        <v>55</v>
      </c>
      <c r="AH10" s="444">
        <f t="shared" ref="AH10:AH32" si="25">SUM(AI10:AN10)</f>
        <v>4.8</v>
      </c>
      <c r="AI10" s="522">
        <v>4.8</v>
      </c>
      <c r="AJ10" s="522"/>
      <c r="AK10" s="522"/>
      <c r="AL10" s="522"/>
      <c r="AM10" s="522"/>
      <c r="AN10" s="522"/>
      <c r="AO10" s="521">
        <f t="shared" ref="AO10:AO18" si="26">+V10</f>
        <v>55</v>
      </c>
      <c r="AP10" s="444">
        <f t="shared" ref="AP10:AP32" si="27">SUM(AQ10:AV10)</f>
        <v>30</v>
      </c>
      <c r="AQ10" s="522">
        <v>30</v>
      </c>
      <c r="AR10" s="522"/>
      <c r="AS10" s="522"/>
      <c r="AT10" s="522"/>
      <c r="AU10" s="522"/>
      <c r="AV10" s="522"/>
      <c r="AW10" s="521">
        <f t="shared" ref="AW10:AW18" si="28">+W10</f>
        <v>60</v>
      </c>
      <c r="AX10" s="444">
        <f t="shared" ref="AX10:AX32" si="29">SUM(AY10:BD10)</f>
        <v>32</v>
      </c>
      <c r="AY10" s="522">
        <v>32</v>
      </c>
      <c r="AZ10" s="522"/>
      <c r="BA10" s="522"/>
      <c r="BB10" s="522"/>
      <c r="BC10" s="522"/>
      <c r="BD10" s="522"/>
      <c r="BE10" s="521">
        <f t="shared" ref="BE10:BE18" si="30">+X10</f>
        <v>30</v>
      </c>
      <c r="BF10" s="444">
        <f t="shared" ref="BF10:BF32" si="31">SUM(BG10:BL10)</f>
        <v>35</v>
      </c>
      <c r="BG10" s="522">
        <v>35</v>
      </c>
      <c r="BH10" s="522"/>
      <c r="BI10" s="522"/>
      <c r="BJ10" s="522"/>
      <c r="BK10" s="522"/>
      <c r="BL10" s="522"/>
    </row>
    <row r="11" spans="1:64" s="287" customFormat="1" ht="40.5" customHeight="1" x14ac:dyDescent="0.25">
      <c r="A11" s="278"/>
      <c r="B11" s="278"/>
      <c r="C11" s="328" t="s">
        <v>1840</v>
      </c>
      <c r="D11" s="333" t="s">
        <v>1723</v>
      </c>
      <c r="E11" s="31">
        <v>638</v>
      </c>
      <c r="F11" s="280">
        <v>410402000</v>
      </c>
      <c r="G11" s="267" t="s">
        <v>1721</v>
      </c>
      <c r="H11" s="492">
        <v>2000</v>
      </c>
      <c r="I11" s="353" t="s">
        <v>2979</v>
      </c>
      <c r="J11" s="325">
        <v>41</v>
      </c>
      <c r="K11" s="352" t="s">
        <v>3299</v>
      </c>
      <c r="L11" s="325">
        <v>4104</v>
      </c>
      <c r="M11" s="325" t="s">
        <v>3300</v>
      </c>
      <c r="N11" s="280">
        <v>2024004540023</v>
      </c>
      <c r="O11" s="325" t="s">
        <v>3301</v>
      </c>
      <c r="P11" s="327" t="s">
        <v>1721</v>
      </c>
      <c r="Q11" s="272">
        <v>2000</v>
      </c>
      <c r="R11" s="326" t="s">
        <v>2955</v>
      </c>
      <c r="S11" s="326"/>
      <c r="T11" s="178">
        <v>2000</v>
      </c>
      <c r="U11" s="294">
        <v>400</v>
      </c>
      <c r="V11" s="295">
        <v>800</v>
      </c>
      <c r="W11" s="295">
        <v>600</v>
      </c>
      <c r="X11" s="295">
        <v>200</v>
      </c>
      <c r="Y11" s="354">
        <v>99.8</v>
      </c>
      <c r="Z11" s="444">
        <f t="shared" si="17"/>
        <v>99.8</v>
      </c>
      <c r="AA11" s="444">
        <f t="shared" si="18"/>
        <v>99.8</v>
      </c>
      <c r="AB11" s="444">
        <f t="shared" si="19"/>
        <v>0</v>
      </c>
      <c r="AC11" s="444">
        <f t="shared" si="20"/>
        <v>0</v>
      </c>
      <c r="AD11" s="444">
        <f t="shared" si="21"/>
        <v>0</v>
      </c>
      <c r="AE11" s="444">
        <f t="shared" si="22"/>
        <v>0</v>
      </c>
      <c r="AF11" s="444">
        <f t="shared" si="23"/>
        <v>0</v>
      </c>
      <c r="AG11" s="521">
        <f t="shared" si="24"/>
        <v>400</v>
      </c>
      <c r="AH11" s="444">
        <f t="shared" si="25"/>
        <v>4.8</v>
      </c>
      <c r="AI11" s="522">
        <v>4.8</v>
      </c>
      <c r="AJ11" s="522"/>
      <c r="AK11" s="522"/>
      <c r="AL11" s="522"/>
      <c r="AM11" s="522"/>
      <c r="AN11" s="522"/>
      <c r="AO11" s="521">
        <f t="shared" si="26"/>
        <v>800</v>
      </c>
      <c r="AP11" s="444">
        <f t="shared" si="27"/>
        <v>30</v>
      </c>
      <c r="AQ11" s="522">
        <v>30</v>
      </c>
      <c r="AR11" s="522"/>
      <c r="AS11" s="522"/>
      <c r="AT11" s="522"/>
      <c r="AU11" s="522"/>
      <c r="AV11" s="522"/>
      <c r="AW11" s="521">
        <f t="shared" si="28"/>
        <v>600</v>
      </c>
      <c r="AX11" s="444">
        <f t="shared" si="29"/>
        <v>32</v>
      </c>
      <c r="AY11" s="522">
        <v>32</v>
      </c>
      <c r="AZ11" s="522"/>
      <c r="BA11" s="522"/>
      <c r="BB11" s="522"/>
      <c r="BC11" s="522"/>
      <c r="BD11" s="522"/>
      <c r="BE11" s="521">
        <f t="shared" si="30"/>
        <v>200</v>
      </c>
      <c r="BF11" s="444">
        <f t="shared" si="31"/>
        <v>33</v>
      </c>
      <c r="BG11" s="522">
        <v>33</v>
      </c>
      <c r="BH11" s="522"/>
      <c r="BI11" s="522"/>
      <c r="BJ11" s="522"/>
      <c r="BK11" s="522"/>
      <c r="BL11" s="522"/>
    </row>
    <row r="12" spans="1:64" s="287" customFormat="1" ht="40.5" customHeight="1" x14ac:dyDescent="0.25">
      <c r="A12" s="278"/>
      <c r="B12" s="278"/>
      <c r="C12" s="328" t="s">
        <v>1841</v>
      </c>
      <c r="D12" s="333" t="s">
        <v>1724</v>
      </c>
      <c r="E12" s="31">
        <v>639</v>
      </c>
      <c r="F12" s="280">
        <v>410402000</v>
      </c>
      <c r="G12" s="267" t="s">
        <v>1721</v>
      </c>
      <c r="H12" s="492">
        <v>1000</v>
      </c>
      <c r="I12" s="353" t="s">
        <v>2979</v>
      </c>
      <c r="J12" s="325">
        <v>41</v>
      </c>
      <c r="K12" s="325" t="s">
        <v>3299</v>
      </c>
      <c r="L12" s="325">
        <v>4104</v>
      </c>
      <c r="M12" s="325" t="s">
        <v>3300</v>
      </c>
      <c r="N12" s="280">
        <v>2024004540023</v>
      </c>
      <c r="O12" s="325" t="s">
        <v>3301</v>
      </c>
      <c r="P12" s="327" t="s">
        <v>1721</v>
      </c>
      <c r="Q12" s="272">
        <v>1000</v>
      </c>
      <c r="R12" s="326" t="s">
        <v>2955</v>
      </c>
      <c r="S12" s="326"/>
      <c r="T12" s="178">
        <v>1000</v>
      </c>
      <c r="U12" s="294">
        <v>100</v>
      </c>
      <c r="V12" s="295">
        <v>300</v>
      </c>
      <c r="W12" s="295">
        <v>400</v>
      </c>
      <c r="X12" s="295">
        <v>200</v>
      </c>
      <c r="Y12" s="354">
        <v>108</v>
      </c>
      <c r="Z12" s="444">
        <f t="shared" si="17"/>
        <v>108</v>
      </c>
      <c r="AA12" s="444">
        <f t="shared" si="18"/>
        <v>108</v>
      </c>
      <c r="AB12" s="444">
        <f t="shared" si="19"/>
        <v>0</v>
      </c>
      <c r="AC12" s="444">
        <f t="shared" si="20"/>
        <v>0</v>
      </c>
      <c r="AD12" s="444">
        <f t="shared" si="21"/>
        <v>0</v>
      </c>
      <c r="AE12" s="444">
        <f t="shared" si="22"/>
        <v>0</v>
      </c>
      <c r="AF12" s="444">
        <f t="shared" si="23"/>
        <v>0</v>
      </c>
      <c r="AG12" s="521">
        <f t="shared" si="24"/>
        <v>100</v>
      </c>
      <c r="AH12" s="444">
        <f t="shared" si="25"/>
        <v>8</v>
      </c>
      <c r="AI12" s="522">
        <v>8</v>
      </c>
      <c r="AJ12" s="522"/>
      <c r="AK12" s="522"/>
      <c r="AL12" s="522"/>
      <c r="AM12" s="522"/>
      <c r="AN12" s="522"/>
      <c r="AO12" s="521">
        <f t="shared" si="26"/>
        <v>300</v>
      </c>
      <c r="AP12" s="444">
        <f t="shared" si="27"/>
        <v>32</v>
      </c>
      <c r="AQ12" s="522">
        <v>32</v>
      </c>
      <c r="AR12" s="522"/>
      <c r="AS12" s="522"/>
      <c r="AT12" s="522"/>
      <c r="AU12" s="522"/>
      <c r="AV12" s="522"/>
      <c r="AW12" s="521">
        <f t="shared" si="28"/>
        <v>400</v>
      </c>
      <c r="AX12" s="444">
        <f t="shared" si="29"/>
        <v>33</v>
      </c>
      <c r="AY12" s="522">
        <v>33</v>
      </c>
      <c r="AZ12" s="522"/>
      <c r="BA12" s="522"/>
      <c r="BB12" s="522"/>
      <c r="BC12" s="522"/>
      <c r="BD12" s="522"/>
      <c r="BE12" s="521">
        <f t="shared" si="30"/>
        <v>200</v>
      </c>
      <c r="BF12" s="444">
        <f t="shared" si="31"/>
        <v>35</v>
      </c>
      <c r="BG12" s="522">
        <v>35</v>
      </c>
      <c r="BH12" s="522"/>
      <c r="BI12" s="522"/>
      <c r="BJ12" s="522"/>
      <c r="BK12" s="522"/>
      <c r="BL12" s="522"/>
    </row>
    <row r="13" spans="1:64" s="287" customFormat="1" ht="40.5" customHeight="1" x14ac:dyDescent="0.25">
      <c r="A13" s="278"/>
      <c r="B13" s="278"/>
      <c r="C13" s="328" t="s">
        <v>1842</v>
      </c>
      <c r="D13" s="333" t="s">
        <v>1725</v>
      </c>
      <c r="E13" s="31">
        <v>640</v>
      </c>
      <c r="F13" s="280">
        <v>410402000</v>
      </c>
      <c r="G13" s="267" t="s">
        <v>1721</v>
      </c>
      <c r="H13" s="492">
        <v>400</v>
      </c>
      <c r="I13" s="353" t="s">
        <v>2979</v>
      </c>
      <c r="J13" s="325">
        <v>41</v>
      </c>
      <c r="K13" s="352" t="s">
        <v>3299</v>
      </c>
      <c r="L13" s="325">
        <v>4104</v>
      </c>
      <c r="M13" s="325" t="s">
        <v>3300</v>
      </c>
      <c r="N13" s="280">
        <v>2024004540023</v>
      </c>
      <c r="O13" s="325" t="s">
        <v>3301</v>
      </c>
      <c r="P13" s="327" t="s">
        <v>1721</v>
      </c>
      <c r="Q13" s="272">
        <v>400</v>
      </c>
      <c r="R13" s="326" t="s">
        <v>2955</v>
      </c>
      <c r="S13" s="326"/>
      <c r="T13" s="178">
        <v>400</v>
      </c>
      <c r="U13" s="294">
        <v>50</v>
      </c>
      <c r="V13" s="295">
        <v>100</v>
      </c>
      <c r="W13" s="295">
        <v>150</v>
      </c>
      <c r="X13" s="295">
        <v>100</v>
      </c>
      <c r="Y13" s="354">
        <v>36.799999999999997</v>
      </c>
      <c r="Z13" s="444">
        <f t="shared" si="17"/>
        <v>36.799999999999997</v>
      </c>
      <c r="AA13" s="444">
        <f t="shared" si="18"/>
        <v>36.799999999999997</v>
      </c>
      <c r="AB13" s="444">
        <f t="shared" si="19"/>
        <v>0</v>
      </c>
      <c r="AC13" s="444">
        <f t="shared" si="20"/>
        <v>0</v>
      </c>
      <c r="AD13" s="444">
        <f t="shared" si="21"/>
        <v>0</v>
      </c>
      <c r="AE13" s="444">
        <f t="shared" si="22"/>
        <v>0</v>
      </c>
      <c r="AF13" s="444">
        <f t="shared" si="23"/>
        <v>0</v>
      </c>
      <c r="AG13" s="521">
        <f t="shared" si="24"/>
        <v>50</v>
      </c>
      <c r="AH13" s="444">
        <f t="shared" si="25"/>
        <v>4.8</v>
      </c>
      <c r="AI13" s="522">
        <v>4.8</v>
      </c>
      <c r="AJ13" s="522"/>
      <c r="AK13" s="522"/>
      <c r="AL13" s="522"/>
      <c r="AM13" s="522"/>
      <c r="AN13" s="522"/>
      <c r="AO13" s="521">
        <f t="shared" si="26"/>
        <v>100</v>
      </c>
      <c r="AP13" s="444">
        <f t="shared" si="27"/>
        <v>0</v>
      </c>
      <c r="AQ13" s="522"/>
      <c r="AR13" s="522"/>
      <c r="AS13" s="522"/>
      <c r="AT13" s="522"/>
      <c r="AU13" s="522"/>
      <c r="AV13" s="522"/>
      <c r="AW13" s="521">
        <f t="shared" si="28"/>
        <v>150</v>
      </c>
      <c r="AX13" s="444">
        <f t="shared" si="29"/>
        <v>0</v>
      </c>
      <c r="AY13" s="522"/>
      <c r="AZ13" s="522"/>
      <c r="BA13" s="522"/>
      <c r="BB13" s="522"/>
      <c r="BC13" s="522"/>
      <c r="BD13" s="522"/>
      <c r="BE13" s="521">
        <f t="shared" si="30"/>
        <v>100</v>
      </c>
      <c r="BF13" s="444">
        <f t="shared" si="31"/>
        <v>32</v>
      </c>
      <c r="BG13" s="522">
        <v>32</v>
      </c>
      <c r="BH13" s="522"/>
      <c r="BI13" s="522"/>
      <c r="BJ13" s="522"/>
      <c r="BK13" s="522"/>
      <c r="BL13" s="522"/>
    </row>
    <row r="14" spans="1:64" s="287" customFormat="1" ht="40.5" customHeight="1" x14ac:dyDescent="0.25">
      <c r="A14" s="278"/>
      <c r="B14" s="278"/>
      <c r="C14" s="328" t="s">
        <v>1843</v>
      </c>
      <c r="D14" s="333" t="s">
        <v>1726</v>
      </c>
      <c r="E14" s="31">
        <v>641</v>
      </c>
      <c r="F14" s="280">
        <v>410402000</v>
      </c>
      <c r="G14" s="267" t="s">
        <v>1721</v>
      </c>
      <c r="H14" s="352">
        <v>400</v>
      </c>
      <c r="I14" s="353" t="s">
        <v>2979</v>
      </c>
      <c r="J14" s="325">
        <v>41</v>
      </c>
      <c r="K14" s="325" t="s">
        <v>3299</v>
      </c>
      <c r="L14" s="325">
        <v>4104</v>
      </c>
      <c r="M14" s="325" t="s">
        <v>3300</v>
      </c>
      <c r="N14" s="280">
        <v>2024004540023</v>
      </c>
      <c r="O14" s="325" t="s">
        <v>3301</v>
      </c>
      <c r="P14" s="327" t="s">
        <v>1721</v>
      </c>
      <c r="Q14" s="272">
        <v>400</v>
      </c>
      <c r="R14" s="326" t="s">
        <v>2955</v>
      </c>
      <c r="S14" s="326"/>
      <c r="T14" s="178">
        <v>400</v>
      </c>
      <c r="U14" s="294">
        <v>75</v>
      </c>
      <c r="V14" s="295">
        <v>125</v>
      </c>
      <c r="W14" s="295">
        <v>150</v>
      </c>
      <c r="X14" s="295">
        <v>50</v>
      </c>
      <c r="Y14" s="354">
        <v>198.4</v>
      </c>
      <c r="Z14" s="444">
        <f t="shared" si="17"/>
        <v>198.4</v>
      </c>
      <c r="AA14" s="444">
        <f t="shared" si="18"/>
        <v>198.4</v>
      </c>
      <c r="AB14" s="444">
        <f t="shared" si="19"/>
        <v>0</v>
      </c>
      <c r="AC14" s="444">
        <f t="shared" si="20"/>
        <v>0</v>
      </c>
      <c r="AD14" s="444">
        <f t="shared" si="21"/>
        <v>0</v>
      </c>
      <c r="AE14" s="444">
        <f t="shared" si="22"/>
        <v>0</v>
      </c>
      <c r="AF14" s="444">
        <f t="shared" si="23"/>
        <v>0</v>
      </c>
      <c r="AG14" s="521">
        <f t="shared" si="24"/>
        <v>75</v>
      </c>
      <c r="AH14" s="444">
        <f t="shared" si="25"/>
        <v>12</v>
      </c>
      <c r="AI14" s="522">
        <v>12</v>
      </c>
      <c r="AJ14" s="522"/>
      <c r="AK14" s="522"/>
      <c r="AL14" s="522"/>
      <c r="AM14" s="522"/>
      <c r="AN14" s="522"/>
      <c r="AO14" s="521">
        <f t="shared" si="26"/>
        <v>125</v>
      </c>
      <c r="AP14" s="444">
        <f t="shared" si="27"/>
        <v>56</v>
      </c>
      <c r="AQ14" s="522">
        <v>56</v>
      </c>
      <c r="AR14" s="522"/>
      <c r="AS14" s="522"/>
      <c r="AT14" s="522"/>
      <c r="AU14" s="522"/>
      <c r="AV14" s="522"/>
      <c r="AW14" s="521">
        <f t="shared" si="28"/>
        <v>150</v>
      </c>
      <c r="AX14" s="444">
        <f t="shared" si="29"/>
        <v>60</v>
      </c>
      <c r="AY14" s="522">
        <v>60</v>
      </c>
      <c r="AZ14" s="522"/>
      <c r="BA14" s="522"/>
      <c r="BB14" s="522"/>
      <c r="BC14" s="522"/>
      <c r="BD14" s="522"/>
      <c r="BE14" s="521">
        <f t="shared" si="30"/>
        <v>50</v>
      </c>
      <c r="BF14" s="444">
        <f t="shared" si="31"/>
        <v>70.400000000000006</v>
      </c>
      <c r="BG14" s="522">
        <v>70.400000000000006</v>
      </c>
      <c r="BH14" s="522"/>
      <c r="BI14" s="522"/>
      <c r="BJ14" s="522"/>
      <c r="BK14" s="522"/>
      <c r="BL14" s="522"/>
    </row>
    <row r="15" spans="1:64" s="287" customFormat="1" ht="40.5" customHeight="1" x14ac:dyDescent="0.25">
      <c r="A15" s="278"/>
      <c r="B15" s="278"/>
      <c r="C15" s="328" t="s">
        <v>1844</v>
      </c>
      <c r="D15" s="333" t="s">
        <v>1727</v>
      </c>
      <c r="E15" s="31">
        <v>642</v>
      </c>
      <c r="F15" s="280">
        <v>410402000</v>
      </c>
      <c r="G15" s="267" t="s">
        <v>1721</v>
      </c>
      <c r="H15" s="352">
        <v>1200</v>
      </c>
      <c r="I15" s="353" t="s">
        <v>2979</v>
      </c>
      <c r="J15" s="325">
        <v>41</v>
      </c>
      <c r="K15" s="352" t="s">
        <v>3299</v>
      </c>
      <c r="L15" s="325">
        <v>4104</v>
      </c>
      <c r="M15" s="325" t="s">
        <v>3300</v>
      </c>
      <c r="N15" s="280">
        <v>2024004540023</v>
      </c>
      <c r="O15" s="325" t="s">
        <v>3301</v>
      </c>
      <c r="P15" s="327" t="s">
        <v>1721</v>
      </c>
      <c r="Q15" s="272">
        <v>1200</v>
      </c>
      <c r="R15" s="326" t="s">
        <v>2955</v>
      </c>
      <c r="S15" s="326"/>
      <c r="T15" s="178">
        <v>1200</v>
      </c>
      <c r="U15" s="294">
        <v>250</v>
      </c>
      <c r="V15" s="295">
        <v>350</v>
      </c>
      <c r="W15" s="295">
        <v>350</v>
      </c>
      <c r="X15" s="295">
        <v>250</v>
      </c>
      <c r="Y15" s="354">
        <v>315.85000000000002</v>
      </c>
      <c r="Z15" s="444">
        <f t="shared" si="17"/>
        <v>315.85000000000002</v>
      </c>
      <c r="AA15" s="444">
        <f t="shared" si="18"/>
        <v>315.85000000000002</v>
      </c>
      <c r="AB15" s="444">
        <f t="shared" si="19"/>
        <v>0</v>
      </c>
      <c r="AC15" s="444">
        <f t="shared" si="20"/>
        <v>0</v>
      </c>
      <c r="AD15" s="444">
        <f t="shared" si="21"/>
        <v>0</v>
      </c>
      <c r="AE15" s="444">
        <f t="shared" si="22"/>
        <v>0</v>
      </c>
      <c r="AF15" s="444">
        <f t="shared" si="23"/>
        <v>0</v>
      </c>
      <c r="AG15" s="521">
        <f t="shared" si="24"/>
        <v>250</v>
      </c>
      <c r="AH15" s="444">
        <f t="shared" si="25"/>
        <v>0</v>
      </c>
      <c r="AI15" s="522">
        <v>0</v>
      </c>
      <c r="AJ15" s="522"/>
      <c r="AK15" s="522"/>
      <c r="AL15" s="522"/>
      <c r="AM15" s="522"/>
      <c r="AN15" s="522"/>
      <c r="AO15" s="521">
        <f t="shared" si="26"/>
        <v>350</v>
      </c>
      <c r="AP15" s="444">
        <f t="shared" si="27"/>
        <v>100.5</v>
      </c>
      <c r="AQ15" s="522">
        <v>100.5</v>
      </c>
      <c r="AR15" s="522"/>
      <c r="AS15" s="522"/>
      <c r="AT15" s="522"/>
      <c r="AU15" s="522"/>
      <c r="AV15" s="522"/>
      <c r="AW15" s="521">
        <f t="shared" si="28"/>
        <v>350</v>
      </c>
      <c r="AX15" s="444">
        <f t="shared" si="29"/>
        <v>107.5</v>
      </c>
      <c r="AY15" s="522">
        <v>107.5</v>
      </c>
      <c r="AZ15" s="522"/>
      <c r="BA15" s="522"/>
      <c r="BB15" s="522"/>
      <c r="BC15" s="522"/>
      <c r="BD15" s="522"/>
      <c r="BE15" s="521">
        <f t="shared" si="30"/>
        <v>250</v>
      </c>
      <c r="BF15" s="444">
        <f t="shared" si="31"/>
        <v>107.85</v>
      </c>
      <c r="BG15" s="522">
        <v>107.85</v>
      </c>
      <c r="BH15" s="522"/>
      <c r="BI15" s="522"/>
      <c r="BJ15" s="522"/>
      <c r="BK15" s="522"/>
      <c r="BL15" s="522"/>
    </row>
    <row r="16" spans="1:64" s="287" customFormat="1" ht="40.5" customHeight="1" x14ac:dyDescent="0.25">
      <c r="A16" s="278"/>
      <c r="B16" s="278"/>
      <c r="C16" s="328" t="s">
        <v>1845</v>
      </c>
      <c r="D16" s="333" t="s">
        <v>1728</v>
      </c>
      <c r="E16" s="31">
        <v>643</v>
      </c>
      <c r="F16" s="280">
        <v>410402000</v>
      </c>
      <c r="G16" s="267" t="s">
        <v>1721</v>
      </c>
      <c r="H16" s="352">
        <v>2000</v>
      </c>
      <c r="I16" s="353" t="s">
        <v>2979</v>
      </c>
      <c r="J16" s="325">
        <v>41</v>
      </c>
      <c r="K16" s="325" t="s">
        <v>3299</v>
      </c>
      <c r="L16" s="325">
        <v>4104</v>
      </c>
      <c r="M16" s="325" t="s">
        <v>3300</v>
      </c>
      <c r="N16" s="280">
        <v>2024004540023</v>
      </c>
      <c r="O16" s="325" t="s">
        <v>3301</v>
      </c>
      <c r="P16" s="327" t="s">
        <v>1721</v>
      </c>
      <c r="Q16" s="272">
        <v>2000</v>
      </c>
      <c r="R16" s="326" t="s">
        <v>2955</v>
      </c>
      <c r="S16" s="326"/>
      <c r="T16" s="178">
        <v>2000</v>
      </c>
      <c r="U16" s="294">
        <v>200</v>
      </c>
      <c r="V16" s="295">
        <v>600</v>
      </c>
      <c r="W16" s="295">
        <v>700</v>
      </c>
      <c r="X16" s="295">
        <v>500</v>
      </c>
      <c r="Y16" s="354">
        <v>63.890999999999998</v>
      </c>
      <c r="Z16" s="444">
        <f t="shared" si="17"/>
        <v>63.890999999999998</v>
      </c>
      <c r="AA16" s="444">
        <f t="shared" si="18"/>
        <v>63.890999999999998</v>
      </c>
      <c r="AB16" s="444">
        <f t="shared" si="19"/>
        <v>0</v>
      </c>
      <c r="AC16" s="444">
        <f t="shared" si="20"/>
        <v>0</v>
      </c>
      <c r="AD16" s="444">
        <f t="shared" si="21"/>
        <v>0</v>
      </c>
      <c r="AE16" s="444">
        <f t="shared" si="22"/>
        <v>0</v>
      </c>
      <c r="AF16" s="444">
        <f t="shared" si="23"/>
        <v>0</v>
      </c>
      <c r="AG16" s="521">
        <f t="shared" si="24"/>
        <v>200</v>
      </c>
      <c r="AH16" s="444">
        <f t="shared" si="25"/>
        <v>3.891</v>
      </c>
      <c r="AI16" s="522">
        <v>3.891</v>
      </c>
      <c r="AJ16" s="522"/>
      <c r="AK16" s="522"/>
      <c r="AL16" s="522"/>
      <c r="AM16" s="522"/>
      <c r="AN16" s="522"/>
      <c r="AO16" s="521">
        <f t="shared" si="26"/>
        <v>600</v>
      </c>
      <c r="AP16" s="444">
        <f t="shared" si="27"/>
        <v>30</v>
      </c>
      <c r="AQ16" s="522">
        <v>30</v>
      </c>
      <c r="AR16" s="522"/>
      <c r="AS16" s="522"/>
      <c r="AT16" s="522"/>
      <c r="AU16" s="522"/>
      <c r="AV16" s="522"/>
      <c r="AW16" s="521">
        <f t="shared" si="28"/>
        <v>700</v>
      </c>
      <c r="AX16" s="444">
        <f t="shared" si="29"/>
        <v>30</v>
      </c>
      <c r="AY16" s="522">
        <v>30</v>
      </c>
      <c r="AZ16" s="522"/>
      <c r="BA16" s="522"/>
      <c r="BB16" s="522"/>
      <c r="BC16" s="522"/>
      <c r="BD16" s="522"/>
      <c r="BE16" s="521">
        <f t="shared" si="30"/>
        <v>500</v>
      </c>
      <c r="BF16" s="444">
        <f t="shared" si="31"/>
        <v>0</v>
      </c>
      <c r="BG16" s="522"/>
      <c r="BH16" s="522"/>
      <c r="BI16" s="522"/>
      <c r="BJ16" s="522"/>
      <c r="BK16" s="522"/>
      <c r="BL16" s="522"/>
    </row>
    <row r="17" spans="1:64" s="287" customFormat="1" ht="40.5" customHeight="1" x14ac:dyDescent="0.25">
      <c r="A17" s="278"/>
      <c r="B17" s="278"/>
      <c r="C17" s="328" t="s">
        <v>1846</v>
      </c>
      <c r="D17" s="333" t="s">
        <v>1729</v>
      </c>
      <c r="E17" s="31">
        <v>644</v>
      </c>
      <c r="F17" s="280"/>
      <c r="G17" s="267" t="s">
        <v>485</v>
      </c>
      <c r="H17" s="352">
        <v>1</v>
      </c>
      <c r="I17" s="352"/>
      <c r="J17" s="329"/>
      <c r="K17" s="329"/>
      <c r="L17" s="329"/>
      <c r="M17" s="329"/>
      <c r="N17" s="329"/>
      <c r="O17" s="329"/>
      <c r="P17" s="327" t="s">
        <v>485</v>
      </c>
      <c r="Q17" s="272">
        <v>1</v>
      </c>
      <c r="R17" s="326" t="s">
        <v>2955</v>
      </c>
      <c r="S17" s="326"/>
      <c r="T17" s="178">
        <v>1</v>
      </c>
      <c r="U17" s="294"/>
      <c r="V17" s="295"/>
      <c r="W17" s="295">
        <v>1</v>
      </c>
      <c r="X17" s="295"/>
      <c r="Y17" s="354"/>
      <c r="Z17" s="444">
        <f t="shared" si="17"/>
        <v>0</v>
      </c>
      <c r="AA17" s="444">
        <f t="shared" si="18"/>
        <v>0</v>
      </c>
      <c r="AB17" s="444">
        <f t="shared" si="19"/>
        <v>0</v>
      </c>
      <c r="AC17" s="444">
        <f t="shared" si="20"/>
        <v>0</v>
      </c>
      <c r="AD17" s="444">
        <f t="shared" si="21"/>
        <v>0</v>
      </c>
      <c r="AE17" s="444">
        <f t="shared" si="22"/>
        <v>0</v>
      </c>
      <c r="AF17" s="444">
        <f t="shared" si="23"/>
        <v>0</v>
      </c>
      <c r="AG17" s="521">
        <f t="shared" si="24"/>
        <v>0</v>
      </c>
      <c r="AH17" s="444">
        <f t="shared" si="25"/>
        <v>0</v>
      </c>
      <c r="AI17" s="522"/>
      <c r="AJ17" s="522"/>
      <c r="AK17" s="522"/>
      <c r="AL17" s="522"/>
      <c r="AM17" s="522"/>
      <c r="AN17" s="522"/>
      <c r="AO17" s="521">
        <f t="shared" si="26"/>
        <v>0</v>
      </c>
      <c r="AP17" s="444">
        <f t="shared" si="27"/>
        <v>0</v>
      </c>
      <c r="AQ17" s="522"/>
      <c r="AR17" s="522"/>
      <c r="AS17" s="522"/>
      <c r="AT17" s="522"/>
      <c r="AU17" s="522"/>
      <c r="AV17" s="522"/>
      <c r="AW17" s="521">
        <f t="shared" si="28"/>
        <v>1</v>
      </c>
      <c r="AX17" s="444">
        <f t="shared" si="29"/>
        <v>0</v>
      </c>
      <c r="AY17" s="522"/>
      <c r="AZ17" s="522"/>
      <c r="BA17" s="522"/>
      <c r="BB17" s="522"/>
      <c r="BC17" s="522"/>
      <c r="BD17" s="522"/>
      <c r="BE17" s="521">
        <f t="shared" si="30"/>
        <v>0</v>
      </c>
      <c r="BF17" s="444">
        <f t="shared" si="31"/>
        <v>0</v>
      </c>
      <c r="BG17" s="522"/>
      <c r="BH17" s="522"/>
      <c r="BI17" s="522"/>
      <c r="BJ17" s="522"/>
      <c r="BK17" s="522"/>
      <c r="BL17" s="522"/>
    </row>
    <row r="18" spans="1:64" s="287" customFormat="1" ht="40.5" customHeight="1" x14ac:dyDescent="0.25">
      <c r="A18" s="278"/>
      <c r="B18" s="278"/>
      <c r="C18" s="328" t="s">
        <v>1847</v>
      </c>
      <c r="D18" s="333" t="s">
        <v>1730</v>
      </c>
      <c r="E18" s="31">
        <v>645</v>
      </c>
      <c r="F18" s="280"/>
      <c r="G18" s="355" t="s">
        <v>1151</v>
      </c>
      <c r="H18" s="352">
        <v>12</v>
      </c>
      <c r="I18" s="353"/>
      <c r="J18" s="325"/>
      <c r="K18" s="325"/>
      <c r="L18" s="325"/>
      <c r="M18" s="325"/>
      <c r="N18" s="325"/>
      <c r="O18" s="325"/>
      <c r="P18" s="756" t="s">
        <v>1151</v>
      </c>
      <c r="Q18" s="272">
        <v>12</v>
      </c>
      <c r="R18" s="326" t="s">
        <v>2955</v>
      </c>
      <c r="S18" s="326"/>
      <c r="T18" s="178">
        <v>12</v>
      </c>
      <c r="U18" s="294">
        <v>3</v>
      </c>
      <c r="V18" s="295">
        <v>3</v>
      </c>
      <c r="W18" s="295">
        <v>3</v>
      </c>
      <c r="X18" s="295">
        <v>3</v>
      </c>
      <c r="Y18" s="354"/>
      <c r="Z18" s="444">
        <f t="shared" si="17"/>
        <v>0</v>
      </c>
      <c r="AA18" s="444">
        <f t="shared" si="18"/>
        <v>0</v>
      </c>
      <c r="AB18" s="444">
        <f t="shared" si="19"/>
        <v>0</v>
      </c>
      <c r="AC18" s="444">
        <f t="shared" si="20"/>
        <v>0</v>
      </c>
      <c r="AD18" s="444">
        <f t="shared" si="21"/>
        <v>0</v>
      </c>
      <c r="AE18" s="444">
        <f t="shared" si="22"/>
        <v>0</v>
      </c>
      <c r="AF18" s="444">
        <f t="shared" si="23"/>
        <v>0</v>
      </c>
      <c r="AG18" s="521">
        <f t="shared" si="24"/>
        <v>3</v>
      </c>
      <c r="AH18" s="444">
        <f t="shared" si="25"/>
        <v>0</v>
      </c>
      <c r="AI18" s="522"/>
      <c r="AJ18" s="522"/>
      <c r="AK18" s="522"/>
      <c r="AL18" s="522"/>
      <c r="AM18" s="522"/>
      <c r="AN18" s="522"/>
      <c r="AO18" s="521">
        <f t="shared" si="26"/>
        <v>3</v>
      </c>
      <c r="AP18" s="444">
        <f t="shared" si="27"/>
        <v>0</v>
      </c>
      <c r="AQ18" s="522"/>
      <c r="AR18" s="522"/>
      <c r="AS18" s="522"/>
      <c r="AT18" s="522"/>
      <c r="AU18" s="522"/>
      <c r="AV18" s="522"/>
      <c r="AW18" s="521">
        <f t="shared" si="28"/>
        <v>3</v>
      </c>
      <c r="AX18" s="444">
        <f t="shared" si="29"/>
        <v>0</v>
      </c>
      <c r="AY18" s="522"/>
      <c r="AZ18" s="522"/>
      <c r="BA18" s="522"/>
      <c r="BB18" s="522"/>
      <c r="BC18" s="522"/>
      <c r="BD18" s="522"/>
      <c r="BE18" s="521">
        <f t="shared" si="30"/>
        <v>3</v>
      </c>
      <c r="BF18" s="444">
        <f t="shared" si="31"/>
        <v>0</v>
      </c>
      <c r="BG18" s="522"/>
      <c r="BH18" s="522"/>
      <c r="BI18" s="522"/>
      <c r="BJ18" s="522"/>
      <c r="BK18" s="522"/>
      <c r="BL18" s="522"/>
    </row>
    <row r="19" spans="1:64" s="287" customFormat="1" ht="40.5" customHeight="1" x14ac:dyDescent="0.25">
      <c r="A19" s="278"/>
      <c r="B19" s="278"/>
      <c r="C19" s="328" t="s">
        <v>1848</v>
      </c>
      <c r="D19" s="333" t="s">
        <v>1731</v>
      </c>
      <c r="E19" s="31">
        <v>646</v>
      </c>
      <c r="F19" s="280"/>
      <c r="G19" s="355" t="s">
        <v>1151</v>
      </c>
      <c r="H19" s="352">
        <v>16</v>
      </c>
      <c r="I19" s="352"/>
      <c r="J19" s="329"/>
      <c r="K19" s="329"/>
      <c r="L19" s="329"/>
      <c r="M19" s="329"/>
      <c r="N19" s="329"/>
      <c r="O19" s="329"/>
      <c r="P19" s="756" t="s">
        <v>1151</v>
      </c>
      <c r="Q19" s="272">
        <v>12</v>
      </c>
      <c r="R19" s="326" t="s">
        <v>2955</v>
      </c>
      <c r="S19" s="326"/>
      <c r="T19" s="178">
        <v>16</v>
      </c>
      <c r="U19" s="294">
        <v>4</v>
      </c>
      <c r="V19" s="295">
        <v>4</v>
      </c>
      <c r="W19" s="295">
        <v>4</v>
      </c>
      <c r="X19" s="295">
        <v>4</v>
      </c>
      <c r="Y19" s="354"/>
      <c r="Z19" s="444">
        <f t="shared" si="17"/>
        <v>0</v>
      </c>
      <c r="AA19" s="444">
        <f t="shared" si="18"/>
        <v>0</v>
      </c>
      <c r="AB19" s="444">
        <f t="shared" si="19"/>
        <v>0</v>
      </c>
      <c r="AC19" s="444">
        <f t="shared" si="20"/>
        <v>0</v>
      </c>
      <c r="AD19" s="444">
        <f t="shared" si="21"/>
        <v>0</v>
      </c>
      <c r="AE19" s="444">
        <f t="shared" si="22"/>
        <v>0</v>
      </c>
      <c r="AF19" s="444">
        <f t="shared" si="23"/>
        <v>0</v>
      </c>
      <c r="AG19" s="521">
        <f>+U19</f>
        <v>4</v>
      </c>
      <c r="AH19" s="444">
        <f t="shared" si="25"/>
        <v>0</v>
      </c>
      <c r="AI19" s="522"/>
      <c r="AJ19" s="522"/>
      <c r="AK19" s="522"/>
      <c r="AL19" s="522"/>
      <c r="AM19" s="522"/>
      <c r="AN19" s="522"/>
      <c r="AO19" s="521">
        <f>+V19</f>
        <v>4</v>
      </c>
      <c r="AP19" s="444">
        <f t="shared" si="27"/>
        <v>0</v>
      </c>
      <c r="AQ19" s="522"/>
      <c r="AR19" s="522"/>
      <c r="AS19" s="522"/>
      <c r="AT19" s="522"/>
      <c r="AU19" s="522"/>
      <c r="AV19" s="522"/>
      <c r="AW19" s="521">
        <f>+W19</f>
        <v>4</v>
      </c>
      <c r="AX19" s="444">
        <f t="shared" si="29"/>
        <v>0</v>
      </c>
      <c r="AY19" s="522"/>
      <c r="AZ19" s="522"/>
      <c r="BA19" s="522"/>
      <c r="BB19" s="522"/>
      <c r="BC19" s="522"/>
      <c r="BD19" s="522"/>
      <c r="BE19" s="521">
        <f>+X19</f>
        <v>4</v>
      </c>
      <c r="BF19" s="444">
        <f t="shared" si="31"/>
        <v>0</v>
      </c>
      <c r="BG19" s="522"/>
      <c r="BH19" s="522"/>
      <c r="BI19" s="522"/>
      <c r="BJ19" s="522"/>
      <c r="BK19" s="522"/>
      <c r="BL19" s="522"/>
    </row>
    <row r="20" spans="1:64" s="287" customFormat="1" ht="40.5" customHeight="1" x14ac:dyDescent="0.25">
      <c r="A20" s="278"/>
      <c r="B20" s="599" t="s">
        <v>697</v>
      </c>
      <c r="C20" s="611" t="s">
        <v>1740</v>
      </c>
      <c r="D20" s="603"/>
      <c r="E20" s="603"/>
      <c r="F20" s="612"/>
      <c r="G20" s="613"/>
      <c r="H20" s="614"/>
      <c r="I20" s="614"/>
      <c r="J20" s="619"/>
      <c r="K20" s="619"/>
      <c r="L20" s="619"/>
      <c r="M20" s="619"/>
      <c r="N20" s="619"/>
      <c r="O20" s="618"/>
      <c r="P20" s="635"/>
      <c r="Q20" s="635"/>
      <c r="R20" s="635"/>
      <c r="S20" s="636"/>
      <c r="T20" s="603"/>
      <c r="U20" s="604"/>
      <c r="V20" s="604"/>
      <c r="W20" s="604"/>
      <c r="X20" s="605"/>
      <c r="Y20" s="780">
        <v>1496.3689999999999</v>
      </c>
      <c r="Z20" s="912">
        <f t="shared" si="17"/>
        <v>1496.3690000000001</v>
      </c>
      <c r="AA20" s="912">
        <f t="shared" si="18"/>
        <v>1496.3690000000001</v>
      </c>
      <c r="AB20" s="912">
        <f t="shared" si="19"/>
        <v>0</v>
      </c>
      <c r="AC20" s="912">
        <f t="shared" si="20"/>
        <v>0</v>
      </c>
      <c r="AD20" s="912">
        <f t="shared" si="21"/>
        <v>0</v>
      </c>
      <c r="AE20" s="912">
        <f t="shared" si="22"/>
        <v>0</v>
      </c>
      <c r="AF20" s="912">
        <f t="shared" si="23"/>
        <v>0</v>
      </c>
      <c r="AG20" s="913"/>
      <c r="AH20" s="914">
        <f>SUM(AH21:AH23)</f>
        <v>342</v>
      </c>
      <c r="AI20" s="914">
        <f t="shared" ref="AI20:AN20" si="32">SUM(AI21:AI23)</f>
        <v>342</v>
      </c>
      <c r="AJ20" s="914">
        <f t="shared" si="32"/>
        <v>0</v>
      </c>
      <c r="AK20" s="914">
        <f t="shared" si="32"/>
        <v>0</v>
      </c>
      <c r="AL20" s="914">
        <f t="shared" si="32"/>
        <v>0</v>
      </c>
      <c r="AM20" s="914">
        <f t="shared" si="32"/>
        <v>0</v>
      </c>
      <c r="AN20" s="914">
        <f t="shared" si="32"/>
        <v>0</v>
      </c>
      <c r="AO20" s="913"/>
      <c r="AP20" s="914">
        <f>SUM(AP21:AP23)</f>
        <v>362.86900000000003</v>
      </c>
      <c r="AQ20" s="914">
        <f t="shared" ref="AQ20:AV20" si="33">SUM(AQ21:AQ23)</f>
        <v>362.86900000000003</v>
      </c>
      <c r="AR20" s="914">
        <f t="shared" si="33"/>
        <v>0</v>
      </c>
      <c r="AS20" s="914">
        <f t="shared" si="33"/>
        <v>0</v>
      </c>
      <c r="AT20" s="914">
        <f t="shared" si="33"/>
        <v>0</v>
      </c>
      <c r="AU20" s="914">
        <f t="shared" si="33"/>
        <v>0</v>
      </c>
      <c r="AV20" s="914">
        <f t="shared" si="33"/>
        <v>0</v>
      </c>
      <c r="AW20" s="913"/>
      <c r="AX20" s="914">
        <f>SUM(AX21:AX23)</f>
        <v>393</v>
      </c>
      <c r="AY20" s="914">
        <f t="shared" ref="AY20" si="34">SUM(AY21:AY23)</f>
        <v>393</v>
      </c>
      <c r="AZ20" s="914">
        <f t="shared" ref="AZ20" si="35">SUM(AZ21:AZ23)</f>
        <v>0</v>
      </c>
      <c r="BA20" s="914">
        <f t="shared" ref="BA20" si="36">SUM(BA21:BA23)</f>
        <v>0</v>
      </c>
      <c r="BB20" s="914">
        <f t="shared" ref="BB20" si="37">SUM(BB21:BB23)</f>
        <v>0</v>
      </c>
      <c r="BC20" s="914">
        <f t="shared" ref="BC20" si="38">SUM(BC21:BC23)</f>
        <v>0</v>
      </c>
      <c r="BD20" s="914">
        <f t="shared" ref="BD20" si="39">SUM(BD21:BD23)</f>
        <v>0</v>
      </c>
      <c r="BE20" s="913"/>
      <c r="BF20" s="914">
        <f>SUM(BF21:BF23)</f>
        <v>398.5</v>
      </c>
      <c r="BG20" s="914">
        <f t="shared" ref="BG20" si="40">SUM(BG21:BG23)</f>
        <v>398.5</v>
      </c>
      <c r="BH20" s="914">
        <f t="shared" ref="BH20" si="41">SUM(BH21:BH23)</f>
        <v>0</v>
      </c>
      <c r="BI20" s="914">
        <f t="shared" ref="BI20" si="42">SUM(BI21:BI23)</f>
        <v>0</v>
      </c>
      <c r="BJ20" s="914">
        <f t="shared" ref="BJ20" si="43">SUM(BJ21:BJ23)</f>
        <v>0</v>
      </c>
      <c r="BK20" s="914">
        <f t="shared" ref="BK20" si="44">SUM(BK21:BK23)</f>
        <v>0</v>
      </c>
      <c r="BL20" s="914">
        <f t="shared" ref="BL20" si="45">SUM(BL21:BL23)</f>
        <v>0</v>
      </c>
    </row>
    <row r="21" spans="1:64" s="287" customFormat="1" ht="40.5" customHeight="1" x14ac:dyDescent="0.25">
      <c r="A21" s="278"/>
      <c r="B21" s="278"/>
      <c r="C21" s="328" t="s">
        <v>2632</v>
      </c>
      <c r="D21" s="333" t="s">
        <v>1743</v>
      </c>
      <c r="E21" s="31">
        <v>647</v>
      </c>
      <c r="F21" s="280">
        <v>410402000</v>
      </c>
      <c r="G21" s="267" t="s">
        <v>1721</v>
      </c>
      <c r="H21" s="352">
        <v>140</v>
      </c>
      <c r="I21" s="353" t="s">
        <v>2979</v>
      </c>
      <c r="J21" s="325">
        <v>41</v>
      </c>
      <c r="K21" s="325" t="s">
        <v>3299</v>
      </c>
      <c r="L21" s="325">
        <v>4104</v>
      </c>
      <c r="M21" s="325" t="s">
        <v>3300</v>
      </c>
      <c r="N21" s="280">
        <v>2024004540023</v>
      </c>
      <c r="O21" s="325" t="s">
        <v>3301</v>
      </c>
      <c r="P21" s="327" t="s">
        <v>1721</v>
      </c>
      <c r="Q21" s="272">
        <v>140</v>
      </c>
      <c r="R21" s="326" t="s">
        <v>2955</v>
      </c>
      <c r="S21" s="326"/>
      <c r="T21" s="178">
        <v>140</v>
      </c>
      <c r="U21" s="294">
        <v>10</v>
      </c>
      <c r="V21" s="295">
        <v>40</v>
      </c>
      <c r="W21" s="295">
        <v>60</v>
      </c>
      <c r="X21" s="295">
        <v>30</v>
      </c>
      <c r="Y21" s="354">
        <v>1260</v>
      </c>
      <c r="Z21" s="444">
        <f t="shared" si="17"/>
        <v>1260</v>
      </c>
      <c r="AA21" s="444">
        <f t="shared" si="18"/>
        <v>1260</v>
      </c>
      <c r="AB21" s="444">
        <f t="shared" si="19"/>
        <v>0</v>
      </c>
      <c r="AC21" s="444">
        <f t="shared" si="20"/>
        <v>0</v>
      </c>
      <c r="AD21" s="444">
        <f t="shared" si="21"/>
        <v>0</v>
      </c>
      <c r="AE21" s="444">
        <f t="shared" si="22"/>
        <v>0</v>
      </c>
      <c r="AF21" s="444">
        <f t="shared" si="23"/>
        <v>0</v>
      </c>
      <c r="AG21" s="521">
        <f t="shared" ref="AG21:AG23" si="46">+U21</f>
        <v>10</v>
      </c>
      <c r="AH21" s="444">
        <f t="shared" si="25"/>
        <v>300</v>
      </c>
      <c r="AI21" s="522">
        <v>300</v>
      </c>
      <c r="AJ21" s="522"/>
      <c r="AK21" s="522"/>
      <c r="AL21" s="522"/>
      <c r="AM21" s="522"/>
      <c r="AN21" s="522"/>
      <c r="AO21" s="521">
        <f t="shared" ref="AO21:AO23" si="47">+V21</f>
        <v>40</v>
      </c>
      <c r="AP21" s="444">
        <f t="shared" si="27"/>
        <v>300</v>
      </c>
      <c r="AQ21" s="522">
        <v>300</v>
      </c>
      <c r="AR21" s="522"/>
      <c r="AS21" s="522"/>
      <c r="AT21" s="522"/>
      <c r="AU21" s="522"/>
      <c r="AV21" s="522"/>
      <c r="AW21" s="521">
        <f t="shared" ref="AW21:AW23" si="48">+W21</f>
        <v>60</v>
      </c>
      <c r="AX21" s="444">
        <f t="shared" si="29"/>
        <v>330</v>
      </c>
      <c r="AY21" s="522">
        <v>330</v>
      </c>
      <c r="AZ21" s="522"/>
      <c r="BA21" s="522"/>
      <c r="BB21" s="522"/>
      <c r="BC21" s="522"/>
      <c r="BD21" s="522"/>
      <c r="BE21" s="521">
        <f t="shared" ref="BE21:BE23" si="49">+X21</f>
        <v>30</v>
      </c>
      <c r="BF21" s="444">
        <f t="shared" si="31"/>
        <v>330</v>
      </c>
      <c r="BG21" s="522">
        <v>330</v>
      </c>
      <c r="BH21" s="522"/>
      <c r="BI21" s="522"/>
      <c r="BJ21" s="522"/>
      <c r="BK21" s="522"/>
      <c r="BL21" s="522"/>
    </row>
    <row r="22" spans="1:64" s="287" customFormat="1" ht="40.5" customHeight="1" x14ac:dyDescent="0.25">
      <c r="A22" s="278"/>
      <c r="B22" s="278"/>
      <c r="C22" s="328" t="s">
        <v>2633</v>
      </c>
      <c r="D22" s="333" t="s">
        <v>1744</v>
      </c>
      <c r="E22" s="31">
        <v>648</v>
      </c>
      <c r="F22" s="280">
        <v>410402000</v>
      </c>
      <c r="G22" s="267" t="s">
        <v>1721</v>
      </c>
      <c r="H22" s="352">
        <v>200</v>
      </c>
      <c r="I22" s="353" t="s">
        <v>2979</v>
      </c>
      <c r="J22" s="325">
        <v>41</v>
      </c>
      <c r="K22" s="325" t="s">
        <v>3299</v>
      </c>
      <c r="L22" s="325">
        <v>4104</v>
      </c>
      <c r="M22" s="325" t="s">
        <v>3300</v>
      </c>
      <c r="N22" s="280">
        <v>2024004540023</v>
      </c>
      <c r="O22" s="325" t="s">
        <v>3301</v>
      </c>
      <c r="P22" s="327" t="s">
        <v>1721</v>
      </c>
      <c r="Q22" s="272">
        <v>200</v>
      </c>
      <c r="R22" s="326" t="s">
        <v>2955</v>
      </c>
      <c r="S22" s="326"/>
      <c r="T22" s="178">
        <v>200</v>
      </c>
      <c r="U22" s="294">
        <v>30</v>
      </c>
      <c r="V22" s="295">
        <v>50</v>
      </c>
      <c r="W22" s="295">
        <v>70</v>
      </c>
      <c r="X22" s="295">
        <v>50</v>
      </c>
      <c r="Y22" s="354">
        <v>119.869</v>
      </c>
      <c r="Z22" s="444">
        <f t="shared" si="17"/>
        <v>119.869</v>
      </c>
      <c r="AA22" s="444">
        <f t="shared" si="18"/>
        <v>119.869</v>
      </c>
      <c r="AB22" s="444">
        <f t="shared" si="19"/>
        <v>0</v>
      </c>
      <c r="AC22" s="444">
        <f t="shared" si="20"/>
        <v>0</v>
      </c>
      <c r="AD22" s="444">
        <f t="shared" si="21"/>
        <v>0</v>
      </c>
      <c r="AE22" s="444">
        <f t="shared" si="22"/>
        <v>0</v>
      </c>
      <c r="AF22" s="444">
        <f t="shared" si="23"/>
        <v>0</v>
      </c>
      <c r="AG22" s="521">
        <f t="shared" si="46"/>
        <v>30</v>
      </c>
      <c r="AH22" s="444">
        <f t="shared" si="25"/>
        <v>30</v>
      </c>
      <c r="AI22" s="522">
        <v>30</v>
      </c>
      <c r="AJ22" s="522"/>
      <c r="AK22" s="522"/>
      <c r="AL22" s="522"/>
      <c r="AM22" s="522"/>
      <c r="AN22" s="522"/>
      <c r="AO22" s="521">
        <f t="shared" si="47"/>
        <v>50</v>
      </c>
      <c r="AP22" s="444">
        <f t="shared" si="27"/>
        <v>29.869</v>
      </c>
      <c r="AQ22" s="522">
        <v>29.869</v>
      </c>
      <c r="AR22" s="522"/>
      <c r="AS22" s="522"/>
      <c r="AT22" s="522"/>
      <c r="AU22" s="522"/>
      <c r="AV22" s="522"/>
      <c r="AW22" s="521">
        <f t="shared" si="48"/>
        <v>70</v>
      </c>
      <c r="AX22" s="444">
        <f t="shared" si="29"/>
        <v>30</v>
      </c>
      <c r="AY22" s="522">
        <v>30</v>
      </c>
      <c r="AZ22" s="522"/>
      <c r="BA22" s="522"/>
      <c r="BB22" s="522"/>
      <c r="BC22" s="522"/>
      <c r="BD22" s="522"/>
      <c r="BE22" s="521">
        <f t="shared" si="49"/>
        <v>50</v>
      </c>
      <c r="BF22" s="444">
        <f t="shared" si="31"/>
        <v>30</v>
      </c>
      <c r="BG22" s="522">
        <v>30</v>
      </c>
      <c r="BH22" s="522"/>
      <c r="BI22" s="522"/>
      <c r="BJ22" s="522"/>
      <c r="BK22" s="522"/>
      <c r="BL22" s="522"/>
    </row>
    <row r="23" spans="1:64" s="287" customFormat="1" ht="40.5" customHeight="1" x14ac:dyDescent="0.25">
      <c r="A23" s="278"/>
      <c r="B23" s="278"/>
      <c r="C23" s="328" t="s">
        <v>2634</v>
      </c>
      <c r="D23" s="333" t="s">
        <v>1745</v>
      </c>
      <c r="E23" s="31">
        <v>649</v>
      </c>
      <c r="F23" s="280">
        <v>410402000</v>
      </c>
      <c r="G23" s="267" t="s">
        <v>1721</v>
      </c>
      <c r="H23" s="352">
        <v>100</v>
      </c>
      <c r="I23" s="353" t="s">
        <v>2979</v>
      </c>
      <c r="J23" s="325">
        <v>41</v>
      </c>
      <c r="K23" s="325" t="s">
        <v>3299</v>
      </c>
      <c r="L23" s="325">
        <v>4104</v>
      </c>
      <c r="M23" s="325" t="s">
        <v>3300</v>
      </c>
      <c r="N23" s="280">
        <v>2024004540023</v>
      </c>
      <c r="O23" s="325" t="s">
        <v>3301</v>
      </c>
      <c r="P23" s="327" t="s">
        <v>1721</v>
      </c>
      <c r="Q23" s="272">
        <v>100</v>
      </c>
      <c r="R23" s="326" t="s">
        <v>2955</v>
      </c>
      <c r="S23" s="326"/>
      <c r="T23" s="178">
        <v>100</v>
      </c>
      <c r="U23" s="294">
        <v>10</v>
      </c>
      <c r="V23" s="295">
        <v>30</v>
      </c>
      <c r="W23" s="295">
        <v>40</v>
      </c>
      <c r="X23" s="295">
        <v>20</v>
      </c>
      <c r="Y23" s="354">
        <v>116.5</v>
      </c>
      <c r="Z23" s="444">
        <f t="shared" si="17"/>
        <v>116.5</v>
      </c>
      <c r="AA23" s="444">
        <f t="shared" si="18"/>
        <v>116.5</v>
      </c>
      <c r="AB23" s="444">
        <f t="shared" si="19"/>
        <v>0</v>
      </c>
      <c r="AC23" s="444">
        <f t="shared" si="20"/>
        <v>0</v>
      </c>
      <c r="AD23" s="444">
        <f t="shared" si="21"/>
        <v>0</v>
      </c>
      <c r="AE23" s="444">
        <f t="shared" si="22"/>
        <v>0</v>
      </c>
      <c r="AF23" s="444">
        <f t="shared" si="23"/>
        <v>0</v>
      </c>
      <c r="AG23" s="521">
        <f t="shared" si="46"/>
        <v>10</v>
      </c>
      <c r="AH23" s="444">
        <f t="shared" si="25"/>
        <v>12</v>
      </c>
      <c r="AI23" s="522">
        <v>12</v>
      </c>
      <c r="AJ23" s="522"/>
      <c r="AK23" s="522"/>
      <c r="AL23" s="522"/>
      <c r="AM23" s="522"/>
      <c r="AN23" s="522"/>
      <c r="AO23" s="521">
        <f t="shared" si="47"/>
        <v>30</v>
      </c>
      <c r="AP23" s="444">
        <f t="shared" si="27"/>
        <v>33</v>
      </c>
      <c r="AQ23" s="522">
        <v>33</v>
      </c>
      <c r="AR23" s="522"/>
      <c r="AS23" s="522"/>
      <c r="AT23" s="522"/>
      <c r="AU23" s="522"/>
      <c r="AV23" s="522"/>
      <c r="AW23" s="521">
        <f t="shared" si="48"/>
        <v>40</v>
      </c>
      <c r="AX23" s="444">
        <f t="shared" si="29"/>
        <v>33</v>
      </c>
      <c r="AY23" s="522">
        <v>33</v>
      </c>
      <c r="AZ23" s="522"/>
      <c r="BA23" s="522"/>
      <c r="BB23" s="522"/>
      <c r="BC23" s="522"/>
      <c r="BD23" s="522"/>
      <c r="BE23" s="521">
        <f t="shared" si="49"/>
        <v>20</v>
      </c>
      <c r="BF23" s="444">
        <f t="shared" si="31"/>
        <v>38.5</v>
      </c>
      <c r="BG23" s="522">
        <v>38.5</v>
      </c>
      <c r="BH23" s="522"/>
      <c r="BI23" s="522"/>
      <c r="BJ23" s="522"/>
      <c r="BK23" s="522"/>
      <c r="BL23" s="522"/>
    </row>
    <row r="24" spans="1:64" s="287" customFormat="1" ht="40.5" customHeight="1" x14ac:dyDescent="0.25">
      <c r="A24" s="278"/>
      <c r="B24" s="599" t="s">
        <v>2635</v>
      </c>
      <c r="C24" s="611" t="s">
        <v>1748</v>
      </c>
      <c r="D24" s="603"/>
      <c r="E24" s="603"/>
      <c r="F24" s="612"/>
      <c r="G24" s="613"/>
      <c r="H24" s="614"/>
      <c r="I24" s="614"/>
      <c r="J24" s="619"/>
      <c r="K24" s="619"/>
      <c r="L24" s="619"/>
      <c r="M24" s="619"/>
      <c r="N24" s="619"/>
      <c r="O24" s="618"/>
      <c r="P24" s="635"/>
      <c r="Q24" s="635"/>
      <c r="R24" s="635"/>
      <c r="S24" s="636"/>
      <c r="T24" s="603"/>
      <c r="U24" s="604"/>
      <c r="V24" s="604"/>
      <c r="W24" s="604"/>
      <c r="X24" s="605"/>
      <c r="Y24" s="780">
        <v>1574.2</v>
      </c>
      <c r="Z24" s="912">
        <f t="shared" si="17"/>
        <v>1574.1999999999998</v>
      </c>
      <c r="AA24" s="912">
        <f t="shared" si="18"/>
        <v>1574.1999999999998</v>
      </c>
      <c r="AB24" s="912">
        <f t="shared" si="19"/>
        <v>0</v>
      </c>
      <c r="AC24" s="912">
        <f t="shared" si="20"/>
        <v>0</v>
      </c>
      <c r="AD24" s="912">
        <f t="shared" si="21"/>
        <v>0</v>
      </c>
      <c r="AE24" s="912">
        <f t="shared" si="22"/>
        <v>0</v>
      </c>
      <c r="AF24" s="912">
        <f t="shared" si="23"/>
        <v>0</v>
      </c>
      <c r="AG24" s="913"/>
      <c r="AH24" s="914">
        <f>SUM(AH25:AH29)</f>
        <v>352.8</v>
      </c>
      <c r="AI24" s="914">
        <f t="shared" ref="AI24:AN24" si="50">SUM(AI25:AI29)</f>
        <v>352.8</v>
      </c>
      <c r="AJ24" s="914">
        <f t="shared" si="50"/>
        <v>0</v>
      </c>
      <c r="AK24" s="914">
        <f t="shared" si="50"/>
        <v>0</v>
      </c>
      <c r="AL24" s="914">
        <f t="shared" si="50"/>
        <v>0</v>
      </c>
      <c r="AM24" s="914">
        <f t="shared" si="50"/>
        <v>0</v>
      </c>
      <c r="AN24" s="914">
        <f t="shared" si="50"/>
        <v>0</v>
      </c>
      <c r="AO24" s="913"/>
      <c r="AP24" s="914">
        <f>SUM(AP25:AP29)</f>
        <v>394</v>
      </c>
      <c r="AQ24" s="914">
        <f t="shared" ref="AQ24:AV24" si="51">SUM(AQ25:AQ29)</f>
        <v>394</v>
      </c>
      <c r="AR24" s="914">
        <f t="shared" si="51"/>
        <v>0</v>
      </c>
      <c r="AS24" s="914">
        <f t="shared" si="51"/>
        <v>0</v>
      </c>
      <c r="AT24" s="914">
        <f t="shared" si="51"/>
        <v>0</v>
      </c>
      <c r="AU24" s="914">
        <f t="shared" si="51"/>
        <v>0</v>
      </c>
      <c r="AV24" s="914">
        <f t="shared" si="51"/>
        <v>0</v>
      </c>
      <c r="AW24" s="913"/>
      <c r="AX24" s="914">
        <f>SUM(AX25:AX29)</f>
        <v>396</v>
      </c>
      <c r="AY24" s="914">
        <f t="shared" ref="AY24" si="52">SUM(AY25:AY29)</f>
        <v>396</v>
      </c>
      <c r="AZ24" s="914">
        <f t="shared" ref="AZ24" si="53">SUM(AZ25:AZ29)</f>
        <v>0</v>
      </c>
      <c r="BA24" s="914">
        <f t="shared" ref="BA24" si="54">SUM(BA25:BA29)</f>
        <v>0</v>
      </c>
      <c r="BB24" s="914">
        <f t="shared" ref="BB24" si="55">SUM(BB25:BB29)</f>
        <v>0</v>
      </c>
      <c r="BC24" s="914">
        <f t="shared" ref="BC24" si="56">SUM(BC25:BC29)</f>
        <v>0</v>
      </c>
      <c r="BD24" s="914">
        <f t="shared" ref="BD24" si="57">SUM(BD25:BD29)</f>
        <v>0</v>
      </c>
      <c r="BE24" s="913"/>
      <c r="BF24" s="914">
        <f>SUM(BF25:BF29)</f>
        <v>431.4</v>
      </c>
      <c r="BG24" s="914">
        <f t="shared" ref="BG24" si="58">SUM(BG25:BG29)</f>
        <v>431.4</v>
      </c>
      <c r="BH24" s="914">
        <f t="shared" ref="BH24" si="59">SUM(BH25:BH29)</f>
        <v>0</v>
      </c>
      <c r="BI24" s="914">
        <f t="shared" ref="BI24" si="60">SUM(BI25:BI29)</f>
        <v>0</v>
      </c>
      <c r="BJ24" s="914">
        <f t="shared" ref="BJ24" si="61">SUM(BJ25:BJ29)</f>
        <v>0</v>
      </c>
      <c r="BK24" s="914">
        <f t="shared" ref="BK24" si="62">SUM(BK25:BK29)</f>
        <v>0</v>
      </c>
      <c r="BL24" s="914">
        <f t="shared" ref="BL24" si="63">SUM(BL25:BL29)</f>
        <v>0</v>
      </c>
    </row>
    <row r="25" spans="1:64" s="287" customFormat="1" ht="40.5" customHeight="1" x14ac:dyDescent="0.25">
      <c r="A25" s="278"/>
      <c r="B25" s="278"/>
      <c r="C25" s="328" t="s">
        <v>2636</v>
      </c>
      <c r="D25" s="333" t="s">
        <v>1750</v>
      </c>
      <c r="E25" s="340">
        <v>650</v>
      </c>
      <c r="F25" s="280"/>
      <c r="G25" s="267" t="s">
        <v>1721</v>
      </c>
      <c r="H25" s="352">
        <v>2200</v>
      </c>
      <c r="I25" s="353"/>
      <c r="J25" s="325"/>
      <c r="K25" s="325"/>
      <c r="L25" s="325"/>
      <c r="M25" s="325"/>
      <c r="N25" s="280"/>
      <c r="O25" s="325"/>
      <c r="P25" s="327" t="s">
        <v>1721</v>
      </c>
      <c r="Q25" s="272">
        <v>2200</v>
      </c>
      <c r="R25" s="326" t="s">
        <v>2955</v>
      </c>
      <c r="S25" s="326"/>
      <c r="T25" s="178">
        <v>2200</v>
      </c>
      <c r="U25" s="294">
        <v>500</v>
      </c>
      <c r="V25" s="295">
        <v>600</v>
      </c>
      <c r="W25" s="295">
        <v>600</v>
      </c>
      <c r="X25" s="295">
        <v>500</v>
      </c>
      <c r="Y25" s="354">
        <v>0</v>
      </c>
      <c r="Z25" s="444">
        <f t="shared" si="17"/>
        <v>0</v>
      </c>
      <c r="AA25" s="444">
        <f t="shared" si="18"/>
        <v>0</v>
      </c>
      <c r="AB25" s="444">
        <f t="shared" si="19"/>
        <v>0</v>
      </c>
      <c r="AC25" s="444">
        <f t="shared" si="20"/>
        <v>0</v>
      </c>
      <c r="AD25" s="444">
        <f t="shared" si="21"/>
        <v>0</v>
      </c>
      <c r="AE25" s="444">
        <f t="shared" si="22"/>
        <v>0</v>
      </c>
      <c r="AF25" s="444">
        <f t="shared" si="23"/>
        <v>0</v>
      </c>
      <c r="AG25" s="521">
        <f t="shared" ref="AG25:AG29" si="64">+U25</f>
        <v>500</v>
      </c>
      <c r="AH25" s="444">
        <f t="shared" si="25"/>
        <v>0</v>
      </c>
      <c r="AI25" s="522">
        <v>0</v>
      </c>
      <c r="AJ25" s="522"/>
      <c r="AK25" s="522"/>
      <c r="AL25" s="522"/>
      <c r="AM25" s="522"/>
      <c r="AN25" s="522"/>
      <c r="AO25" s="521">
        <f t="shared" ref="AO25:AO29" si="65">+V25</f>
        <v>600</v>
      </c>
      <c r="AP25" s="444">
        <f t="shared" si="27"/>
        <v>0</v>
      </c>
      <c r="AQ25" s="522"/>
      <c r="AR25" s="522"/>
      <c r="AS25" s="522"/>
      <c r="AT25" s="522"/>
      <c r="AU25" s="522"/>
      <c r="AV25" s="522"/>
      <c r="AW25" s="521">
        <f t="shared" ref="AW25:AW29" si="66">+W25</f>
        <v>600</v>
      </c>
      <c r="AX25" s="444">
        <f t="shared" si="29"/>
        <v>0</v>
      </c>
      <c r="AY25" s="522"/>
      <c r="AZ25" s="522"/>
      <c r="BA25" s="522"/>
      <c r="BB25" s="522"/>
      <c r="BC25" s="522"/>
      <c r="BD25" s="522"/>
      <c r="BE25" s="521">
        <f t="shared" ref="BE25:BE29" si="67">+X25</f>
        <v>500</v>
      </c>
      <c r="BF25" s="444">
        <f t="shared" si="31"/>
        <v>0</v>
      </c>
      <c r="BG25" s="522"/>
      <c r="BH25" s="522"/>
      <c r="BI25" s="522"/>
      <c r="BJ25" s="522"/>
      <c r="BK25" s="522"/>
      <c r="BL25" s="522"/>
    </row>
    <row r="26" spans="1:64" s="287" customFormat="1" ht="40.5" customHeight="1" x14ac:dyDescent="0.25">
      <c r="A26" s="278"/>
      <c r="B26" s="278"/>
      <c r="C26" s="328" t="s">
        <v>2637</v>
      </c>
      <c r="D26" s="333" t="s">
        <v>1751</v>
      </c>
      <c r="E26" s="31">
        <v>651</v>
      </c>
      <c r="F26" s="280">
        <v>410402000</v>
      </c>
      <c r="G26" s="267" t="s">
        <v>1721</v>
      </c>
      <c r="H26" s="352">
        <v>500</v>
      </c>
      <c r="I26" s="353" t="s">
        <v>2979</v>
      </c>
      <c r="J26" s="325">
        <v>41</v>
      </c>
      <c r="K26" s="325" t="s">
        <v>3299</v>
      </c>
      <c r="L26" s="325">
        <v>4104</v>
      </c>
      <c r="M26" s="325" t="s">
        <v>3300</v>
      </c>
      <c r="N26" s="280">
        <v>2024004540023</v>
      </c>
      <c r="O26" s="325" t="s">
        <v>3301</v>
      </c>
      <c r="P26" s="327" t="s">
        <v>1721</v>
      </c>
      <c r="Q26" s="272">
        <v>500</v>
      </c>
      <c r="R26" s="326" t="s">
        <v>2955</v>
      </c>
      <c r="S26" s="326"/>
      <c r="T26" s="178">
        <v>500</v>
      </c>
      <c r="U26" s="294">
        <v>100</v>
      </c>
      <c r="V26" s="295">
        <v>150</v>
      </c>
      <c r="W26" s="295">
        <v>150</v>
      </c>
      <c r="X26" s="295">
        <v>100</v>
      </c>
      <c r="Y26" s="354">
        <v>1351.4</v>
      </c>
      <c r="Z26" s="444">
        <f t="shared" si="17"/>
        <v>1351.4</v>
      </c>
      <c r="AA26" s="444">
        <f t="shared" si="18"/>
        <v>1351.4</v>
      </c>
      <c r="AB26" s="444">
        <f t="shared" si="19"/>
        <v>0</v>
      </c>
      <c r="AC26" s="444">
        <f t="shared" si="20"/>
        <v>0</v>
      </c>
      <c r="AD26" s="444">
        <f t="shared" si="21"/>
        <v>0</v>
      </c>
      <c r="AE26" s="444">
        <f t="shared" si="22"/>
        <v>0</v>
      </c>
      <c r="AF26" s="444">
        <f t="shared" si="23"/>
        <v>0</v>
      </c>
      <c r="AG26" s="521">
        <f t="shared" si="64"/>
        <v>100</v>
      </c>
      <c r="AH26" s="444">
        <f t="shared" si="25"/>
        <v>330</v>
      </c>
      <c r="AI26" s="522">
        <v>330</v>
      </c>
      <c r="AJ26" s="522"/>
      <c r="AK26" s="522"/>
      <c r="AL26" s="522"/>
      <c r="AM26" s="522"/>
      <c r="AN26" s="522"/>
      <c r="AO26" s="521">
        <f t="shared" si="65"/>
        <v>150</v>
      </c>
      <c r="AP26" s="444">
        <f t="shared" si="27"/>
        <v>330</v>
      </c>
      <c r="AQ26" s="522">
        <v>330</v>
      </c>
      <c r="AR26" s="522"/>
      <c r="AS26" s="522"/>
      <c r="AT26" s="522"/>
      <c r="AU26" s="522"/>
      <c r="AV26" s="522"/>
      <c r="AW26" s="521">
        <f t="shared" si="66"/>
        <v>150</v>
      </c>
      <c r="AX26" s="444">
        <f t="shared" si="29"/>
        <v>330</v>
      </c>
      <c r="AY26" s="522">
        <v>330</v>
      </c>
      <c r="AZ26" s="522"/>
      <c r="BA26" s="522"/>
      <c r="BB26" s="522"/>
      <c r="BC26" s="522"/>
      <c r="BD26" s="522"/>
      <c r="BE26" s="521">
        <f t="shared" si="67"/>
        <v>100</v>
      </c>
      <c r="BF26" s="444">
        <f t="shared" si="31"/>
        <v>361.4</v>
      </c>
      <c r="BG26" s="522">
        <v>361.4</v>
      </c>
      <c r="BH26" s="522"/>
      <c r="BI26" s="522"/>
      <c r="BJ26" s="522"/>
      <c r="BK26" s="522"/>
      <c r="BL26" s="522"/>
    </row>
    <row r="27" spans="1:64" s="287" customFormat="1" ht="40.5" customHeight="1" x14ac:dyDescent="0.25">
      <c r="A27" s="278"/>
      <c r="B27" s="278"/>
      <c r="C27" s="328" t="s">
        <v>2638</v>
      </c>
      <c r="D27" s="333" t="s">
        <v>1752</v>
      </c>
      <c r="E27" s="31">
        <v>652</v>
      </c>
      <c r="F27" s="280">
        <v>410402000</v>
      </c>
      <c r="G27" s="267" t="s">
        <v>1721</v>
      </c>
      <c r="H27" s="352">
        <v>1000</v>
      </c>
      <c r="I27" s="353" t="s">
        <v>2979</v>
      </c>
      <c r="J27" s="325">
        <v>41</v>
      </c>
      <c r="K27" s="325" t="s">
        <v>3299</v>
      </c>
      <c r="L27" s="325">
        <v>4104</v>
      </c>
      <c r="M27" s="325" t="s">
        <v>3300</v>
      </c>
      <c r="N27" s="280">
        <v>2024004540023</v>
      </c>
      <c r="O27" s="325" t="s">
        <v>3301</v>
      </c>
      <c r="P27" s="327" t="s">
        <v>1721</v>
      </c>
      <c r="Q27" s="272">
        <v>1000</v>
      </c>
      <c r="R27" s="326" t="s">
        <v>2955</v>
      </c>
      <c r="S27" s="326"/>
      <c r="T27" s="178">
        <v>1000</v>
      </c>
      <c r="U27" s="294">
        <v>200</v>
      </c>
      <c r="V27" s="295">
        <v>350</v>
      </c>
      <c r="W27" s="295">
        <v>350</v>
      </c>
      <c r="X27" s="295">
        <v>100</v>
      </c>
      <c r="Y27" s="354">
        <v>5.2</v>
      </c>
      <c r="Z27" s="444">
        <f t="shared" si="17"/>
        <v>5.2</v>
      </c>
      <c r="AA27" s="444">
        <f t="shared" si="18"/>
        <v>5.2</v>
      </c>
      <c r="AB27" s="444">
        <f t="shared" si="19"/>
        <v>0</v>
      </c>
      <c r="AC27" s="444">
        <f t="shared" si="20"/>
        <v>0</v>
      </c>
      <c r="AD27" s="444">
        <f t="shared" si="21"/>
        <v>0</v>
      </c>
      <c r="AE27" s="444">
        <f t="shared" si="22"/>
        <v>0</v>
      </c>
      <c r="AF27" s="444">
        <f t="shared" si="23"/>
        <v>0</v>
      </c>
      <c r="AG27" s="521">
        <f t="shared" si="64"/>
        <v>200</v>
      </c>
      <c r="AH27" s="444">
        <f t="shared" si="25"/>
        <v>5.2</v>
      </c>
      <c r="AI27" s="522">
        <v>5.2</v>
      </c>
      <c r="AJ27" s="522"/>
      <c r="AK27" s="522"/>
      <c r="AL27" s="522"/>
      <c r="AM27" s="522"/>
      <c r="AN27" s="522"/>
      <c r="AO27" s="521">
        <f t="shared" si="65"/>
        <v>350</v>
      </c>
      <c r="AP27" s="444">
        <f t="shared" si="27"/>
        <v>0</v>
      </c>
      <c r="AQ27" s="522"/>
      <c r="AR27" s="522"/>
      <c r="AS27" s="522"/>
      <c r="AT27" s="522"/>
      <c r="AU27" s="522"/>
      <c r="AV27" s="522"/>
      <c r="AW27" s="521">
        <f t="shared" si="66"/>
        <v>350</v>
      </c>
      <c r="AX27" s="444">
        <f t="shared" si="29"/>
        <v>0</v>
      </c>
      <c r="AY27" s="522"/>
      <c r="AZ27" s="522"/>
      <c r="BA27" s="522"/>
      <c r="BB27" s="522"/>
      <c r="BC27" s="522"/>
      <c r="BD27" s="522"/>
      <c r="BE27" s="521">
        <f t="shared" si="67"/>
        <v>100</v>
      </c>
      <c r="BF27" s="444">
        <f t="shared" si="31"/>
        <v>0</v>
      </c>
      <c r="BG27" s="522"/>
      <c r="BH27" s="522"/>
      <c r="BI27" s="522"/>
      <c r="BJ27" s="522"/>
      <c r="BK27" s="522"/>
      <c r="BL27" s="522"/>
    </row>
    <row r="28" spans="1:64" s="287" customFormat="1" ht="40.5" customHeight="1" x14ac:dyDescent="0.25">
      <c r="A28" s="278"/>
      <c r="B28" s="278"/>
      <c r="C28" s="328" t="s">
        <v>2639</v>
      </c>
      <c r="D28" s="333" t="s">
        <v>1753</v>
      </c>
      <c r="E28" s="31">
        <v>653</v>
      </c>
      <c r="F28" s="280">
        <v>410402000</v>
      </c>
      <c r="G28" s="267" t="s">
        <v>1721</v>
      </c>
      <c r="H28" s="352">
        <v>200</v>
      </c>
      <c r="I28" s="353" t="s">
        <v>2979</v>
      </c>
      <c r="J28" s="325">
        <v>41</v>
      </c>
      <c r="K28" s="325" t="s">
        <v>3299</v>
      </c>
      <c r="L28" s="325">
        <v>4104</v>
      </c>
      <c r="M28" s="325" t="s">
        <v>3300</v>
      </c>
      <c r="N28" s="280">
        <v>2024004540023</v>
      </c>
      <c r="O28" s="325" t="s">
        <v>3301</v>
      </c>
      <c r="P28" s="327" t="s">
        <v>1721</v>
      </c>
      <c r="Q28" s="272">
        <v>200</v>
      </c>
      <c r="R28" s="326" t="s">
        <v>2955</v>
      </c>
      <c r="S28" s="326"/>
      <c r="T28" s="178">
        <v>200</v>
      </c>
      <c r="U28" s="294">
        <v>50</v>
      </c>
      <c r="V28" s="295">
        <v>60</v>
      </c>
      <c r="W28" s="295">
        <v>70</v>
      </c>
      <c r="X28" s="295">
        <v>20</v>
      </c>
      <c r="Y28" s="354">
        <v>212.8</v>
      </c>
      <c r="Z28" s="444">
        <f t="shared" si="17"/>
        <v>212.8</v>
      </c>
      <c r="AA28" s="444">
        <f t="shared" si="18"/>
        <v>212.8</v>
      </c>
      <c r="AB28" s="444">
        <f t="shared" si="19"/>
        <v>0</v>
      </c>
      <c r="AC28" s="444">
        <f t="shared" si="20"/>
        <v>0</v>
      </c>
      <c r="AD28" s="444">
        <f t="shared" si="21"/>
        <v>0</v>
      </c>
      <c r="AE28" s="444">
        <f t="shared" si="22"/>
        <v>0</v>
      </c>
      <c r="AF28" s="444">
        <f t="shared" si="23"/>
        <v>0</v>
      </c>
      <c r="AG28" s="521">
        <f t="shared" si="64"/>
        <v>50</v>
      </c>
      <c r="AH28" s="444">
        <f t="shared" si="25"/>
        <v>12.8</v>
      </c>
      <c r="AI28" s="522">
        <v>12.8</v>
      </c>
      <c r="AJ28" s="522"/>
      <c r="AK28" s="522"/>
      <c r="AL28" s="522"/>
      <c r="AM28" s="522"/>
      <c r="AN28" s="522"/>
      <c r="AO28" s="521">
        <f t="shared" si="65"/>
        <v>60</v>
      </c>
      <c r="AP28" s="444">
        <f t="shared" si="27"/>
        <v>64</v>
      </c>
      <c r="AQ28" s="522">
        <v>64</v>
      </c>
      <c r="AR28" s="522"/>
      <c r="AS28" s="522"/>
      <c r="AT28" s="522"/>
      <c r="AU28" s="522"/>
      <c r="AV28" s="522"/>
      <c r="AW28" s="521">
        <f t="shared" si="66"/>
        <v>70</v>
      </c>
      <c r="AX28" s="444">
        <f t="shared" si="29"/>
        <v>66</v>
      </c>
      <c r="AY28" s="522">
        <v>66</v>
      </c>
      <c r="AZ28" s="522"/>
      <c r="BA28" s="522"/>
      <c r="BB28" s="522"/>
      <c r="BC28" s="522"/>
      <c r="BD28" s="522"/>
      <c r="BE28" s="521">
        <f t="shared" si="67"/>
        <v>20</v>
      </c>
      <c r="BF28" s="444">
        <f t="shared" si="31"/>
        <v>70</v>
      </c>
      <c r="BG28" s="522">
        <v>70</v>
      </c>
      <c r="BH28" s="522"/>
      <c r="BI28" s="522"/>
      <c r="BJ28" s="522"/>
      <c r="BK28" s="522"/>
      <c r="BL28" s="522"/>
    </row>
    <row r="29" spans="1:64" s="287" customFormat="1" ht="40.5" customHeight="1" x14ac:dyDescent="0.25">
      <c r="A29" s="278"/>
      <c r="B29" s="278"/>
      <c r="C29" s="328" t="s">
        <v>2640</v>
      </c>
      <c r="D29" s="333" t="s">
        <v>1754</v>
      </c>
      <c r="E29" s="31">
        <v>654</v>
      </c>
      <c r="F29" s="280">
        <v>410402000</v>
      </c>
      <c r="G29" s="267" t="s">
        <v>1721</v>
      </c>
      <c r="H29" s="352">
        <v>4000</v>
      </c>
      <c r="I29" s="353" t="s">
        <v>2979</v>
      </c>
      <c r="J29" s="325">
        <v>41</v>
      </c>
      <c r="K29" s="325" t="s">
        <v>3299</v>
      </c>
      <c r="L29" s="325">
        <v>4104</v>
      </c>
      <c r="M29" s="325" t="s">
        <v>3300</v>
      </c>
      <c r="N29" s="280">
        <v>2024004540023</v>
      </c>
      <c r="O29" s="325" t="s">
        <v>3301</v>
      </c>
      <c r="P29" s="327" t="s">
        <v>1721</v>
      </c>
      <c r="Q29" s="272">
        <v>4000</v>
      </c>
      <c r="R29" s="326" t="s">
        <v>2955</v>
      </c>
      <c r="S29" s="326"/>
      <c r="T29" s="178">
        <v>4000</v>
      </c>
      <c r="U29" s="294">
        <v>800</v>
      </c>
      <c r="V29" s="295">
        <v>1200</v>
      </c>
      <c r="W29" s="295">
        <v>1500</v>
      </c>
      <c r="X29" s="295">
        <v>500</v>
      </c>
      <c r="Y29" s="354">
        <v>4.8</v>
      </c>
      <c r="Z29" s="444">
        <f t="shared" si="17"/>
        <v>4.8</v>
      </c>
      <c r="AA29" s="444">
        <f t="shared" si="18"/>
        <v>4.8</v>
      </c>
      <c r="AB29" s="444">
        <f t="shared" si="19"/>
        <v>0</v>
      </c>
      <c r="AC29" s="444">
        <f t="shared" si="20"/>
        <v>0</v>
      </c>
      <c r="AD29" s="444">
        <f t="shared" si="21"/>
        <v>0</v>
      </c>
      <c r="AE29" s="444">
        <f t="shared" si="22"/>
        <v>0</v>
      </c>
      <c r="AF29" s="444">
        <f t="shared" si="23"/>
        <v>0</v>
      </c>
      <c r="AG29" s="521">
        <f t="shared" si="64"/>
        <v>800</v>
      </c>
      <c r="AH29" s="444">
        <f t="shared" si="25"/>
        <v>4.8</v>
      </c>
      <c r="AI29" s="522">
        <v>4.8</v>
      </c>
      <c r="AJ29" s="522"/>
      <c r="AK29" s="522"/>
      <c r="AL29" s="522"/>
      <c r="AM29" s="522"/>
      <c r="AN29" s="522"/>
      <c r="AO29" s="521">
        <f t="shared" si="65"/>
        <v>1200</v>
      </c>
      <c r="AP29" s="444">
        <f t="shared" si="27"/>
        <v>0</v>
      </c>
      <c r="AQ29" s="522"/>
      <c r="AR29" s="522"/>
      <c r="AS29" s="522"/>
      <c r="AT29" s="522"/>
      <c r="AU29" s="522"/>
      <c r="AV29" s="522"/>
      <c r="AW29" s="521">
        <f t="shared" si="66"/>
        <v>1500</v>
      </c>
      <c r="AX29" s="444">
        <f t="shared" si="29"/>
        <v>0</v>
      </c>
      <c r="AY29" s="522"/>
      <c r="AZ29" s="522"/>
      <c r="BA29" s="522"/>
      <c r="BB29" s="522"/>
      <c r="BC29" s="522"/>
      <c r="BD29" s="522"/>
      <c r="BE29" s="521">
        <f t="shared" si="67"/>
        <v>500</v>
      </c>
      <c r="BF29" s="444">
        <f t="shared" si="31"/>
        <v>0</v>
      </c>
      <c r="BG29" s="522"/>
      <c r="BH29" s="522"/>
      <c r="BI29" s="522"/>
      <c r="BJ29" s="522"/>
      <c r="BK29" s="522"/>
      <c r="BL29" s="522"/>
    </row>
    <row r="30" spans="1:64" s="287" customFormat="1" ht="40.5" customHeight="1" x14ac:dyDescent="0.25">
      <c r="A30" s="278"/>
      <c r="B30" s="599" t="s">
        <v>2641</v>
      </c>
      <c r="C30" s="611" t="s">
        <v>1760</v>
      </c>
      <c r="D30" s="603"/>
      <c r="E30" s="603"/>
      <c r="F30" s="612"/>
      <c r="G30" s="613"/>
      <c r="H30" s="614"/>
      <c r="I30" s="614"/>
      <c r="J30" s="619"/>
      <c r="K30" s="619"/>
      <c r="L30" s="619"/>
      <c r="M30" s="619"/>
      <c r="N30" s="619"/>
      <c r="O30" s="618"/>
      <c r="P30" s="635"/>
      <c r="Q30" s="635"/>
      <c r="R30" s="635"/>
      <c r="S30" s="636"/>
      <c r="T30" s="603"/>
      <c r="U30" s="604"/>
      <c r="V30" s="604"/>
      <c r="W30" s="604"/>
      <c r="X30" s="605"/>
      <c r="Y30" s="780">
        <v>2499.9</v>
      </c>
      <c r="Z30" s="290">
        <f t="shared" si="17"/>
        <v>2499.8999999999996</v>
      </c>
      <c r="AA30" s="290">
        <f t="shared" si="18"/>
        <v>2499.8999999999996</v>
      </c>
      <c r="AB30" s="290">
        <f t="shared" si="19"/>
        <v>0</v>
      </c>
      <c r="AC30" s="290">
        <f t="shared" si="20"/>
        <v>0</v>
      </c>
      <c r="AD30" s="290">
        <f t="shared" si="21"/>
        <v>0</v>
      </c>
      <c r="AE30" s="290">
        <f t="shared" si="22"/>
        <v>0</v>
      </c>
      <c r="AF30" s="290">
        <f t="shared" si="23"/>
        <v>0</v>
      </c>
      <c r="AG30" s="291"/>
      <c r="AH30" s="292">
        <f>SUM(AH31:AH32)</f>
        <v>0</v>
      </c>
      <c r="AI30" s="292">
        <f t="shared" ref="AI30:AN30" si="68">SUM(AI31:AI32)</f>
        <v>0</v>
      </c>
      <c r="AJ30" s="292">
        <f t="shared" si="68"/>
        <v>0</v>
      </c>
      <c r="AK30" s="292">
        <f t="shared" si="68"/>
        <v>0</v>
      </c>
      <c r="AL30" s="292">
        <f t="shared" si="68"/>
        <v>0</v>
      </c>
      <c r="AM30" s="292">
        <f t="shared" si="68"/>
        <v>0</v>
      </c>
      <c r="AN30" s="292">
        <f t="shared" si="68"/>
        <v>0</v>
      </c>
      <c r="AO30" s="291"/>
      <c r="AP30" s="292">
        <f>SUM(AP31:AP32)</f>
        <v>833.3</v>
      </c>
      <c r="AQ30" s="292">
        <f t="shared" ref="AQ30:AV30" si="69">SUM(AQ31:AQ32)</f>
        <v>833.3</v>
      </c>
      <c r="AR30" s="292">
        <f t="shared" si="69"/>
        <v>0</v>
      </c>
      <c r="AS30" s="292">
        <f t="shared" si="69"/>
        <v>0</v>
      </c>
      <c r="AT30" s="292">
        <f t="shared" si="69"/>
        <v>0</v>
      </c>
      <c r="AU30" s="292">
        <f t="shared" si="69"/>
        <v>0</v>
      </c>
      <c r="AV30" s="292">
        <f t="shared" si="69"/>
        <v>0</v>
      </c>
      <c r="AW30" s="291"/>
      <c r="AX30" s="292">
        <f>SUM(AX31:AX32)</f>
        <v>833.3</v>
      </c>
      <c r="AY30" s="292">
        <f t="shared" ref="AY30" si="70">SUM(AY31:AY32)</f>
        <v>833.3</v>
      </c>
      <c r="AZ30" s="292">
        <f t="shared" ref="AZ30" si="71">SUM(AZ31:AZ32)</f>
        <v>0</v>
      </c>
      <c r="BA30" s="292">
        <f t="shared" ref="BA30" si="72">SUM(BA31:BA32)</f>
        <v>0</v>
      </c>
      <c r="BB30" s="292">
        <f t="shared" ref="BB30" si="73">SUM(BB31:BB32)</f>
        <v>0</v>
      </c>
      <c r="BC30" s="292">
        <f t="shared" ref="BC30" si="74">SUM(BC31:BC32)</f>
        <v>0</v>
      </c>
      <c r="BD30" s="292">
        <f t="shared" ref="BD30" si="75">SUM(BD31:BD32)</f>
        <v>0</v>
      </c>
      <c r="BE30" s="291"/>
      <c r="BF30" s="292">
        <f>SUM(BF31:BF32)</f>
        <v>833.3</v>
      </c>
      <c r="BG30" s="292">
        <f t="shared" ref="BG30" si="76">SUM(BG31:BG32)</f>
        <v>833.3</v>
      </c>
      <c r="BH30" s="292">
        <f t="shared" ref="BH30" si="77">SUM(BH31:BH32)</f>
        <v>0</v>
      </c>
      <c r="BI30" s="292">
        <f t="shared" ref="BI30" si="78">SUM(BI31:BI32)</f>
        <v>0</v>
      </c>
      <c r="BJ30" s="292">
        <f t="shared" ref="BJ30" si="79">SUM(BJ31:BJ32)</f>
        <v>0</v>
      </c>
      <c r="BK30" s="292">
        <f t="shared" ref="BK30" si="80">SUM(BK31:BK32)</f>
        <v>0</v>
      </c>
      <c r="BL30" s="292">
        <f t="shared" ref="BL30" si="81">SUM(BL31:BL32)</f>
        <v>0</v>
      </c>
    </row>
    <row r="31" spans="1:64" s="287" customFormat="1" ht="40.5" customHeight="1" x14ac:dyDescent="0.25">
      <c r="A31" s="278"/>
      <c r="B31" s="278"/>
      <c r="C31" s="1017" t="s">
        <v>2642</v>
      </c>
      <c r="D31" s="1120" t="s">
        <v>1762</v>
      </c>
      <c r="E31" s="31">
        <v>655</v>
      </c>
      <c r="F31" s="325" t="s">
        <v>3355</v>
      </c>
      <c r="G31" s="329" t="s">
        <v>3356</v>
      </c>
      <c r="H31" s="352">
        <v>576</v>
      </c>
      <c r="I31" s="353" t="s">
        <v>2979</v>
      </c>
      <c r="J31" s="325" t="s">
        <v>3357</v>
      </c>
      <c r="K31" s="325" t="s">
        <v>3032</v>
      </c>
      <c r="L31" s="325" t="s">
        <v>3358</v>
      </c>
      <c r="M31" s="325" t="s">
        <v>3033</v>
      </c>
      <c r="N31" s="280">
        <v>2024004540072</v>
      </c>
      <c r="O31" s="325" t="s">
        <v>3359</v>
      </c>
      <c r="P31" s="756" t="s">
        <v>1763</v>
      </c>
      <c r="Q31" s="272">
        <v>576</v>
      </c>
      <c r="R31" s="326" t="s">
        <v>2955</v>
      </c>
      <c r="S31" s="326"/>
      <c r="T31" s="178">
        <v>576</v>
      </c>
      <c r="U31" s="294">
        <v>144</v>
      </c>
      <c r="V31" s="295">
        <v>144</v>
      </c>
      <c r="W31" s="295">
        <v>144</v>
      </c>
      <c r="X31" s="295">
        <v>144</v>
      </c>
      <c r="Y31" s="295">
        <v>2274</v>
      </c>
      <c r="Z31" s="296">
        <f t="shared" si="17"/>
        <v>2274</v>
      </c>
      <c r="AA31" s="296">
        <f t="shared" si="18"/>
        <v>2274</v>
      </c>
      <c r="AB31" s="296">
        <f t="shared" si="19"/>
        <v>0</v>
      </c>
      <c r="AC31" s="296">
        <f t="shared" si="20"/>
        <v>0</v>
      </c>
      <c r="AD31" s="296">
        <f t="shared" si="21"/>
        <v>0</v>
      </c>
      <c r="AE31" s="296">
        <f t="shared" si="22"/>
        <v>0</v>
      </c>
      <c r="AF31" s="296">
        <f t="shared" si="23"/>
        <v>0</v>
      </c>
      <c r="AG31" s="297">
        <v>144</v>
      </c>
      <c r="AH31" s="444">
        <f t="shared" si="25"/>
        <v>0</v>
      </c>
      <c r="AI31" s="298"/>
      <c r="AJ31" s="298"/>
      <c r="AK31" s="298"/>
      <c r="AL31" s="298"/>
      <c r="AM31" s="298"/>
      <c r="AN31" s="298"/>
      <c r="AO31" s="297">
        <v>144</v>
      </c>
      <c r="AP31" s="296">
        <f t="shared" si="27"/>
        <v>758</v>
      </c>
      <c r="AQ31" s="298">
        <v>758</v>
      </c>
      <c r="AR31" s="298"/>
      <c r="AS31" s="298"/>
      <c r="AT31" s="298"/>
      <c r="AU31" s="298"/>
      <c r="AV31" s="298"/>
      <c r="AW31" s="297">
        <v>144</v>
      </c>
      <c r="AX31" s="296">
        <f t="shared" si="29"/>
        <v>758</v>
      </c>
      <c r="AY31" s="298">
        <v>758</v>
      </c>
      <c r="AZ31" s="298"/>
      <c r="BA31" s="298"/>
      <c r="BB31" s="298"/>
      <c r="BC31" s="298"/>
      <c r="BD31" s="298"/>
      <c r="BE31" s="297">
        <v>144</v>
      </c>
      <c r="BF31" s="296">
        <f t="shared" si="31"/>
        <v>758</v>
      </c>
      <c r="BG31" s="298">
        <v>758</v>
      </c>
      <c r="BH31" s="298"/>
      <c r="BI31" s="298"/>
      <c r="BJ31" s="298"/>
      <c r="BK31" s="298"/>
      <c r="BL31" s="298"/>
    </row>
    <row r="32" spans="1:64" s="287" customFormat="1" ht="40.5" customHeight="1" x14ac:dyDescent="0.25">
      <c r="A32" s="278"/>
      <c r="B32" s="278"/>
      <c r="C32" s="1019"/>
      <c r="D32" s="1120"/>
      <c r="E32" s="31">
        <v>656</v>
      </c>
      <c r="F32" s="325" t="s">
        <v>3360</v>
      </c>
      <c r="G32" s="329" t="s">
        <v>677</v>
      </c>
      <c r="H32" s="352">
        <v>10</v>
      </c>
      <c r="I32" s="353" t="s">
        <v>2979</v>
      </c>
      <c r="J32" s="325" t="s">
        <v>3357</v>
      </c>
      <c r="K32" s="325" t="s">
        <v>3032</v>
      </c>
      <c r="L32" s="325" t="s">
        <v>3358</v>
      </c>
      <c r="M32" s="325" t="s">
        <v>3033</v>
      </c>
      <c r="N32" s="280">
        <v>2024004540072</v>
      </c>
      <c r="O32" s="325" t="s">
        <v>3359</v>
      </c>
      <c r="P32" s="756" t="s">
        <v>1764</v>
      </c>
      <c r="Q32" s="272">
        <v>10</v>
      </c>
      <c r="R32" s="326" t="s">
        <v>2955</v>
      </c>
      <c r="S32" s="326"/>
      <c r="T32" s="178">
        <v>10</v>
      </c>
      <c r="U32" s="294"/>
      <c r="V32" s="295">
        <v>3</v>
      </c>
      <c r="W32" s="295">
        <v>4</v>
      </c>
      <c r="X32" s="295">
        <v>3</v>
      </c>
      <c r="Y32" s="354">
        <v>225.9</v>
      </c>
      <c r="Z32" s="296">
        <f t="shared" si="17"/>
        <v>225.89999999999998</v>
      </c>
      <c r="AA32" s="296">
        <f t="shared" si="18"/>
        <v>225.89999999999998</v>
      </c>
      <c r="AB32" s="296">
        <f t="shared" si="19"/>
        <v>0</v>
      </c>
      <c r="AC32" s="296">
        <f t="shared" si="20"/>
        <v>0</v>
      </c>
      <c r="AD32" s="296">
        <f t="shared" si="21"/>
        <v>0</v>
      </c>
      <c r="AE32" s="296">
        <f t="shared" si="22"/>
        <v>0</v>
      </c>
      <c r="AF32" s="296">
        <f t="shared" si="23"/>
        <v>0</v>
      </c>
      <c r="AG32" s="297">
        <v>0</v>
      </c>
      <c r="AH32" s="444">
        <f t="shared" si="25"/>
        <v>0</v>
      </c>
      <c r="AI32" s="298"/>
      <c r="AJ32" s="298"/>
      <c r="AK32" s="298"/>
      <c r="AL32" s="298"/>
      <c r="AM32" s="298"/>
      <c r="AN32" s="298"/>
      <c r="AO32" s="297">
        <v>3</v>
      </c>
      <c r="AP32" s="296">
        <f t="shared" si="27"/>
        <v>75.3</v>
      </c>
      <c r="AQ32" s="298">
        <v>75.3</v>
      </c>
      <c r="AR32" s="298"/>
      <c r="AS32" s="298"/>
      <c r="AT32" s="298"/>
      <c r="AU32" s="298"/>
      <c r="AV32" s="298"/>
      <c r="AW32" s="297">
        <v>4</v>
      </c>
      <c r="AX32" s="296">
        <f t="shared" si="29"/>
        <v>75.3</v>
      </c>
      <c r="AY32" s="298">
        <v>75.3</v>
      </c>
      <c r="AZ32" s="298"/>
      <c r="BA32" s="298"/>
      <c r="BB32" s="298"/>
      <c r="BC32" s="298"/>
      <c r="BD32" s="298"/>
      <c r="BE32" s="297">
        <v>3</v>
      </c>
      <c r="BF32" s="296">
        <f t="shared" si="31"/>
        <v>75.3</v>
      </c>
      <c r="BG32" s="298">
        <v>75.3</v>
      </c>
      <c r="BH32" s="298"/>
      <c r="BI32" s="298"/>
      <c r="BJ32" s="298"/>
      <c r="BK32" s="298"/>
      <c r="BL32" s="298"/>
    </row>
  </sheetData>
  <mergeCells count="58">
    <mergeCell ref="BF4:BF5"/>
    <mergeCell ref="BG4:BJ4"/>
    <mergeCell ref="BK4:BK5"/>
    <mergeCell ref="BL4:BL5"/>
    <mergeCell ref="C31:C32"/>
    <mergeCell ref="D31:D32"/>
    <mergeCell ref="AW4:AW5"/>
    <mergeCell ref="AX4:AX5"/>
    <mergeCell ref="AY4:BB4"/>
    <mergeCell ref="BC4:BC5"/>
    <mergeCell ref="BD4:BD5"/>
    <mergeCell ref="BE4:BE5"/>
    <mergeCell ref="AN4:AN5"/>
    <mergeCell ref="AO4:AO5"/>
    <mergeCell ref="AP4:AP5"/>
    <mergeCell ref="AQ4:AT4"/>
    <mergeCell ref="Y4:Y5"/>
    <mergeCell ref="Z4:Z5"/>
    <mergeCell ref="AU4:AU5"/>
    <mergeCell ref="AV4:AV5"/>
    <mergeCell ref="AE4:AE5"/>
    <mergeCell ref="AF4:AF5"/>
    <mergeCell ref="AG4:AG5"/>
    <mergeCell ref="AH4:AH5"/>
    <mergeCell ref="AI4:AL4"/>
    <mergeCell ref="AM4:AM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S9:S19">
    <cfRule type="expression" dxfId="149" priority="11">
      <formula>T9=U9+V9+W9+X9</formula>
    </cfRule>
    <cfRule type="expression" dxfId="148" priority="12">
      <formula>T9&lt;&gt;U9+V9+W9+X9</formula>
    </cfRule>
  </conditionalFormatting>
  <conditionalFormatting sqref="S21:S23">
    <cfRule type="expression" dxfId="147" priority="7">
      <formula>T21=U21+V21+W21+X21</formula>
    </cfRule>
    <cfRule type="expression" dxfId="146" priority="8">
      <formula>T21&lt;&gt;U21+V21+W21+X21</formula>
    </cfRule>
  </conditionalFormatting>
  <conditionalFormatting sqref="S25:S29">
    <cfRule type="expression" dxfId="145" priority="9">
      <formula>T25=U25+V25+W25+X25</formula>
    </cfRule>
    <cfRule type="expression" dxfId="144" priority="10">
      <formula>T25&lt;&gt;U25+V25+W25+X25</formula>
    </cfRule>
  </conditionalFormatting>
  <conditionalFormatting sqref="S31:S32">
    <cfRule type="expression" dxfId="143" priority="13">
      <formula>T31=U31+V31+W31+X31</formula>
    </cfRule>
    <cfRule type="expression" dxfId="142" priority="14">
      <formula>T31&lt;&gt;U31+V31+W31+X31</formula>
    </cfRule>
  </conditionalFormatting>
  <conditionalFormatting sqref="Y7:Y32">
    <cfRule type="expression" dxfId="141" priority="5">
      <formula>Y7&lt;&gt;Z7</formula>
    </cfRule>
  </conditionalFormatting>
  <conditionalFormatting sqref="Z7:AF7">
    <cfRule type="expression" dxfId="140" priority="6">
      <formula>Z$5=#REF!</formula>
    </cfRule>
  </conditionalFormatting>
  <conditionalFormatting sqref="AH7:AN7">
    <cfRule type="expression" dxfId="139" priority="4">
      <formula>AH$5=#REF!</formula>
    </cfRule>
  </conditionalFormatting>
  <conditionalFormatting sqref="AP7:AV7">
    <cfRule type="expression" dxfId="138" priority="3">
      <formula>AP$5=#REF!</formula>
    </cfRule>
  </conditionalFormatting>
  <conditionalFormatting sqref="AX7:BD7">
    <cfRule type="expression" dxfId="137" priority="2">
      <formula>AX$5=#REF!</formula>
    </cfRule>
  </conditionalFormatting>
  <conditionalFormatting sqref="BF7:BL7">
    <cfRule type="expression" dxfId="136" priority="1">
      <formula>BF$5=#REF!</formula>
    </cfRule>
  </conditionalFormatting>
  <printOptions horizontalCentered="1"/>
  <pageMargins left="0.31496062992125984" right="0.31496062992125984" top="0.55118110236220474" bottom="0.35433070866141736" header="0.31496062992125984" footer="0.31496062992125984"/>
  <pageSetup paperSize="300" scale="48" pageOrder="overThenDown" orientation="landscape" r:id="rId1"/>
  <rowBreaks count="1" manualBreakCount="1">
    <brk id="29" max="63" man="1"/>
  </rowBreaks>
  <colBreaks count="4" manualBreakCount="4">
    <brk id="13" max="45" man="1"/>
    <brk id="17" max="31" man="1"/>
    <brk id="32" max="45" man="1"/>
    <brk id="48" max="45" man="1"/>
  </colBreaks>
  <ignoredErrors>
    <ignoredError sqref="F31:F32 J31:L32"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D827E-3632-41CB-9AE5-13207DB4A024}">
  <sheetPr>
    <tabColor rgb="FFFFC000"/>
  </sheetPr>
  <dimension ref="A1:BL19"/>
  <sheetViews>
    <sheetView view="pageBreakPreview" zoomScale="60" zoomScaleNormal="55" workbookViewId="0">
      <pane xSplit="8" ySplit="6" topLeftCell="L7" activePane="bottomRight" state="frozen"/>
      <selection activeCell="J7" sqref="J7"/>
      <selection pane="topRight" activeCell="J7" sqref="J7"/>
      <selection pane="bottomLeft" activeCell="J7" sqref="J7"/>
      <selection pane="bottomRight" activeCell="D19" sqref="D19"/>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42578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2966</v>
      </c>
      <c r="G2" s="392"/>
      <c r="H2" s="186"/>
      <c r="I2" s="256"/>
      <c r="J2" s="256"/>
      <c r="K2" s="256"/>
      <c r="M2" s="258"/>
      <c r="O2" s="186" t="str">
        <f>+F2</f>
        <v>CONSEJERÍA PARA ASUNTOS RELIGIOSOS</v>
      </c>
      <c r="Q2" s="167"/>
      <c r="R2" s="257"/>
      <c r="S2" s="257"/>
      <c r="T2" s="257"/>
      <c r="U2" s="257"/>
      <c r="V2" s="257"/>
      <c r="X2" s="166" t="str">
        <f>+F2</f>
        <v>CONSEJERÍA PARA ASUNTOS RELIGIOSOS</v>
      </c>
      <c r="Y2" s="257"/>
      <c r="Z2" s="257"/>
      <c r="AA2" s="257"/>
      <c r="AB2" s="257"/>
      <c r="AE2" s="166"/>
      <c r="AF2" s="166"/>
      <c r="AG2" s="257"/>
      <c r="AH2" s="257"/>
      <c r="AI2" s="257"/>
      <c r="AK2" s="257"/>
      <c r="AL2" s="166" t="str">
        <f>+X2</f>
        <v>CONSEJERÍA PARA ASUNTOS RELIGIOSOS</v>
      </c>
      <c r="AM2" s="257"/>
      <c r="AN2" s="257"/>
      <c r="AO2" s="257"/>
      <c r="AP2" s="257"/>
      <c r="AQ2" s="257"/>
      <c r="AR2" s="257"/>
      <c r="AT2" s="166"/>
      <c r="AU2" s="166"/>
      <c r="AV2" s="166"/>
      <c r="AW2" s="257"/>
      <c r="AX2" s="257"/>
      <c r="AY2" s="257"/>
      <c r="AZ2" s="166"/>
      <c r="BA2" s="257"/>
      <c r="BB2" s="166" t="str">
        <f>+AL2</f>
        <v>CONSEJERÍA PARA ASUNTOS RELIGIOSOS</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287" customFormat="1" ht="40.5" customHeight="1" x14ac:dyDescent="0.25">
      <c r="A7" s="439" t="s">
        <v>2900</v>
      </c>
      <c r="B7" s="440" t="s">
        <v>1815</v>
      </c>
      <c r="C7" s="57"/>
      <c r="D7" s="57"/>
      <c r="E7" s="379"/>
      <c r="F7" s="57"/>
      <c r="G7" s="382"/>
      <c r="H7" s="281"/>
      <c r="I7" s="281"/>
      <c r="J7" s="168"/>
      <c r="K7" s="168"/>
      <c r="L7" s="57"/>
      <c r="M7" s="57"/>
      <c r="N7" s="57"/>
      <c r="O7" s="175"/>
      <c r="P7" s="467"/>
      <c r="Q7" s="467"/>
      <c r="R7" s="467"/>
      <c r="S7" s="609"/>
      <c r="T7" s="306"/>
      <c r="U7" s="307"/>
      <c r="V7" s="307"/>
      <c r="W7" s="307"/>
      <c r="X7" s="307"/>
      <c r="Y7" s="284">
        <v>2000</v>
      </c>
      <c r="Z7" s="285">
        <f>+Z8</f>
        <v>2000</v>
      </c>
      <c r="AA7" s="285">
        <f t="shared" ref="AA7:AF7" si="0">+AA8</f>
        <v>2000</v>
      </c>
      <c r="AB7" s="285">
        <f t="shared" si="0"/>
        <v>0</v>
      </c>
      <c r="AC7" s="285">
        <f t="shared" si="0"/>
        <v>0</v>
      </c>
      <c r="AD7" s="285">
        <f t="shared" si="0"/>
        <v>0</v>
      </c>
      <c r="AE7" s="285">
        <f t="shared" si="0"/>
        <v>0</v>
      </c>
      <c r="AF7" s="285">
        <f t="shared" si="0"/>
        <v>0</v>
      </c>
      <c r="AG7" s="286"/>
      <c r="AH7" s="285">
        <f t="shared" ref="AH7:AN7" si="1">+AH8</f>
        <v>200</v>
      </c>
      <c r="AI7" s="285">
        <f t="shared" si="1"/>
        <v>200</v>
      </c>
      <c r="AJ7" s="285">
        <f t="shared" si="1"/>
        <v>0</v>
      </c>
      <c r="AK7" s="285">
        <f t="shared" si="1"/>
        <v>0</v>
      </c>
      <c r="AL7" s="285">
        <f t="shared" si="1"/>
        <v>0</v>
      </c>
      <c r="AM7" s="285">
        <f t="shared" si="1"/>
        <v>0</v>
      </c>
      <c r="AN7" s="285">
        <f t="shared" si="1"/>
        <v>0</v>
      </c>
      <c r="AO7" s="286"/>
      <c r="AP7" s="285">
        <f t="shared" ref="AP7:AV7" si="2">+AP8</f>
        <v>644</v>
      </c>
      <c r="AQ7" s="285">
        <f t="shared" si="2"/>
        <v>644</v>
      </c>
      <c r="AR7" s="285">
        <f t="shared" si="2"/>
        <v>0</v>
      </c>
      <c r="AS7" s="285">
        <f t="shared" si="2"/>
        <v>0</v>
      </c>
      <c r="AT7" s="285">
        <f t="shared" si="2"/>
        <v>0</v>
      </c>
      <c r="AU7" s="285">
        <f t="shared" si="2"/>
        <v>0</v>
      </c>
      <c r="AV7" s="285">
        <f t="shared" si="2"/>
        <v>0</v>
      </c>
      <c r="AW7" s="286"/>
      <c r="AX7" s="285">
        <f t="shared" ref="AX7:BD7" si="3">+AX8</f>
        <v>608</v>
      </c>
      <c r="AY7" s="285">
        <f t="shared" si="3"/>
        <v>608</v>
      </c>
      <c r="AZ7" s="285">
        <f t="shared" si="3"/>
        <v>0</v>
      </c>
      <c r="BA7" s="285">
        <f t="shared" si="3"/>
        <v>0</v>
      </c>
      <c r="BB7" s="285">
        <f t="shared" si="3"/>
        <v>0</v>
      </c>
      <c r="BC7" s="285">
        <f t="shared" si="3"/>
        <v>0</v>
      </c>
      <c r="BD7" s="285">
        <f t="shared" si="3"/>
        <v>0</v>
      </c>
      <c r="BE7" s="286"/>
      <c r="BF7" s="285">
        <f t="shared" ref="BF7:BL7" si="4">+BF8</f>
        <v>548</v>
      </c>
      <c r="BG7" s="285">
        <f t="shared" si="4"/>
        <v>548</v>
      </c>
      <c r="BH7" s="285">
        <f t="shared" si="4"/>
        <v>0</v>
      </c>
      <c r="BI7" s="285">
        <f t="shared" si="4"/>
        <v>0</v>
      </c>
      <c r="BJ7" s="285">
        <f t="shared" si="4"/>
        <v>0</v>
      </c>
      <c r="BK7" s="285">
        <f t="shared" si="4"/>
        <v>0</v>
      </c>
      <c r="BL7" s="285">
        <f t="shared" si="4"/>
        <v>0</v>
      </c>
    </row>
    <row r="8" spans="1:64" s="851" customFormat="1" ht="40.5" customHeight="1" x14ac:dyDescent="0.25">
      <c r="A8" s="849"/>
      <c r="B8" s="201" t="s">
        <v>2659</v>
      </c>
      <c r="C8" s="547" t="s">
        <v>1816</v>
      </c>
      <c r="D8" s="775"/>
      <c r="E8" s="380"/>
      <c r="F8" s="775"/>
      <c r="G8" s="832"/>
      <c r="H8" s="182"/>
      <c r="I8" s="182"/>
      <c r="J8" s="734"/>
      <c r="K8" s="734"/>
      <c r="L8" s="775"/>
      <c r="M8" s="817"/>
      <c r="N8" s="818"/>
      <c r="O8" s="183"/>
      <c r="P8" s="183"/>
      <c r="Q8" s="183"/>
      <c r="R8" s="183"/>
      <c r="S8" s="554"/>
      <c r="T8" s="548"/>
      <c r="U8" s="549"/>
      <c r="V8" s="549"/>
      <c r="W8" s="549"/>
      <c r="X8" s="550"/>
      <c r="Y8" s="850">
        <v>2000</v>
      </c>
      <c r="Z8" s="551">
        <f t="shared" ref="Z8:AF19" si="5">+AH8+AP8+AX8+BF8</f>
        <v>2000</v>
      </c>
      <c r="AA8" s="551">
        <f t="shared" si="5"/>
        <v>2000</v>
      </c>
      <c r="AB8" s="551">
        <f t="shared" si="5"/>
        <v>0</v>
      </c>
      <c r="AC8" s="551">
        <f t="shared" si="5"/>
        <v>0</v>
      </c>
      <c r="AD8" s="551">
        <f t="shared" si="5"/>
        <v>0</v>
      </c>
      <c r="AE8" s="551">
        <f t="shared" si="5"/>
        <v>0</v>
      </c>
      <c r="AF8" s="551">
        <f t="shared" si="5"/>
        <v>0</v>
      </c>
      <c r="AG8" s="552"/>
      <c r="AH8" s="553">
        <f>SUM(AH9:AH19)</f>
        <v>200</v>
      </c>
      <c r="AI8" s="553">
        <f t="shared" ref="AI8:AN8" si="6">SUM(AI9:AI19)</f>
        <v>200</v>
      </c>
      <c r="AJ8" s="553">
        <f t="shared" si="6"/>
        <v>0</v>
      </c>
      <c r="AK8" s="553">
        <f t="shared" si="6"/>
        <v>0</v>
      </c>
      <c r="AL8" s="553">
        <f t="shared" si="6"/>
        <v>0</v>
      </c>
      <c r="AM8" s="553">
        <f t="shared" si="6"/>
        <v>0</v>
      </c>
      <c r="AN8" s="553">
        <f t="shared" si="6"/>
        <v>0</v>
      </c>
      <c r="AO8" s="552"/>
      <c r="AP8" s="553">
        <f>SUM(AP9:AP19)</f>
        <v>644</v>
      </c>
      <c r="AQ8" s="553">
        <f t="shared" ref="AQ8:AV8" si="7">SUM(AQ9:AQ19)</f>
        <v>644</v>
      </c>
      <c r="AR8" s="553">
        <f t="shared" si="7"/>
        <v>0</v>
      </c>
      <c r="AS8" s="553">
        <f t="shared" si="7"/>
        <v>0</v>
      </c>
      <c r="AT8" s="553">
        <f t="shared" si="7"/>
        <v>0</v>
      </c>
      <c r="AU8" s="553">
        <f t="shared" si="7"/>
        <v>0</v>
      </c>
      <c r="AV8" s="553">
        <f t="shared" si="7"/>
        <v>0</v>
      </c>
      <c r="AW8" s="552"/>
      <c r="AX8" s="553">
        <f>SUM(AX9:AX19)</f>
        <v>608</v>
      </c>
      <c r="AY8" s="553">
        <f t="shared" ref="AY8:BD8" si="8">SUM(AY9:AY19)</f>
        <v>608</v>
      </c>
      <c r="AZ8" s="553">
        <f t="shared" si="8"/>
        <v>0</v>
      </c>
      <c r="BA8" s="553">
        <f t="shared" si="8"/>
        <v>0</v>
      </c>
      <c r="BB8" s="553">
        <f t="shared" si="8"/>
        <v>0</v>
      </c>
      <c r="BC8" s="553">
        <f t="shared" si="8"/>
        <v>0</v>
      </c>
      <c r="BD8" s="553">
        <f t="shared" si="8"/>
        <v>0</v>
      </c>
      <c r="BE8" s="552"/>
      <c r="BF8" s="553">
        <f>SUM(BF9:BF19)</f>
        <v>548</v>
      </c>
      <c r="BG8" s="553">
        <f t="shared" ref="BG8:BL8" si="9">SUM(BG9:BG19)</f>
        <v>548</v>
      </c>
      <c r="BH8" s="553">
        <f t="shared" si="9"/>
        <v>0</v>
      </c>
      <c r="BI8" s="553">
        <f t="shared" si="9"/>
        <v>0</v>
      </c>
      <c r="BJ8" s="553">
        <f t="shared" si="9"/>
        <v>0</v>
      </c>
      <c r="BK8" s="553">
        <f t="shared" si="9"/>
        <v>0</v>
      </c>
      <c r="BL8" s="553">
        <f t="shared" si="9"/>
        <v>0</v>
      </c>
    </row>
    <row r="9" spans="1:64" s="287" customFormat="1" ht="40.5" customHeight="1" x14ac:dyDescent="0.2">
      <c r="A9" s="278"/>
      <c r="B9" s="278"/>
      <c r="C9" s="328" t="s">
        <v>2660</v>
      </c>
      <c r="D9" s="322" t="s">
        <v>1818</v>
      </c>
      <c r="E9" s="31">
        <v>676</v>
      </c>
      <c r="F9" s="356">
        <v>450202207</v>
      </c>
      <c r="G9" s="375" t="s">
        <v>2982</v>
      </c>
      <c r="H9" s="492">
        <v>2</v>
      </c>
      <c r="I9" s="352" t="s">
        <v>2979</v>
      </c>
      <c r="J9" s="28">
        <v>45</v>
      </c>
      <c r="K9" s="28" t="s">
        <v>2984</v>
      </c>
      <c r="L9" s="28">
        <v>4502</v>
      </c>
      <c r="M9" s="28" t="s">
        <v>3076</v>
      </c>
      <c r="N9" s="356">
        <v>2024004540025</v>
      </c>
      <c r="O9" s="28" t="s">
        <v>3077</v>
      </c>
      <c r="P9" s="327" t="s">
        <v>1819</v>
      </c>
      <c r="Q9" s="376">
        <v>1</v>
      </c>
      <c r="R9" s="326" t="s">
        <v>2955</v>
      </c>
      <c r="S9" s="326"/>
      <c r="T9" s="178">
        <v>1</v>
      </c>
      <c r="U9" s="294"/>
      <c r="V9" s="295">
        <v>1</v>
      </c>
      <c r="W9" s="295"/>
      <c r="X9" s="295"/>
      <c r="Y9" s="295">
        <v>20</v>
      </c>
      <c r="Z9" s="296">
        <f t="shared" si="5"/>
        <v>20</v>
      </c>
      <c r="AA9" s="296">
        <f t="shared" si="5"/>
        <v>20</v>
      </c>
      <c r="AB9" s="296">
        <f t="shared" si="5"/>
        <v>0</v>
      </c>
      <c r="AC9" s="296">
        <f t="shared" si="5"/>
        <v>0</v>
      </c>
      <c r="AD9" s="296">
        <f t="shared" si="5"/>
        <v>0</v>
      </c>
      <c r="AE9" s="296">
        <f t="shared" si="5"/>
        <v>0</v>
      </c>
      <c r="AF9" s="296">
        <f t="shared" si="5"/>
        <v>0</v>
      </c>
      <c r="AG9" s="297">
        <f>+U9</f>
        <v>0</v>
      </c>
      <c r="AH9" s="296">
        <f t="shared" ref="AH9:AH19" si="10">SUM(AI9:AN9)</f>
        <v>20</v>
      </c>
      <c r="AI9" s="298">
        <v>20</v>
      </c>
      <c r="AJ9" s="298"/>
      <c r="AK9" s="298"/>
      <c r="AL9" s="298"/>
      <c r="AM9" s="298"/>
      <c r="AN9" s="298"/>
      <c r="AO9" s="297">
        <f>+V9</f>
        <v>1</v>
      </c>
      <c r="AP9" s="296">
        <f t="shared" ref="AP9:AP19" si="11">SUM(AQ9:AV9)</f>
        <v>0</v>
      </c>
      <c r="AQ9" s="298">
        <v>0</v>
      </c>
      <c r="AR9" s="298"/>
      <c r="AS9" s="298"/>
      <c r="AT9" s="298"/>
      <c r="AU9" s="298"/>
      <c r="AV9" s="298"/>
      <c r="AW9" s="297">
        <f>+W9</f>
        <v>0</v>
      </c>
      <c r="AX9" s="296">
        <f t="shared" ref="AX9:AX19" si="12">SUM(AY9:BD9)</f>
        <v>0</v>
      </c>
      <c r="AY9" s="298">
        <v>0</v>
      </c>
      <c r="AZ9" s="298"/>
      <c r="BA9" s="298"/>
      <c r="BB9" s="298"/>
      <c r="BC9" s="298"/>
      <c r="BD9" s="298"/>
      <c r="BE9" s="297">
        <f>+X9</f>
        <v>0</v>
      </c>
      <c r="BF9" s="296">
        <f t="shared" ref="BF9:BF19" si="13">SUM(BG9:BL9)</f>
        <v>0</v>
      </c>
      <c r="BG9" s="298">
        <v>0</v>
      </c>
      <c r="BH9" s="298"/>
      <c r="BI9" s="298"/>
      <c r="BJ9" s="298"/>
      <c r="BK9" s="298"/>
      <c r="BL9" s="298"/>
    </row>
    <row r="10" spans="1:64" s="287" customFormat="1" ht="40.5" customHeight="1" x14ac:dyDescent="0.25">
      <c r="A10" s="278"/>
      <c r="B10" s="278"/>
      <c r="C10" s="328" t="s">
        <v>2661</v>
      </c>
      <c r="D10" s="322" t="s">
        <v>1820</v>
      </c>
      <c r="E10" s="31">
        <v>677</v>
      </c>
      <c r="F10" s="356">
        <v>450202207</v>
      </c>
      <c r="G10" s="375" t="s">
        <v>2982</v>
      </c>
      <c r="H10" s="492">
        <v>1</v>
      </c>
      <c r="I10" s="352" t="s">
        <v>2979</v>
      </c>
      <c r="J10" s="28">
        <v>45</v>
      </c>
      <c r="K10" s="28" t="s">
        <v>2984</v>
      </c>
      <c r="L10" s="28">
        <v>4502</v>
      </c>
      <c r="M10" s="28" t="s">
        <v>3076</v>
      </c>
      <c r="N10" s="356">
        <v>2024004540025</v>
      </c>
      <c r="O10" s="28" t="s">
        <v>3077</v>
      </c>
      <c r="P10" s="756" t="s">
        <v>1821</v>
      </c>
      <c r="Q10" s="272">
        <v>1</v>
      </c>
      <c r="R10" s="326" t="s">
        <v>2955</v>
      </c>
      <c r="S10" s="326"/>
      <c r="T10" s="178">
        <v>1</v>
      </c>
      <c r="U10" s="294"/>
      <c r="V10" s="295">
        <v>1</v>
      </c>
      <c r="W10" s="295"/>
      <c r="X10" s="295"/>
      <c r="Y10" s="295">
        <v>200</v>
      </c>
      <c r="Z10" s="296">
        <f t="shared" si="5"/>
        <v>200</v>
      </c>
      <c r="AA10" s="296">
        <f t="shared" si="5"/>
        <v>200</v>
      </c>
      <c r="AB10" s="296">
        <f t="shared" si="5"/>
        <v>0</v>
      </c>
      <c r="AC10" s="296">
        <f t="shared" si="5"/>
        <v>0</v>
      </c>
      <c r="AD10" s="296">
        <f t="shared" si="5"/>
        <v>0</v>
      </c>
      <c r="AE10" s="296">
        <f t="shared" si="5"/>
        <v>0</v>
      </c>
      <c r="AF10" s="296">
        <f t="shared" si="5"/>
        <v>0</v>
      </c>
      <c r="AG10" s="297">
        <f>+U10</f>
        <v>0</v>
      </c>
      <c r="AH10" s="296">
        <f t="shared" si="10"/>
        <v>150</v>
      </c>
      <c r="AI10" s="298">
        <v>150</v>
      </c>
      <c r="AJ10" s="298"/>
      <c r="AK10" s="298"/>
      <c r="AL10" s="298"/>
      <c r="AM10" s="298"/>
      <c r="AN10" s="298"/>
      <c r="AO10" s="297">
        <f>+V10</f>
        <v>1</v>
      </c>
      <c r="AP10" s="296">
        <f t="shared" si="11"/>
        <v>0</v>
      </c>
      <c r="AQ10" s="298">
        <v>0</v>
      </c>
      <c r="AR10" s="298"/>
      <c r="AS10" s="298"/>
      <c r="AT10" s="298"/>
      <c r="AU10" s="298"/>
      <c r="AV10" s="298"/>
      <c r="AW10" s="297">
        <f>+W10</f>
        <v>0</v>
      </c>
      <c r="AX10" s="296">
        <f t="shared" si="12"/>
        <v>0</v>
      </c>
      <c r="AY10" s="298">
        <v>0</v>
      </c>
      <c r="AZ10" s="298"/>
      <c r="BA10" s="298"/>
      <c r="BB10" s="298"/>
      <c r="BC10" s="298"/>
      <c r="BD10" s="298"/>
      <c r="BE10" s="297">
        <f>+X10</f>
        <v>0</v>
      </c>
      <c r="BF10" s="296">
        <f t="shared" si="13"/>
        <v>50</v>
      </c>
      <c r="BG10" s="298">
        <v>50</v>
      </c>
      <c r="BH10" s="298"/>
      <c r="BI10" s="298"/>
      <c r="BJ10" s="298"/>
      <c r="BK10" s="298"/>
      <c r="BL10" s="298"/>
    </row>
    <row r="11" spans="1:64" s="287" customFormat="1" ht="40.5" customHeight="1" x14ac:dyDescent="0.25">
      <c r="A11" s="278"/>
      <c r="B11" s="278"/>
      <c r="C11" s="328" t="s">
        <v>2662</v>
      </c>
      <c r="D11" s="322" t="s">
        <v>1822</v>
      </c>
      <c r="E11" s="31">
        <v>678</v>
      </c>
      <c r="F11" s="356">
        <v>450202207</v>
      </c>
      <c r="G11" s="375" t="s">
        <v>2982</v>
      </c>
      <c r="H11" s="492">
        <v>40</v>
      </c>
      <c r="I11" s="352" t="s">
        <v>2979</v>
      </c>
      <c r="J11" s="28">
        <v>45</v>
      </c>
      <c r="K11" s="28" t="s">
        <v>2984</v>
      </c>
      <c r="L11" s="28">
        <v>4502</v>
      </c>
      <c r="M11" s="28" t="s">
        <v>3076</v>
      </c>
      <c r="N11" s="356">
        <v>2024004540025</v>
      </c>
      <c r="O11" s="28" t="s">
        <v>3077</v>
      </c>
      <c r="P11" s="756" t="s">
        <v>677</v>
      </c>
      <c r="Q11" s="272">
        <v>40</v>
      </c>
      <c r="R11" s="326" t="s">
        <v>2955</v>
      </c>
      <c r="S11" s="326"/>
      <c r="T11" s="178">
        <v>40</v>
      </c>
      <c r="U11" s="294"/>
      <c r="V11" s="295">
        <v>15</v>
      </c>
      <c r="W11" s="295">
        <v>15</v>
      </c>
      <c r="X11" s="295">
        <v>10</v>
      </c>
      <c r="Y11" s="295">
        <v>400</v>
      </c>
      <c r="Z11" s="296">
        <f t="shared" si="5"/>
        <v>400</v>
      </c>
      <c r="AA11" s="296">
        <f t="shared" si="5"/>
        <v>400</v>
      </c>
      <c r="AB11" s="296">
        <f t="shared" si="5"/>
        <v>0</v>
      </c>
      <c r="AC11" s="296">
        <f t="shared" si="5"/>
        <v>0</v>
      </c>
      <c r="AD11" s="296">
        <f t="shared" si="5"/>
        <v>0</v>
      </c>
      <c r="AE11" s="296">
        <f t="shared" si="5"/>
        <v>0</v>
      </c>
      <c r="AF11" s="296">
        <f t="shared" si="5"/>
        <v>0</v>
      </c>
      <c r="AG11" s="297">
        <f t="shared" ref="AG11:AG19" si="14">+U11</f>
        <v>0</v>
      </c>
      <c r="AH11" s="296">
        <f t="shared" si="10"/>
        <v>0</v>
      </c>
      <c r="AI11" s="298">
        <v>0</v>
      </c>
      <c r="AJ11" s="298"/>
      <c r="AK11" s="298"/>
      <c r="AL11" s="298"/>
      <c r="AM11" s="298"/>
      <c r="AN11" s="298"/>
      <c r="AO11" s="297">
        <f t="shared" ref="AO11:AO19" si="15">+V11</f>
        <v>15</v>
      </c>
      <c r="AP11" s="296">
        <f t="shared" si="11"/>
        <v>150</v>
      </c>
      <c r="AQ11" s="298">
        <v>150</v>
      </c>
      <c r="AR11" s="298"/>
      <c r="AS11" s="298"/>
      <c r="AT11" s="298"/>
      <c r="AU11" s="298"/>
      <c r="AV11" s="298"/>
      <c r="AW11" s="297">
        <f t="shared" ref="AW11:AW19" si="16">+W11</f>
        <v>15</v>
      </c>
      <c r="AX11" s="296">
        <f t="shared" si="12"/>
        <v>150</v>
      </c>
      <c r="AY11" s="298">
        <v>150</v>
      </c>
      <c r="AZ11" s="298"/>
      <c r="BA11" s="298"/>
      <c r="BB11" s="298"/>
      <c r="BC11" s="298"/>
      <c r="BD11" s="298"/>
      <c r="BE11" s="297">
        <f t="shared" ref="BE11:BE19" si="17">+X11</f>
        <v>10</v>
      </c>
      <c r="BF11" s="296">
        <f t="shared" si="13"/>
        <v>100</v>
      </c>
      <c r="BG11" s="298">
        <v>100</v>
      </c>
      <c r="BH11" s="298"/>
      <c r="BI11" s="298"/>
      <c r="BJ11" s="298"/>
      <c r="BK11" s="298"/>
      <c r="BL11" s="298"/>
    </row>
    <row r="12" spans="1:64" s="287" customFormat="1" ht="40.5" customHeight="1" x14ac:dyDescent="0.25">
      <c r="A12" s="278"/>
      <c r="B12" s="278"/>
      <c r="C12" s="328" t="s">
        <v>2663</v>
      </c>
      <c r="D12" s="322" t="s">
        <v>1823</v>
      </c>
      <c r="E12" s="31">
        <v>679</v>
      </c>
      <c r="F12" s="356">
        <v>450202207</v>
      </c>
      <c r="G12" s="375" t="s">
        <v>2982</v>
      </c>
      <c r="H12" s="492">
        <v>1</v>
      </c>
      <c r="I12" s="352" t="s">
        <v>2979</v>
      </c>
      <c r="J12" s="28">
        <v>45</v>
      </c>
      <c r="K12" s="28" t="s">
        <v>2984</v>
      </c>
      <c r="L12" s="28">
        <v>4502</v>
      </c>
      <c r="M12" s="28" t="s">
        <v>3076</v>
      </c>
      <c r="N12" s="356">
        <v>2024004540025</v>
      </c>
      <c r="O12" s="28" t="s">
        <v>3077</v>
      </c>
      <c r="P12" s="756" t="s">
        <v>1824</v>
      </c>
      <c r="Q12" s="272">
        <v>1</v>
      </c>
      <c r="R12" s="326" t="s">
        <v>2955</v>
      </c>
      <c r="S12" s="326"/>
      <c r="T12" s="178">
        <v>1</v>
      </c>
      <c r="U12" s="294"/>
      <c r="V12" s="295">
        <v>1</v>
      </c>
      <c r="W12" s="295"/>
      <c r="X12" s="295"/>
      <c r="Y12" s="295">
        <v>164</v>
      </c>
      <c r="Z12" s="296">
        <f t="shared" si="5"/>
        <v>164</v>
      </c>
      <c r="AA12" s="296">
        <f t="shared" si="5"/>
        <v>164</v>
      </c>
      <c r="AB12" s="296">
        <f t="shared" si="5"/>
        <v>0</v>
      </c>
      <c r="AC12" s="296">
        <f t="shared" si="5"/>
        <v>0</v>
      </c>
      <c r="AD12" s="296">
        <f t="shared" si="5"/>
        <v>0</v>
      </c>
      <c r="AE12" s="296">
        <f t="shared" si="5"/>
        <v>0</v>
      </c>
      <c r="AF12" s="296">
        <f t="shared" si="5"/>
        <v>0</v>
      </c>
      <c r="AG12" s="297">
        <f t="shared" si="14"/>
        <v>0</v>
      </c>
      <c r="AH12" s="296">
        <f t="shared" si="10"/>
        <v>0</v>
      </c>
      <c r="AI12" s="298">
        <v>0</v>
      </c>
      <c r="AJ12" s="298"/>
      <c r="AK12" s="298"/>
      <c r="AL12" s="298"/>
      <c r="AM12" s="298"/>
      <c r="AN12" s="298"/>
      <c r="AO12" s="297">
        <f t="shared" si="15"/>
        <v>1</v>
      </c>
      <c r="AP12" s="296">
        <f t="shared" si="11"/>
        <v>48</v>
      </c>
      <c r="AQ12" s="298">
        <v>48</v>
      </c>
      <c r="AR12" s="298"/>
      <c r="AS12" s="298"/>
      <c r="AT12" s="298"/>
      <c r="AU12" s="298"/>
      <c r="AV12" s="298"/>
      <c r="AW12" s="297">
        <f t="shared" si="16"/>
        <v>0</v>
      </c>
      <c r="AX12" s="296">
        <f t="shared" si="12"/>
        <v>68</v>
      </c>
      <c r="AY12" s="298">
        <v>68</v>
      </c>
      <c r="AZ12" s="298"/>
      <c r="BA12" s="298"/>
      <c r="BB12" s="298"/>
      <c r="BC12" s="298"/>
      <c r="BD12" s="298"/>
      <c r="BE12" s="297">
        <f t="shared" si="17"/>
        <v>0</v>
      </c>
      <c r="BF12" s="296">
        <f t="shared" si="13"/>
        <v>48</v>
      </c>
      <c r="BG12" s="298">
        <v>48</v>
      </c>
      <c r="BH12" s="298"/>
      <c r="BI12" s="298"/>
      <c r="BJ12" s="298"/>
      <c r="BK12" s="298"/>
      <c r="BL12" s="298"/>
    </row>
    <row r="13" spans="1:64" s="287" customFormat="1" ht="40.5" customHeight="1" x14ac:dyDescent="0.25">
      <c r="A13" s="278"/>
      <c r="B13" s="278"/>
      <c r="C13" s="328" t="s">
        <v>2664</v>
      </c>
      <c r="D13" s="322" t="s">
        <v>1825</v>
      </c>
      <c r="E13" s="31">
        <v>680</v>
      </c>
      <c r="F13" s="356">
        <v>450202207</v>
      </c>
      <c r="G13" s="375" t="s">
        <v>2982</v>
      </c>
      <c r="H13" s="492">
        <v>1</v>
      </c>
      <c r="I13" s="352" t="s">
        <v>2979</v>
      </c>
      <c r="J13" s="28">
        <v>45</v>
      </c>
      <c r="K13" s="28" t="s">
        <v>2984</v>
      </c>
      <c r="L13" s="28">
        <v>4502</v>
      </c>
      <c r="M13" s="28" t="s">
        <v>3076</v>
      </c>
      <c r="N13" s="356">
        <v>2024004540025</v>
      </c>
      <c r="O13" s="28" t="s">
        <v>3077</v>
      </c>
      <c r="P13" s="756" t="s">
        <v>1826</v>
      </c>
      <c r="Q13" s="272">
        <v>1</v>
      </c>
      <c r="R13" s="326" t="s">
        <v>2955</v>
      </c>
      <c r="S13" s="326"/>
      <c r="T13" s="178">
        <v>1</v>
      </c>
      <c r="U13" s="294"/>
      <c r="V13" s="295"/>
      <c r="W13" s="295">
        <v>1</v>
      </c>
      <c r="X13" s="295"/>
      <c r="Y13" s="295">
        <v>150</v>
      </c>
      <c r="Z13" s="296">
        <f t="shared" si="5"/>
        <v>150</v>
      </c>
      <c r="AA13" s="296">
        <f t="shared" si="5"/>
        <v>150</v>
      </c>
      <c r="AB13" s="296">
        <f t="shared" si="5"/>
        <v>0</v>
      </c>
      <c r="AC13" s="296">
        <f t="shared" si="5"/>
        <v>0</v>
      </c>
      <c r="AD13" s="296">
        <f t="shared" si="5"/>
        <v>0</v>
      </c>
      <c r="AE13" s="296">
        <f t="shared" si="5"/>
        <v>0</v>
      </c>
      <c r="AF13" s="296">
        <f t="shared" si="5"/>
        <v>0</v>
      </c>
      <c r="AG13" s="297">
        <f t="shared" si="14"/>
        <v>0</v>
      </c>
      <c r="AH13" s="296">
        <f t="shared" si="10"/>
        <v>0</v>
      </c>
      <c r="AI13" s="298">
        <v>0</v>
      </c>
      <c r="AJ13" s="298"/>
      <c r="AK13" s="298"/>
      <c r="AL13" s="298"/>
      <c r="AM13" s="298"/>
      <c r="AN13" s="298"/>
      <c r="AO13" s="297">
        <f t="shared" si="15"/>
        <v>0</v>
      </c>
      <c r="AP13" s="296">
        <f t="shared" si="11"/>
        <v>70</v>
      </c>
      <c r="AQ13" s="298">
        <v>70</v>
      </c>
      <c r="AR13" s="298"/>
      <c r="AS13" s="298"/>
      <c r="AT13" s="298"/>
      <c r="AU13" s="298"/>
      <c r="AV13" s="298"/>
      <c r="AW13" s="297">
        <f t="shared" si="16"/>
        <v>1</v>
      </c>
      <c r="AX13" s="296">
        <f t="shared" si="12"/>
        <v>40</v>
      </c>
      <c r="AY13" s="298">
        <v>40</v>
      </c>
      <c r="AZ13" s="298"/>
      <c r="BA13" s="298"/>
      <c r="BB13" s="298"/>
      <c r="BC13" s="298"/>
      <c r="BD13" s="298"/>
      <c r="BE13" s="297">
        <f t="shared" si="17"/>
        <v>0</v>
      </c>
      <c r="BF13" s="296">
        <f t="shared" si="13"/>
        <v>40</v>
      </c>
      <c r="BG13" s="298">
        <v>40</v>
      </c>
      <c r="BH13" s="298"/>
      <c r="BI13" s="298"/>
      <c r="BJ13" s="298"/>
      <c r="BK13" s="298"/>
      <c r="BL13" s="298"/>
    </row>
    <row r="14" spans="1:64" s="287" customFormat="1" ht="40.5" customHeight="1" x14ac:dyDescent="0.25">
      <c r="A14" s="278"/>
      <c r="B14" s="278"/>
      <c r="C14" s="328" t="s">
        <v>2665</v>
      </c>
      <c r="D14" s="322" t="s">
        <v>1827</v>
      </c>
      <c r="E14" s="31">
        <v>681</v>
      </c>
      <c r="F14" s="356">
        <v>450202207</v>
      </c>
      <c r="G14" s="375" t="s">
        <v>2982</v>
      </c>
      <c r="H14" s="352">
        <v>1000</v>
      </c>
      <c r="I14" s="352" t="s">
        <v>2979</v>
      </c>
      <c r="J14" s="28">
        <v>45</v>
      </c>
      <c r="K14" s="28" t="s">
        <v>2984</v>
      </c>
      <c r="L14" s="28">
        <v>4502</v>
      </c>
      <c r="M14" s="28" t="s">
        <v>3076</v>
      </c>
      <c r="N14" s="356">
        <v>2024004540025</v>
      </c>
      <c r="O14" s="28" t="s">
        <v>3077</v>
      </c>
      <c r="P14" s="756" t="s">
        <v>1828</v>
      </c>
      <c r="Q14" s="272">
        <v>1000</v>
      </c>
      <c r="R14" s="326" t="s">
        <v>2955</v>
      </c>
      <c r="S14" s="326"/>
      <c r="T14" s="178">
        <v>1000</v>
      </c>
      <c r="U14" s="294"/>
      <c r="V14" s="295">
        <v>350</v>
      </c>
      <c r="W14" s="295">
        <v>350</v>
      </c>
      <c r="X14" s="295">
        <v>300</v>
      </c>
      <c r="Y14" s="295">
        <v>200</v>
      </c>
      <c r="Z14" s="296">
        <f t="shared" si="5"/>
        <v>200</v>
      </c>
      <c r="AA14" s="296">
        <f t="shared" si="5"/>
        <v>200</v>
      </c>
      <c r="AB14" s="296">
        <f t="shared" si="5"/>
        <v>0</v>
      </c>
      <c r="AC14" s="296">
        <f t="shared" si="5"/>
        <v>0</v>
      </c>
      <c r="AD14" s="296">
        <f t="shared" si="5"/>
        <v>0</v>
      </c>
      <c r="AE14" s="296">
        <f t="shared" si="5"/>
        <v>0</v>
      </c>
      <c r="AF14" s="296">
        <f t="shared" si="5"/>
        <v>0</v>
      </c>
      <c r="AG14" s="297">
        <f t="shared" si="14"/>
        <v>0</v>
      </c>
      <c r="AH14" s="296">
        <f t="shared" si="10"/>
        <v>0</v>
      </c>
      <c r="AI14" s="298">
        <v>0</v>
      </c>
      <c r="AJ14" s="298"/>
      <c r="AK14" s="298"/>
      <c r="AL14" s="298"/>
      <c r="AM14" s="298"/>
      <c r="AN14" s="298"/>
      <c r="AO14" s="297">
        <f t="shared" si="15"/>
        <v>350</v>
      </c>
      <c r="AP14" s="296">
        <f t="shared" si="11"/>
        <v>80</v>
      </c>
      <c r="AQ14" s="298">
        <v>80</v>
      </c>
      <c r="AR14" s="298"/>
      <c r="AS14" s="298"/>
      <c r="AT14" s="298"/>
      <c r="AU14" s="298"/>
      <c r="AV14" s="298"/>
      <c r="AW14" s="297">
        <f t="shared" si="16"/>
        <v>350</v>
      </c>
      <c r="AX14" s="296">
        <f t="shared" si="12"/>
        <v>60</v>
      </c>
      <c r="AY14" s="298">
        <v>60</v>
      </c>
      <c r="AZ14" s="298"/>
      <c r="BA14" s="298"/>
      <c r="BB14" s="298"/>
      <c r="BC14" s="298"/>
      <c r="BD14" s="298"/>
      <c r="BE14" s="297">
        <f t="shared" si="17"/>
        <v>300</v>
      </c>
      <c r="BF14" s="296">
        <f t="shared" si="13"/>
        <v>60</v>
      </c>
      <c r="BG14" s="298">
        <v>60</v>
      </c>
      <c r="BH14" s="298"/>
      <c r="BI14" s="298"/>
      <c r="BJ14" s="298"/>
      <c r="BK14" s="298"/>
      <c r="BL14" s="298"/>
    </row>
    <row r="15" spans="1:64" s="287" customFormat="1" ht="40.5" customHeight="1" x14ac:dyDescent="0.25">
      <c r="A15" s="278"/>
      <c r="B15" s="278"/>
      <c r="C15" s="328" t="s">
        <v>2666</v>
      </c>
      <c r="D15" s="322" t="s">
        <v>1829</v>
      </c>
      <c r="E15" s="31">
        <v>682</v>
      </c>
      <c r="F15" s="356">
        <v>450202207</v>
      </c>
      <c r="G15" s="375" t="s">
        <v>2982</v>
      </c>
      <c r="H15" s="352">
        <v>4</v>
      </c>
      <c r="I15" s="352" t="s">
        <v>2979</v>
      </c>
      <c r="J15" s="28">
        <v>45</v>
      </c>
      <c r="K15" s="28" t="s">
        <v>2984</v>
      </c>
      <c r="L15" s="28">
        <v>4502</v>
      </c>
      <c r="M15" s="28" t="s">
        <v>3076</v>
      </c>
      <c r="N15" s="356">
        <v>2024004540025</v>
      </c>
      <c r="O15" s="28" t="s">
        <v>3077</v>
      </c>
      <c r="P15" s="327" t="s">
        <v>1253</v>
      </c>
      <c r="Q15" s="272">
        <v>4</v>
      </c>
      <c r="R15" s="326" t="s">
        <v>2955</v>
      </c>
      <c r="S15" s="326"/>
      <c r="T15" s="178">
        <v>4</v>
      </c>
      <c r="U15" s="294">
        <v>1</v>
      </c>
      <c r="V15" s="295">
        <v>1</v>
      </c>
      <c r="W15" s="295">
        <v>1</v>
      </c>
      <c r="X15" s="295">
        <v>1</v>
      </c>
      <c r="Y15" s="295">
        <v>200</v>
      </c>
      <c r="Z15" s="296">
        <f t="shared" si="5"/>
        <v>200</v>
      </c>
      <c r="AA15" s="296">
        <f t="shared" si="5"/>
        <v>200</v>
      </c>
      <c r="AB15" s="296">
        <f t="shared" si="5"/>
        <v>0</v>
      </c>
      <c r="AC15" s="296">
        <f t="shared" si="5"/>
        <v>0</v>
      </c>
      <c r="AD15" s="296">
        <f t="shared" si="5"/>
        <v>0</v>
      </c>
      <c r="AE15" s="296">
        <f t="shared" si="5"/>
        <v>0</v>
      </c>
      <c r="AF15" s="296">
        <f t="shared" si="5"/>
        <v>0</v>
      </c>
      <c r="AG15" s="297">
        <f t="shared" si="14"/>
        <v>1</v>
      </c>
      <c r="AH15" s="296">
        <f t="shared" si="10"/>
        <v>0</v>
      </c>
      <c r="AI15" s="298">
        <v>0</v>
      </c>
      <c r="AJ15" s="298"/>
      <c r="AK15" s="298"/>
      <c r="AL15" s="298"/>
      <c r="AM15" s="298"/>
      <c r="AN15" s="298"/>
      <c r="AO15" s="297">
        <f t="shared" si="15"/>
        <v>1</v>
      </c>
      <c r="AP15" s="296">
        <f t="shared" si="11"/>
        <v>70</v>
      </c>
      <c r="AQ15" s="298">
        <v>70</v>
      </c>
      <c r="AR15" s="298"/>
      <c r="AS15" s="298"/>
      <c r="AT15" s="298"/>
      <c r="AU15" s="298"/>
      <c r="AV15" s="298"/>
      <c r="AW15" s="297">
        <f t="shared" si="16"/>
        <v>1</v>
      </c>
      <c r="AX15" s="296">
        <f t="shared" si="12"/>
        <v>70</v>
      </c>
      <c r="AY15" s="298">
        <v>70</v>
      </c>
      <c r="AZ15" s="298"/>
      <c r="BA15" s="298"/>
      <c r="BB15" s="298"/>
      <c r="BC15" s="298"/>
      <c r="BD15" s="298"/>
      <c r="BE15" s="297">
        <f t="shared" si="17"/>
        <v>1</v>
      </c>
      <c r="BF15" s="296">
        <f t="shared" si="13"/>
        <v>60</v>
      </c>
      <c r="BG15" s="298">
        <v>60</v>
      </c>
      <c r="BH15" s="298"/>
      <c r="BI15" s="298"/>
      <c r="BJ15" s="298"/>
      <c r="BK15" s="298"/>
      <c r="BL15" s="298"/>
    </row>
    <row r="16" spans="1:64" s="287" customFormat="1" ht="40.5" customHeight="1" x14ac:dyDescent="0.25">
      <c r="A16" s="278"/>
      <c r="B16" s="278"/>
      <c r="C16" s="328" t="s">
        <v>2667</v>
      </c>
      <c r="D16" s="322" t="s">
        <v>1830</v>
      </c>
      <c r="E16" s="31">
        <v>683</v>
      </c>
      <c r="F16" s="356">
        <v>450202207</v>
      </c>
      <c r="G16" s="375" t="s">
        <v>2982</v>
      </c>
      <c r="H16" s="352">
        <v>8</v>
      </c>
      <c r="I16" s="352" t="s">
        <v>2979</v>
      </c>
      <c r="J16" s="28">
        <v>45</v>
      </c>
      <c r="K16" s="28" t="s">
        <v>2984</v>
      </c>
      <c r="L16" s="28">
        <v>4502</v>
      </c>
      <c r="M16" s="28" t="s">
        <v>3076</v>
      </c>
      <c r="N16" s="356">
        <v>2024004540025</v>
      </c>
      <c r="O16" s="28" t="s">
        <v>3077</v>
      </c>
      <c r="P16" s="756" t="s">
        <v>1831</v>
      </c>
      <c r="Q16" s="272">
        <v>8</v>
      </c>
      <c r="R16" s="326" t="s">
        <v>2955</v>
      </c>
      <c r="S16" s="326"/>
      <c r="T16" s="178">
        <v>8</v>
      </c>
      <c r="U16" s="294"/>
      <c r="V16" s="295">
        <v>3</v>
      </c>
      <c r="W16" s="295">
        <v>3</v>
      </c>
      <c r="X16" s="295">
        <v>2</v>
      </c>
      <c r="Y16" s="295">
        <v>200</v>
      </c>
      <c r="Z16" s="296">
        <f t="shared" si="5"/>
        <v>200</v>
      </c>
      <c r="AA16" s="296">
        <f t="shared" si="5"/>
        <v>200</v>
      </c>
      <c r="AB16" s="296">
        <f t="shared" si="5"/>
        <v>0</v>
      </c>
      <c r="AC16" s="296">
        <f t="shared" si="5"/>
        <v>0</v>
      </c>
      <c r="AD16" s="296">
        <f t="shared" si="5"/>
        <v>0</v>
      </c>
      <c r="AE16" s="296">
        <f t="shared" si="5"/>
        <v>0</v>
      </c>
      <c r="AF16" s="296">
        <f t="shared" si="5"/>
        <v>0</v>
      </c>
      <c r="AG16" s="297">
        <f t="shared" si="14"/>
        <v>0</v>
      </c>
      <c r="AH16" s="296">
        <f t="shared" si="10"/>
        <v>0</v>
      </c>
      <c r="AI16" s="298">
        <v>0</v>
      </c>
      <c r="AJ16" s="298"/>
      <c r="AK16" s="298"/>
      <c r="AL16" s="298"/>
      <c r="AM16" s="298"/>
      <c r="AN16" s="298"/>
      <c r="AO16" s="297">
        <f t="shared" si="15"/>
        <v>3</v>
      </c>
      <c r="AP16" s="296">
        <f t="shared" si="11"/>
        <v>70</v>
      </c>
      <c r="AQ16" s="298">
        <v>70</v>
      </c>
      <c r="AR16" s="298"/>
      <c r="AS16" s="298"/>
      <c r="AT16" s="298"/>
      <c r="AU16" s="298"/>
      <c r="AV16" s="298"/>
      <c r="AW16" s="297">
        <f t="shared" si="16"/>
        <v>3</v>
      </c>
      <c r="AX16" s="296">
        <f t="shared" si="12"/>
        <v>70</v>
      </c>
      <c r="AY16" s="298">
        <v>70</v>
      </c>
      <c r="AZ16" s="298"/>
      <c r="BA16" s="298"/>
      <c r="BB16" s="298"/>
      <c r="BC16" s="298"/>
      <c r="BD16" s="298"/>
      <c r="BE16" s="297">
        <f t="shared" si="17"/>
        <v>2</v>
      </c>
      <c r="BF16" s="296">
        <f t="shared" si="13"/>
        <v>60</v>
      </c>
      <c r="BG16" s="298">
        <v>60</v>
      </c>
      <c r="BH16" s="298"/>
      <c r="BI16" s="298"/>
      <c r="BJ16" s="298"/>
      <c r="BK16" s="298"/>
      <c r="BL16" s="298"/>
    </row>
    <row r="17" spans="1:64" s="287" customFormat="1" ht="40.5" customHeight="1" x14ac:dyDescent="0.25">
      <c r="A17" s="278"/>
      <c r="B17" s="278"/>
      <c r="C17" s="328" t="s">
        <v>2668</v>
      </c>
      <c r="D17" s="322" t="s">
        <v>1832</v>
      </c>
      <c r="E17" s="31">
        <v>684</v>
      </c>
      <c r="F17" s="356">
        <v>450202207</v>
      </c>
      <c r="G17" s="375" t="s">
        <v>2982</v>
      </c>
      <c r="H17" s="352">
        <v>400</v>
      </c>
      <c r="I17" s="352" t="s">
        <v>2979</v>
      </c>
      <c r="J17" s="28">
        <v>45</v>
      </c>
      <c r="K17" s="28" t="s">
        <v>2984</v>
      </c>
      <c r="L17" s="28">
        <v>4502</v>
      </c>
      <c r="M17" s="28" t="s">
        <v>3076</v>
      </c>
      <c r="N17" s="356">
        <v>2024004540025</v>
      </c>
      <c r="O17" s="28" t="s">
        <v>3077</v>
      </c>
      <c r="P17" s="756" t="s">
        <v>1833</v>
      </c>
      <c r="Q17" s="272">
        <v>400</v>
      </c>
      <c r="R17" s="326" t="s">
        <v>2955</v>
      </c>
      <c r="S17" s="326"/>
      <c r="T17" s="178">
        <v>400</v>
      </c>
      <c r="U17" s="294"/>
      <c r="V17" s="295">
        <v>100</v>
      </c>
      <c r="W17" s="295">
        <v>200</v>
      </c>
      <c r="X17" s="295">
        <v>100</v>
      </c>
      <c r="Y17" s="295">
        <v>200</v>
      </c>
      <c r="Z17" s="296">
        <f t="shared" si="5"/>
        <v>200</v>
      </c>
      <c r="AA17" s="296">
        <f t="shared" si="5"/>
        <v>200</v>
      </c>
      <c r="AB17" s="296">
        <f t="shared" si="5"/>
        <v>0</v>
      </c>
      <c r="AC17" s="296">
        <f t="shared" si="5"/>
        <v>0</v>
      </c>
      <c r="AD17" s="296">
        <f t="shared" si="5"/>
        <v>0</v>
      </c>
      <c r="AE17" s="296">
        <f t="shared" si="5"/>
        <v>0</v>
      </c>
      <c r="AF17" s="296">
        <f t="shared" si="5"/>
        <v>0</v>
      </c>
      <c r="AG17" s="297">
        <f t="shared" si="14"/>
        <v>0</v>
      </c>
      <c r="AH17" s="296">
        <f t="shared" si="10"/>
        <v>0</v>
      </c>
      <c r="AI17" s="298">
        <v>0</v>
      </c>
      <c r="AJ17" s="298"/>
      <c r="AK17" s="298"/>
      <c r="AL17" s="298"/>
      <c r="AM17" s="298"/>
      <c r="AN17" s="298"/>
      <c r="AO17" s="297">
        <f t="shared" si="15"/>
        <v>100</v>
      </c>
      <c r="AP17" s="296">
        <f t="shared" si="11"/>
        <v>70</v>
      </c>
      <c r="AQ17" s="298">
        <v>70</v>
      </c>
      <c r="AR17" s="298"/>
      <c r="AS17" s="298"/>
      <c r="AT17" s="298"/>
      <c r="AU17" s="298"/>
      <c r="AV17" s="298"/>
      <c r="AW17" s="297">
        <f t="shared" si="16"/>
        <v>200</v>
      </c>
      <c r="AX17" s="296">
        <f t="shared" si="12"/>
        <v>70</v>
      </c>
      <c r="AY17" s="298">
        <v>70</v>
      </c>
      <c r="AZ17" s="298"/>
      <c r="BA17" s="298"/>
      <c r="BB17" s="298"/>
      <c r="BC17" s="298"/>
      <c r="BD17" s="298"/>
      <c r="BE17" s="297">
        <f t="shared" si="17"/>
        <v>100</v>
      </c>
      <c r="BF17" s="296">
        <f t="shared" si="13"/>
        <v>60</v>
      </c>
      <c r="BG17" s="298">
        <v>60</v>
      </c>
      <c r="BH17" s="298"/>
      <c r="BI17" s="298"/>
      <c r="BJ17" s="298"/>
      <c r="BK17" s="298"/>
      <c r="BL17" s="298"/>
    </row>
    <row r="18" spans="1:64" s="287" customFormat="1" ht="40.5" customHeight="1" x14ac:dyDescent="0.25">
      <c r="A18" s="278"/>
      <c r="B18" s="278"/>
      <c r="C18" s="328" t="s">
        <v>2669</v>
      </c>
      <c r="D18" s="322" t="s">
        <v>1834</v>
      </c>
      <c r="E18" s="31">
        <v>685</v>
      </c>
      <c r="F18" s="356">
        <v>450202207</v>
      </c>
      <c r="G18" s="375" t="s">
        <v>2982</v>
      </c>
      <c r="H18" s="352">
        <v>1000</v>
      </c>
      <c r="I18" s="352" t="s">
        <v>2979</v>
      </c>
      <c r="J18" s="28">
        <v>45</v>
      </c>
      <c r="K18" s="28" t="s">
        <v>2984</v>
      </c>
      <c r="L18" s="28">
        <v>4502</v>
      </c>
      <c r="M18" s="28" t="s">
        <v>3076</v>
      </c>
      <c r="N18" s="356">
        <v>2024004540025</v>
      </c>
      <c r="O18" s="28" t="s">
        <v>3077</v>
      </c>
      <c r="P18" s="327" t="s">
        <v>1835</v>
      </c>
      <c r="Q18" s="272">
        <v>1000</v>
      </c>
      <c r="R18" s="326" t="s">
        <v>2955</v>
      </c>
      <c r="S18" s="326"/>
      <c r="T18" s="178">
        <v>1000</v>
      </c>
      <c r="U18" s="294"/>
      <c r="V18" s="295">
        <v>350</v>
      </c>
      <c r="W18" s="295">
        <v>350</v>
      </c>
      <c r="X18" s="295">
        <v>300</v>
      </c>
      <c r="Y18" s="295">
        <v>200</v>
      </c>
      <c r="Z18" s="296">
        <f t="shared" si="5"/>
        <v>200</v>
      </c>
      <c r="AA18" s="296">
        <f t="shared" si="5"/>
        <v>200</v>
      </c>
      <c r="AB18" s="296">
        <f t="shared" si="5"/>
        <v>0</v>
      </c>
      <c r="AC18" s="296">
        <f t="shared" si="5"/>
        <v>0</v>
      </c>
      <c r="AD18" s="296">
        <f t="shared" si="5"/>
        <v>0</v>
      </c>
      <c r="AE18" s="296">
        <f t="shared" si="5"/>
        <v>0</v>
      </c>
      <c r="AF18" s="296">
        <f t="shared" si="5"/>
        <v>0</v>
      </c>
      <c r="AG18" s="297">
        <f t="shared" si="14"/>
        <v>0</v>
      </c>
      <c r="AH18" s="296">
        <f t="shared" si="10"/>
        <v>30</v>
      </c>
      <c r="AI18" s="298">
        <v>30</v>
      </c>
      <c r="AJ18" s="298"/>
      <c r="AK18" s="298"/>
      <c r="AL18" s="298"/>
      <c r="AM18" s="298"/>
      <c r="AN18" s="298"/>
      <c r="AO18" s="297">
        <f t="shared" si="15"/>
        <v>350</v>
      </c>
      <c r="AP18" s="296">
        <f t="shared" si="11"/>
        <v>60</v>
      </c>
      <c r="AQ18" s="298">
        <v>60</v>
      </c>
      <c r="AR18" s="298"/>
      <c r="AS18" s="298"/>
      <c r="AT18" s="298"/>
      <c r="AU18" s="298"/>
      <c r="AV18" s="298"/>
      <c r="AW18" s="297">
        <f t="shared" si="16"/>
        <v>350</v>
      </c>
      <c r="AX18" s="296">
        <f t="shared" si="12"/>
        <v>60</v>
      </c>
      <c r="AY18" s="298">
        <v>60</v>
      </c>
      <c r="AZ18" s="298"/>
      <c r="BA18" s="298"/>
      <c r="BB18" s="298"/>
      <c r="BC18" s="298"/>
      <c r="BD18" s="298"/>
      <c r="BE18" s="297">
        <f t="shared" si="17"/>
        <v>300</v>
      </c>
      <c r="BF18" s="296">
        <f t="shared" si="13"/>
        <v>50</v>
      </c>
      <c r="BG18" s="298">
        <v>50</v>
      </c>
      <c r="BH18" s="298"/>
      <c r="BI18" s="298"/>
      <c r="BJ18" s="298"/>
      <c r="BK18" s="298"/>
      <c r="BL18" s="298"/>
    </row>
    <row r="19" spans="1:64" s="287" customFormat="1" ht="40.5" customHeight="1" x14ac:dyDescent="0.25">
      <c r="A19" s="278"/>
      <c r="B19" s="278"/>
      <c r="C19" s="328" t="s">
        <v>2670</v>
      </c>
      <c r="D19" s="322" t="s">
        <v>1836</v>
      </c>
      <c r="E19" s="31">
        <v>686</v>
      </c>
      <c r="F19" s="356">
        <v>450202207</v>
      </c>
      <c r="G19" s="375" t="s">
        <v>2982</v>
      </c>
      <c r="H19" s="352">
        <v>2</v>
      </c>
      <c r="I19" s="352" t="s">
        <v>2979</v>
      </c>
      <c r="J19" s="28">
        <v>45</v>
      </c>
      <c r="K19" s="28" t="s">
        <v>2984</v>
      </c>
      <c r="L19" s="28">
        <v>4502</v>
      </c>
      <c r="M19" s="28" t="s">
        <v>3076</v>
      </c>
      <c r="N19" s="356">
        <v>2024004540025</v>
      </c>
      <c r="O19" s="28" t="s">
        <v>3077</v>
      </c>
      <c r="P19" s="757" t="s">
        <v>1837</v>
      </c>
      <c r="Q19" s="272">
        <v>2</v>
      </c>
      <c r="R19" s="326" t="s">
        <v>2955</v>
      </c>
      <c r="S19" s="326"/>
      <c r="T19" s="178">
        <v>2</v>
      </c>
      <c r="U19" s="294"/>
      <c r="V19" s="295">
        <v>1</v>
      </c>
      <c r="W19" s="295">
        <v>1</v>
      </c>
      <c r="X19" s="295"/>
      <c r="Y19" s="295">
        <v>66</v>
      </c>
      <c r="Z19" s="296">
        <f t="shared" si="5"/>
        <v>66</v>
      </c>
      <c r="AA19" s="296">
        <f t="shared" si="5"/>
        <v>66</v>
      </c>
      <c r="AB19" s="296">
        <f t="shared" si="5"/>
        <v>0</v>
      </c>
      <c r="AC19" s="296">
        <f t="shared" si="5"/>
        <v>0</v>
      </c>
      <c r="AD19" s="296">
        <f t="shared" si="5"/>
        <v>0</v>
      </c>
      <c r="AE19" s="296">
        <f t="shared" si="5"/>
        <v>0</v>
      </c>
      <c r="AF19" s="296">
        <f t="shared" si="5"/>
        <v>0</v>
      </c>
      <c r="AG19" s="297">
        <f t="shared" si="14"/>
        <v>0</v>
      </c>
      <c r="AH19" s="296">
        <f t="shared" si="10"/>
        <v>0</v>
      </c>
      <c r="AI19" s="298">
        <v>0</v>
      </c>
      <c r="AJ19" s="298"/>
      <c r="AK19" s="298"/>
      <c r="AL19" s="298"/>
      <c r="AM19" s="298"/>
      <c r="AN19" s="298"/>
      <c r="AO19" s="297">
        <f t="shared" si="15"/>
        <v>1</v>
      </c>
      <c r="AP19" s="296">
        <f t="shared" si="11"/>
        <v>26</v>
      </c>
      <c r="AQ19" s="298">
        <v>26</v>
      </c>
      <c r="AR19" s="298"/>
      <c r="AS19" s="298"/>
      <c r="AT19" s="298"/>
      <c r="AU19" s="298"/>
      <c r="AV19" s="298"/>
      <c r="AW19" s="297">
        <f t="shared" si="16"/>
        <v>1</v>
      </c>
      <c r="AX19" s="296">
        <f t="shared" si="12"/>
        <v>20</v>
      </c>
      <c r="AY19" s="298">
        <v>20</v>
      </c>
      <c r="AZ19" s="298"/>
      <c r="BA19" s="298"/>
      <c r="BB19" s="298"/>
      <c r="BC19" s="298"/>
      <c r="BD19" s="298"/>
      <c r="BE19" s="297">
        <f t="shared" si="17"/>
        <v>0</v>
      </c>
      <c r="BF19" s="296">
        <f t="shared" si="13"/>
        <v>20</v>
      </c>
      <c r="BG19" s="298">
        <v>20</v>
      </c>
      <c r="BH19" s="298"/>
      <c r="BI19" s="298"/>
      <c r="BJ19" s="298"/>
      <c r="BK19" s="298"/>
      <c r="BL19" s="298"/>
    </row>
  </sheetData>
  <mergeCells count="56">
    <mergeCell ref="BF4:BF5"/>
    <mergeCell ref="BG4:BJ4"/>
    <mergeCell ref="BK4:BK5"/>
    <mergeCell ref="BL4:BL5"/>
    <mergeCell ref="AW4:AW5"/>
    <mergeCell ref="AX4:AX5"/>
    <mergeCell ref="AY4:BB4"/>
    <mergeCell ref="BC4:BC5"/>
    <mergeCell ref="BD4:BD5"/>
    <mergeCell ref="BE4:BE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S9:S19">
    <cfRule type="expression" dxfId="135" priority="7">
      <formula>T9=U9+V9+W9+X9</formula>
    </cfRule>
    <cfRule type="expression" dxfId="134" priority="8">
      <formula>T9&lt;&gt;U9+V9+W9+X9</formula>
    </cfRule>
  </conditionalFormatting>
  <conditionalFormatting sqref="Y7:Y19">
    <cfRule type="expression" dxfId="133" priority="5">
      <formula>Y7&lt;&gt;Z7</formula>
    </cfRule>
  </conditionalFormatting>
  <conditionalFormatting sqref="Z7:AF7">
    <cfRule type="expression" dxfId="132" priority="6">
      <formula>Z$5=#REF!</formula>
    </cfRule>
  </conditionalFormatting>
  <conditionalFormatting sqref="AH7:AN7">
    <cfRule type="expression" dxfId="131" priority="4">
      <formula>AH$5=#REF!</formula>
    </cfRule>
  </conditionalFormatting>
  <conditionalFormatting sqref="AP7:AV7">
    <cfRule type="expression" dxfId="130" priority="3">
      <formula>AP$5=#REF!</formula>
    </cfRule>
  </conditionalFormatting>
  <conditionalFormatting sqref="AX7:BD7">
    <cfRule type="expression" dxfId="129" priority="2">
      <formula>AX$5=#REF!</formula>
    </cfRule>
  </conditionalFormatting>
  <conditionalFormatting sqref="BF7:BL7">
    <cfRule type="expression" dxfId="128" priority="1">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36" man="1"/>
    <brk id="17" max="18" man="1"/>
    <brk id="32" max="36" man="1"/>
    <brk id="48" max="36"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EA2D4-6DED-453A-9BEB-036C39C4F67E}">
  <sheetPr>
    <tabColor rgb="FFFFFF00"/>
  </sheetPr>
  <dimension ref="A1:BL67"/>
  <sheetViews>
    <sheetView view="pageBreakPreview" zoomScale="60" zoomScaleNormal="50" workbookViewId="0">
      <pane xSplit="8" ySplit="6" topLeftCell="I41" activePane="bottomRight" state="frozen"/>
      <selection activeCell="J7" sqref="J7"/>
      <selection pane="topRight" activeCell="J7" sqref="J7"/>
      <selection pane="bottomLeft" activeCell="J7" sqref="J7"/>
      <selection pane="bottomRight" activeCell="D23" sqref="D23"/>
    </sheetView>
  </sheetViews>
  <sheetFormatPr baseColWidth="10" defaultColWidth="11.42578125" defaultRowHeight="15.75" x14ac:dyDescent="0.2"/>
  <cols>
    <col min="1" max="2" width="8.7109375" style="6" customWidth="1"/>
    <col min="3" max="3" width="9.7109375" style="220" customWidth="1"/>
    <col min="4" max="4" width="50.7109375" style="25" customWidth="1"/>
    <col min="5" max="5" width="7.28515625" style="177" customWidth="1"/>
    <col min="6" max="6" width="9.7109375" style="819" customWidth="1"/>
    <col min="7" max="7" width="25.7109375" style="820"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42578125" style="25" customWidth="1"/>
    <col min="15" max="15" width="160.7109375" style="25" customWidth="1"/>
    <col min="16" max="16" width="25.7109375" style="25" customWidth="1"/>
    <col min="17" max="17" width="9.7109375" style="25" customWidth="1"/>
    <col min="18" max="18" width="13.7109375" style="25" customWidth="1"/>
    <col min="19" max="19" width="1.7109375" style="25" customWidth="1"/>
    <col min="20" max="20" width="15.140625" style="8" customWidth="1"/>
    <col min="21" max="25" width="15.140625" style="7" customWidth="1"/>
    <col min="26" max="26" width="18.5703125" style="3" customWidth="1"/>
    <col min="27" max="32" width="15.28515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58" width="15.140625" style="5" customWidth="1"/>
    <col min="59" max="59" width="14.85546875" style="5" customWidth="1"/>
    <col min="60" max="61" width="13.28515625" style="5" customWidth="1"/>
    <col min="62" max="64" width="13.28515625" style="2" customWidth="1"/>
    <col min="65" max="100" width="12.7109375" style="2" customWidth="1"/>
    <col min="101" max="16384" width="11.42578125" style="2"/>
  </cols>
  <sheetData>
    <row r="1" spans="1:64" s="262" customFormat="1" ht="30" customHeight="1" x14ac:dyDescent="0.3">
      <c r="A1" s="260"/>
      <c r="B1" s="261"/>
      <c r="D1" s="259" t="s">
        <v>2959</v>
      </c>
      <c r="E1" s="263" t="s">
        <v>2962</v>
      </c>
      <c r="F1" s="264" t="s">
        <v>2960</v>
      </c>
      <c r="G1" s="791"/>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256" t="s">
        <v>2967</v>
      </c>
      <c r="G2" s="792"/>
      <c r="H2" s="256"/>
      <c r="I2" s="256"/>
      <c r="J2" s="256"/>
      <c r="K2" s="256"/>
      <c r="M2" s="258"/>
      <c r="O2" s="186" t="str">
        <f>+F2</f>
        <v>SECRETARÍA DE SEGURIDAD CUDADANA</v>
      </c>
      <c r="Q2" s="167"/>
      <c r="R2" s="257"/>
      <c r="S2" s="257"/>
      <c r="T2" s="257"/>
      <c r="U2" s="257"/>
      <c r="V2" s="257"/>
      <c r="X2" s="166" t="str">
        <f>+F2</f>
        <v>SECRETARÍA DE SEGURIDAD CUDADANA</v>
      </c>
      <c r="Y2" s="257"/>
      <c r="Z2" s="257"/>
      <c r="AA2" s="257"/>
      <c r="AB2" s="257"/>
      <c r="AE2" s="166"/>
      <c r="AF2" s="166"/>
      <c r="AG2" s="257"/>
      <c r="AH2" s="257"/>
      <c r="AI2" s="257"/>
      <c r="AK2" s="257"/>
      <c r="AL2" s="166" t="str">
        <f>+X2</f>
        <v>SECRETARÍA DE SEGURIDAD CUDADANA</v>
      </c>
      <c r="AM2" s="257"/>
      <c r="AN2" s="257"/>
      <c r="AO2" s="257"/>
      <c r="AP2" s="257"/>
      <c r="AQ2" s="257"/>
      <c r="AR2" s="257"/>
      <c r="AT2" s="166"/>
      <c r="AU2" s="166"/>
      <c r="AV2" s="166"/>
      <c r="AW2" s="257"/>
      <c r="AX2" s="257"/>
      <c r="AY2" s="257"/>
      <c r="AZ2" s="166"/>
      <c r="BA2" s="257"/>
      <c r="BB2" s="166" t="str">
        <f>+AL2</f>
        <v>SECRETARÍA DE SEGURIDAD CUDADANA</v>
      </c>
      <c r="BC2" s="257"/>
      <c r="BD2" s="257"/>
      <c r="BE2" s="257"/>
      <c r="BF2" s="257"/>
      <c r="BG2" s="257"/>
      <c r="BH2" s="257"/>
      <c r="BJ2" s="166"/>
      <c r="BK2" s="166"/>
      <c r="BL2" s="166"/>
    </row>
    <row r="3" spans="1:64" s="251" customFormat="1" ht="30" customHeight="1" thickBot="1" x14ac:dyDescent="0.3">
      <c r="A3" s="164" t="s">
        <v>2857</v>
      </c>
      <c r="B3" s="966" t="s">
        <v>2850</v>
      </c>
      <c r="C3" s="967"/>
      <c r="D3" s="968"/>
      <c r="E3" s="1100" t="s">
        <v>2860</v>
      </c>
      <c r="F3" s="982" t="s">
        <v>2958</v>
      </c>
      <c r="G3" s="983"/>
      <c r="H3" s="983"/>
      <c r="I3" s="983"/>
      <c r="J3" s="982" t="s">
        <v>2958</v>
      </c>
      <c r="K3" s="982"/>
      <c r="L3" s="982" t="s">
        <v>2958</v>
      </c>
      <c r="M3" s="982"/>
      <c r="N3" s="983" t="s">
        <v>2953</v>
      </c>
      <c r="O3" s="983"/>
      <c r="P3" s="844"/>
      <c r="Q3" s="845"/>
      <c r="R3" s="846"/>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s="251" customFormat="1" ht="30" customHeight="1" x14ac:dyDescent="0.25">
      <c r="A4" s="187"/>
      <c r="B4" s="165" t="s">
        <v>2858</v>
      </c>
      <c r="C4" s="973" t="s">
        <v>2848</v>
      </c>
      <c r="D4" s="974"/>
      <c r="E4" s="1101"/>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s="251" customFormat="1" ht="30" customHeight="1" x14ac:dyDescent="0.25">
      <c r="A5" s="188"/>
      <c r="B5" s="187"/>
      <c r="C5" s="163" t="s">
        <v>2859</v>
      </c>
      <c r="D5" s="161" t="s">
        <v>2849</v>
      </c>
      <c r="E5" s="1102"/>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54" customFormat="1" ht="15" customHeight="1" x14ac:dyDescent="0.2">
      <c r="C6" s="455">
        <v>9</v>
      </c>
      <c r="D6" s="455">
        <v>50</v>
      </c>
      <c r="E6" s="455">
        <v>6.5</v>
      </c>
      <c r="F6" s="847">
        <v>9</v>
      </c>
      <c r="G6" s="848">
        <v>25</v>
      </c>
      <c r="H6" s="455">
        <v>9</v>
      </c>
      <c r="I6" s="455">
        <v>9</v>
      </c>
      <c r="J6" s="455">
        <v>9</v>
      </c>
      <c r="K6" s="455">
        <v>20</v>
      </c>
      <c r="L6" s="455">
        <v>9</v>
      </c>
      <c r="M6" s="455">
        <v>40</v>
      </c>
      <c r="N6" s="455">
        <v>15</v>
      </c>
      <c r="O6" s="455">
        <v>160</v>
      </c>
      <c r="P6" s="455">
        <v>25</v>
      </c>
      <c r="Q6" s="455">
        <v>9</v>
      </c>
      <c r="R6" s="455">
        <v>13</v>
      </c>
      <c r="S6" s="456">
        <v>1</v>
      </c>
      <c r="T6" s="455">
        <v>14.4</v>
      </c>
      <c r="U6" s="455">
        <v>14.4</v>
      </c>
      <c r="V6" s="455">
        <v>14.4</v>
      </c>
      <c r="W6" s="455">
        <v>14.4</v>
      </c>
      <c r="X6" s="455">
        <v>14.4</v>
      </c>
      <c r="Y6" s="455">
        <v>14.4</v>
      </c>
      <c r="Z6" s="455">
        <v>14.4</v>
      </c>
      <c r="AA6" s="455">
        <v>14.4</v>
      </c>
      <c r="AB6" s="455">
        <v>14.4</v>
      </c>
      <c r="AC6" s="455">
        <v>14.4</v>
      </c>
      <c r="AD6" s="455">
        <v>14.4</v>
      </c>
      <c r="AE6" s="455">
        <v>14.4</v>
      </c>
      <c r="AF6" s="455">
        <v>14.4</v>
      </c>
      <c r="AG6" s="455">
        <v>12.5</v>
      </c>
      <c r="AH6" s="455">
        <v>12.5</v>
      </c>
      <c r="AI6" s="455">
        <v>12.5</v>
      </c>
      <c r="AJ6" s="455">
        <v>12.5</v>
      </c>
      <c r="AK6" s="455">
        <v>12.5</v>
      </c>
      <c r="AL6" s="455">
        <v>12.5</v>
      </c>
      <c r="AM6" s="455">
        <v>12.5</v>
      </c>
      <c r="AN6" s="455">
        <v>12.5</v>
      </c>
      <c r="AO6" s="455">
        <v>12.5</v>
      </c>
      <c r="AP6" s="455">
        <v>12.5</v>
      </c>
      <c r="AQ6" s="455">
        <v>12.5</v>
      </c>
      <c r="AR6" s="455">
        <v>12.5</v>
      </c>
      <c r="AS6" s="455">
        <v>12.5</v>
      </c>
      <c r="AT6" s="455">
        <v>12.5</v>
      </c>
      <c r="AU6" s="455">
        <v>12.5</v>
      </c>
      <c r="AV6" s="455">
        <v>12.5</v>
      </c>
      <c r="AW6" s="455">
        <v>12.5</v>
      </c>
      <c r="AX6" s="455">
        <v>12.5</v>
      </c>
      <c r="AY6" s="455">
        <v>12.5</v>
      </c>
      <c r="AZ6" s="455">
        <v>12.5</v>
      </c>
      <c r="BA6" s="455">
        <v>12.5</v>
      </c>
      <c r="BB6" s="455">
        <v>12.5</v>
      </c>
      <c r="BC6" s="455">
        <v>12.5</v>
      </c>
      <c r="BD6" s="455">
        <v>12.5</v>
      </c>
      <c r="BE6" s="455">
        <v>12.5</v>
      </c>
      <c r="BF6" s="455">
        <v>12.5</v>
      </c>
      <c r="BG6" s="455">
        <v>12.5</v>
      </c>
      <c r="BH6" s="455">
        <v>12.5</v>
      </c>
      <c r="BI6" s="455">
        <v>12.5</v>
      </c>
      <c r="BJ6" s="455">
        <v>12.5</v>
      </c>
      <c r="BK6" s="455">
        <v>12.5</v>
      </c>
      <c r="BL6" s="455">
        <v>12.5</v>
      </c>
    </row>
    <row r="7" spans="1:64" ht="40.9" customHeight="1" x14ac:dyDescent="0.2">
      <c r="A7" s="793" t="s">
        <v>2901</v>
      </c>
      <c r="B7" s="794" t="s">
        <v>1851</v>
      </c>
      <c r="C7" s="795"/>
      <c r="D7" s="57"/>
      <c r="E7" s="57"/>
      <c r="F7" s="796"/>
      <c r="G7" s="797"/>
      <c r="H7" s="798"/>
      <c r="I7" s="798"/>
      <c r="J7" s="168"/>
      <c r="K7" s="168"/>
      <c r="L7" s="57"/>
      <c r="M7" s="57"/>
      <c r="N7" s="57"/>
      <c r="O7" s="175"/>
      <c r="P7" s="175"/>
      <c r="Q7" s="175"/>
      <c r="R7" s="175"/>
      <c r="S7" s="799"/>
      <c r="T7" s="800"/>
      <c r="U7" s="801"/>
      <c r="V7" s="801"/>
      <c r="W7" s="801"/>
      <c r="X7" s="801"/>
      <c r="Y7" s="928">
        <f>Z7</f>
        <v>127000.32000000001</v>
      </c>
      <c r="Z7" s="802">
        <f>+Z8+Z23+Z37+Z43+Z49+Z55</f>
        <v>127000.32000000001</v>
      </c>
      <c r="AA7" s="803">
        <f>+AA8+AA23+AA37+AA43+AA49+AA55</f>
        <v>42000.34</v>
      </c>
      <c r="AB7" s="803">
        <f t="shared" ref="AB7:AF7" si="0">+AB8+AB23+AB37+AB43+AB49+AB55</f>
        <v>0</v>
      </c>
      <c r="AC7" s="803">
        <f>+AC8+AC23+AC37+AC43+AC49+AC55</f>
        <v>30000</v>
      </c>
      <c r="AD7" s="803">
        <f t="shared" si="0"/>
        <v>0</v>
      </c>
      <c r="AE7" s="803">
        <f t="shared" si="0"/>
        <v>54999.979999999996</v>
      </c>
      <c r="AF7" s="803">
        <f t="shared" si="0"/>
        <v>0</v>
      </c>
      <c r="AG7" s="804"/>
      <c r="AH7" s="803">
        <f t="shared" ref="AH7:AN7" si="1">+AH8+AH23+AH37+AH43+AH49+AH55</f>
        <v>13747.44</v>
      </c>
      <c r="AI7" s="803">
        <f>+AI8+AI23+AI37+AI43+AI49+AI55</f>
        <v>13747.44</v>
      </c>
      <c r="AJ7" s="803">
        <f t="shared" si="1"/>
        <v>0</v>
      </c>
      <c r="AK7" s="803">
        <f t="shared" si="1"/>
        <v>0</v>
      </c>
      <c r="AL7" s="803">
        <f t="shared" si="1"/>
        <v>0</v>
      </c>
      <c r="AM7" s="803">
        <f t="shared" si="1"/>
        <v>0</v>
      </c>
      <c r="AN7" s="803">
        <f t="shared" si="1"/>
        <v>0</v>
      </c>
      <c r="AO7" s="804"/>
      <c r="AP7" s="803">
        <f t="shared" ref="AP7:AV7" si="2">+AP8+AP23+AP37+AP43+AP49+AP55</f>
        <v>55364.959999999999</v>
      </c>
      <c r="AQ7" s="803">
        <f t="shared" si="2"/>
        <v>15364.989999999998</v>
      </c>
      <c r="AR7" s="803">
        <f t="shared" si="2"/>
        <v>0</v>
      </c>
      <c r="AS7" s="803">
        <f t="shared" si="2"/>
        <v>13333.32</v>
      </c>
      <c r="AT7" s="803">
        <f t="shared" si="2"/>
        <v>0</v>
      </c>
      <c r="AU7" s="803">
        <f t="shared" si="2"/>
        <v>26666.65</v>
      </c>
      <c r="AV7" s="803">
        <f t="shared" si="2"/>
        <v>0</v>
      </c>
      <c r="AW7" s="804"/>
      <c r="AX7" s="803">
        <f t="shared" ref="AX7:BD7" si="3">+AX8+AX23+AX37+AX43+AX49+AX55</f>
        <v>28597.979999999996</v>
      </c>
      <c r="AY7" s="803">
        <f t="shared" si="3"/>
        <v>6098.01</v>
      </c>
      <c r="AZ7" s="803">
        <f t="shared" si="3"/>
        <v>0</v>
      </c>
      <c r="BA7" s="803">
        <f t="shared" si="3"/>
        <v>8333.32</v>
      </c>
      <c r="BB7" s="803">
        <f t="shared" si="3"/>
        <v>0</v>
      </c>
      <c r="BC7" s="803">
        <f t="shared" si="3"/>
        <v>14166.65</v>
      </c>
      <c r="BD7" s="803">
        <f t="shared" si="3"/>
        <v>0</v>
      </c>
      <c r="BE7" s="804"/>
      <c r="BF7" s="803">
        <f t="shared" ref="BF7:BL7" si="4">+BF8+BF23+BF37+BF43+BF49+BF55</f>
        <v>29289.940000000002</v>
      </c>
      <c r="BG7" s="803">
        <f t="shared" si="4"/>
        <v>6789.9</v>
      </c>
      <c r="BH7" s="803">
        <f t="shared" si="4"/>
        <v>0</v>
      </c>
      <c r="BI7" s="803">
        <f t="shared" si="4"/>
        <v>8333.36</v>
      </c>
      <c r="BJ7" s="803">
        <f t="shared" si="4"/>
        <v>0</v>
      </c>
      <c r="BK7" s="803">
        <f t="shared" si="4"/>
        <v>14166.68</v>
      </c>
      <c r="BL7" s="803">
        <f t="shared" si="4"/>
        <v>0</v>
      </c>
    </row>
    <row r="8" spans="1:64" ht="40.9" customHeight="1" x14ac:dyDescent="0.3">
      <c r="A8" s="805"/>
      <c r="B8" s="806" t="s">
        <v>102</v>
      </c>
      <c r="C8" s="807" t="s">
        <v>1853</v>
      </c>
      <c r="D8" s="808"/>
      <c r="E8" s="808"/>
      <c r="F8" s="809"/>
      <c r="G8" s="810"/>
      <c r="H8" s="174"/>
      <c r="I8" s="174"/>
      <c r="J8" s="811"/>
      <c r="K8" s="811"/>
      <c r="L8" s="811"/>
      <c r="M8" s="811"/>
      <c r="N8" s="811"/>
      <c r="O8" s="812"/>
      <c r="P8" s="812"/>
      <c r="Q8" s="812"/>
      <c r="R8" s="812"/>
      <c r="S8" s="813"/>
      <c r="T8" s="808"/>
      <c r="U8" s="814"/>
      <c r="V8" s="814"/>
      <c r="W8" s="814"/>
      <c r="X8" s="815"/>
      <c r="Y8" s="824">
        <v>69999.98</v>
      </c>
      <c r="Z8" s="825">
        <f>+AH8+AP8+AX8+BF8</f>
        <v>69999.98</v>
      </c>
      <c r="AA8" s="825">
        <f t="shared" ref="Z8:AF23" si="5">+AI8+AQ8+AY8+BG8</f>
        <v>19999.999999999996</v>
      </c>
      <c r="AB8" s="825">
        <f t="shared" si="5"/>
        <v>0</v>
      </c>
      <c r="AC8" s="825">
        <f t="shared" si="5"/>
        <v>20000</v>
      </c>
      <c r="AD8" s="825">
        <f t="shared" si="5"/>
        <v>0</v>
      </c>
      <c r="AE8" s="825">
        <f t="shared" si="5"/>
        <v>29999.98</v>
      </c>
      <c r="AF8" s="825">
        <f t="shared" si="5"/>
        <v>0</v>
      </c>
      <c r="AG8" s="826"/>
      <c r="AH8" s="827">
        <f>SUM(AH9:AH22)</f>
        <v>7499.9999999999991</v>
      </c>
      <c r="AI8" s="827">
        <f t="shared" ref="AI8:AN8" si="6">SUM(AI9:AI22)</f>
        <v>7499.9999999999991</v>
      </c>
      <c r="AJ8" s="827">
        <f t="shared" si="6"/>
        <v>0</v>
      </c>
      <c r="AK8" s="827">
        <f t="shared" si="6"/>
        <v>0</v>
      </c>
      <c r="AL8" s="827">
        <f t="shared" si="6"/>
        <v>0</v>
      </c>
      <c r="AM8" s="827">
        <f t="shared" si="6"/>
        <v>0</v>
      </c>
      <c r="AN8" s="827">
        <f t="shared" si="6"/>
        <v>0</v>
      </c>
      <c r="AO8" s="826"/>
      <c r="AP8" s="827">
        <f>SUM(AP9:AP22)</f>
        <v>21666.649999999998</v>
      </c>
      <c r="AQ8" s="827">
        <f t="shared" ref="AQ8:AV8" si="7">SUM(AQ9:AQ22)</f>
        <v>4999.9999999999991</v>
      </c>
      <c r="AR8" s="827">
        <f t="shared" si="7"/>
        <v>0</v>
      </c>
      <c r="AS8" s="827">
        <f t="shared" si="7"/>
        <v>6666.66</v>
      </c>
      <c r="AT8" s="827">
        <f t="shared" si="7"/>
        <v>0</v>
      </c>
      <c r="AU8" s="827">
        <f t="shared" si="7"/>
        <v>9999.99</v>
      </c>
      <c r="AV8" s="827">
        <f t="shared" si="7"/>
        <v>0</v>
      </c>
      <c r="AW8" s="826"/>
      <c r="AX8" s="827">
        <f>SUM(AX9:AX22)</f>
        <v>20166.649999999998</v>
      </c>
      <c r="AY8" s="827">
        <f>SUM(AY9:AY22)</f>
        <v>3500</v>
      </c>
      <c r="AZ8" s="827">
        <f t="shared" ref="AZ8:BD8" si="8">SUM(AZ9:AZ22)</f>
        <v>0</v>
      </c>
      <c r="BA8" s="827">
        <f t="shared" si="8"/>
        <v>6666.66</v>
      </c>
      <c r="BB8" s="827">
        <f t="shared" si="8"/>
        <v>0</v>
      </c>
      <c r="BC8" s="827">
        <f t="shared" si="8"/>
        <v>9999.99</v>
      </c>
      <c r="BD8" s="827">
        <f t="shared" si="8"/>
        <v>0</v>
      </c>
      <c r="BE8" s="826"/>
      <c r="BF8" s="827">
        <f>SUM(BF9:BF22)</f>
        <v>20666.680000000004</v>
      </c>
      <c r="BG8" s="827">
        <f t="shared" ref="BG8:BL8" si="9">SUM(BG9:BG22)</f>
        <v>3999.9999999999991</v>
      </c>
      <c r="BH8" s="827">
        <f t="shared" si="9"/>
        <v>0</v>
      </c>
      <c r="BI8" s="827">
        <f t="shared" si="9"/>
        <v>6666.68</v>
      </c>
      <c r="BJ8" s="827">
        <f t="shared" si="9"/>
        <v>0</v>
      </c>
      <c r="BK8" s="827">
        <f t="shared" si="9"/>
        <v>10000</v>
      </c>
      <c r="BL8" s="827">
        <f t="shared" si="9"/>
        <v>0</v>
      </c>
    </row>
    <row r="9" spans="1:64" s="287" customFormat="1" ht="40.15" customHeight="1" x14ac:dyDescent="0.25">
      <c r="A9" s="278"/>
      <c r="B9" s="278"/>
      <c r="C9" s="328" t="s">
        <v>103</v>
      </c>
      <c r="D9" s="28" t="s">
        <v>1854</v>
      </c>
      <c r="E9" s="31">
        <v>687</v>
      </c>
      <c r="F9" s="28">
        <v>450104500</v>
      </c>
      <c r="G9" s="28" t="s">
        <v>1855</v>
      </c>
      <c r="H9" s="352">
        <v>4</v>
      </c>
      <c r="I9" s="353" t="s">
        <v>2979</v>
      </c>
      <c r="J9" s="325">
        <v>45</v>
      </c>
      <c r="K9" s="325" t="s">
        <v>2984</v>
      </c>
      <c r="L9" s="325">
        <v>4501</v>
      </c>
      <c r="M9" s="841" t="s">
        <v>3303</v>
      </c>
      <c r="N9" s="280">
        <v>2024004540020</v>
      </c>
      <c r="O9" s="325" t="s">
        <v>3326</v>
      </c>
      <c r="P9" s="821" t="s">
        <v>1855</v>
      </c>
      <c r="Q9" s="272">
        <v>4</v>
      </c>
      <c r="R9" s="326" t="s">
        <v>2955</v>
      </c>
      <c r="S9" s="326"/>
      <c r="T9" s="178">
        <v>4</v>
      </c>
      <c r="U9" s="294">
        <v>1</v>
      </c>
      <c r="V9" s="295">
        <v>1</v>
      </c>
      <c r="W9" s="295">
        <v>1</v>
      </c>
      <c r="X9" s="295">
        <v>1</v>
      </c>
      <c r="Y9" s="354">
        <v>767.68</v>
      </c>
      <c r="Z9" s="444">
        <f>+AH9+AP9+AX9+BF9</f>
        <v>767.68000000000006</v>
      </c>
      <c r="AA9" s="444">
        <f t="shared" si="5"/>
        <v>767.68000000000006</v>
      </c>
      <c r="AB9" s="444">
        <f t="shared" si="5"/>
        <v>0</v>
      </c>
      <c r="AC9" s="444">
        <f t="shared" si="5"/>
        <v>0</v>
      </c>
      <c r="AD9" s="444">
        <f t="shared" si="5"/>
        <v>0</v>
      </c>
      <c r="AE9" s="444">
        <f t="shared" si="5"/>
        <v>0</v>
      </c>
      <c r="AF9" s="444">
        <f t="shared" si="5"/>
        <v>0</v>
      </c>
      <c r="AG9" s="521">
        <f>+U9</f>
        <v>1</v>
      </c>
      <c r="AH9" s="444">
        <f t="shared" ref="AH9:AH22" si="10">SUM(AI9:AN9)</f>
        <v>181.82</v>
      </c>
      <c r="AI9" s="522">
        <v>181.82</v>
      </c>
      <c r="AJ9" s="522"/>
      <c r="AK9" s="522"/>
      <c r="AL9" s="522"/>
      <c r="AM9" s="522"/>
      <c r="AN9" s="522"/>
      <c r="AO9" s="521">
        <f>+V9</f>
        <v>1</v>
      </c>
      <c r="AP9" s="444">
        <f t="shared" ref="AP9:AP22" si="11">SUM(AQ9:AV9)</f>
        <v>181.82</v>
      </c>
      <c r="AQ9" s="522">
        <v>181.82</v>
      </c>
      <c r="AR9" s="522"/>
      <c r="AS9" s="522"/>
      <c r="AT9" s="522"/>
      <c r="AU9" s="522"/>
      <c r="AV9" s="522"/>
      <c r="AW9" s="521">
        <f>+W9</f>
        <v>1</v>
      </c>
      <c r="AX9" s="444">
        <f t="shared" ref="AX9:AX22" si="12">SUM(AY9:BD9)</f>
        <v>181.82</v>
      </c>
      <c r="AY9" s="522">
        <v>181.82</v>
      </c>
      <c r="AZ9" s="522"/>
      <c r="BA9" s="522"/>
      <c r="BB9" s="522"/>
      <c r="BC9" s="522"/>
      <c r="BD9" s="522"/>
      <c r="BE9" s="521">
        <f>+X9</f>
        <v>1</v>
      </c>
      <c r="BF9" s="444">
        <f t="shared" ref="BF9:BF22" si="13">SUM(BG9:BL9)</f>
        <v>222.22</v>
      </c>
      <c r="BG9" s="522">
        <v>222.22</v>
      </c>
      <c r="BH9" s="522"/>
      <c r="BI9" s="522"/>
      <c r="BJ9" s="522"/>
      <c r="BK9" s="522"/>
      <c r="BL9" s="522"/>
    </row>
    <row r="10" spans="1:64" s="287" customFormat="1" ht="40.5" customHeight="1" x14ac:dyDescent="0.25">
      <c r="A10" s="278"/>
      <c r="B10" s="278"/>
      <c r="C10" s="328" t="s">
        <v>212</v>
      </c>
      <c r="D10" s="28" t="s">
        <v>1856</v>
      </c>
      <c r="E10" s="31">
        <v>688</v>
      </c>
      <c r="F10" s="356">
        <v>450104800</v>
      </c>
      <c r="G10" s="28" t="s">
        <v>1857</v>
      </c>
      <c r="H10" s="352">
        <v>4</v>
      </c>
      <c r="I10" s="353" t="s">
        <v>2979</v>
      </c>
      <c r="J10" s="325">
        <v>45</v>
      </c>
      <c r="K10" s="325" t="s">
        <v>2984</v>
      </c>
      <c r="L10" s="325">
        <v>4501</v>
      </c>
      <c r="M10" s="841" t="s">
        <v>3303</v>
      </c>
      <c r="N10" s="280">
        <v>2024004540020</v>
      </c>
      <c r="O10" s="325" t="s">
        <v>3326</v>
      </c>
      <c r="P10" s="821" t="s">
        <v>1857</v>
      </c>
      <c r="Q10" s="272">
        <v>4</v>
      </c>
      <c r="R10" s="326" t="s">
        <v>2955</v>
      </c>
      <c r="S10" s="326"/>
      <c r="T10" s="178">
        <v>4</v>
      </c>
      <c r="U10" s="294">
        <v>1</v>
      </c>
      <c r="V10" s="294">
        <v>1</v>
      </c>
      <c r="W10" s="294">
        <v>1</v>
      </c>
      <c r="X10" s="294">
        <v>1</v>
      </c>
      <c r="Y10" s="354">
        <v>767.68</v>
      </c>
      <c r="Z10" s="444">
        <f t="shared" si="5"/>
        <v>767.68000000000006</v>
      </c>
      <c r="AA10" s="444">
        <f t="shared" si="5"/>
        <v>767.68000000000006</v>
      </c>
      <c r="AB10" s="444">
        <f t="shared" si="5"/>
        <v>0</v>
      </c>
      <c r="AC10" s="444">
        <f t="shared" si="5"/>
        <v>0</v>
      </c>
      <c r="AD10" s="444">
        <f t="shared" si="5"/>
        <v>0</v>
      </c>
      <c r="AE10" s="444">
        <f t="shared" si="5"/>
        <v>0</v>
      </c>
      <c r="AF10" s="444">
        <f t="shared" si="5"/>
        <v>0</v>
      </c>
      <c r="AG10" s="521">
        <f t="shared" ref="AG10:AG22" si="14">+U10</f>
        <v>1</v>
      </c>
      <c r="AH10" s="444">
        <f t="shared" si="10"/>
        <v>181.82</v>
      </c>
      <c r="AI10" s="522">
        <v>181.82</v>
      </c>
      <c r="AJ10" s="522"/>
      <c r="AK10" s="522"/>
      <c r="AL10" s="522"/>
      <c r="AM10" s="522"/>
      <c r="AN10" s="522"/>
      <c r="AO10" s="521">
        <f t="shared" ref="AO10:AO22" si="15">+V10</f>
        <v>1</v>
      </c>
      <c r="AP10" s="444">
        <f t="shared" si="11"/>
        <v>181.82</v>
      </c>
      <c r="AQ10" s="522">
        <v>181.82</v>
      </c>
      <c r="AR10" s="522"/>
      <c r="AS10" s="522"/>
      <c r="AT10" s="522"/>
      <c r="AU10" s="522"/>
      <c r="AV10" s="522"/>
      <c r="AW10" s="521">
        <f t="shared" ref="AW10:AW22" si="16">+W10</f>
        <v>1</v>
      </c>
      <c r="AX10" s="444">
        <f t="shared" si="12"/>
        <v>181.82</v>
      </c>
      <c r="AY10" s="522">
        <v>181.82</v>
      </c>
      <c r="AZ10" s="522"/>
      <c r="BA10" s="522"/>
      <c r="BB10" s="522"/>
      <c r="BC10" s="522"/>
      <c r="BD10" s="522"/>
      <c r="BE10" s="521">
        <f t="shared" ref="BE10:BE22" si="17">+X10</f>
        <v>1</v>
      </c>
      <c r="BF10" s="444">
        <f t="shared" si="13"/>
        <v>222.22</v>
      </c>
      <c r="BG10" s="522">
        <v>222.22</v>
      </c>
      <c r="BH10" s="522"/>
      <c r="BI10" s="522"/>
      <c r="BJ10" s="522"/>
      <c r="BK10" s="522"/>
      <c r="BL10" s="522"/>
    </row>
    <row r="11" spans="1:64" s="287" customFormat="1" ht="40.5" customHeight="1" x14ac:dyDescent="0.25">
      <c r="A11" s="278"/>
      <c r="B11" s="278"/>
      <c r="C11" s="328" t="s">
        <v>1871</v>
      </c>
      <c r="D11" s="28" t="s">
        <v>1858</v>
      </c>
      <c r="E11" s="31">
        <v>689</v>
      </c>
      <c r="F11" s="28" t="s">
        <v>3327</v>
      </c>
      <c r="G11" s="28" t="s">
        <v>1855</v>
      </c>
      <c r="H11" s="352">
        <v>4</v>
      </c>
      <c r="I11" s="353" t="s">
        <v>2979</v>
      </c>
      <c r="J11" s="325">
        <v>45</v>
      </c>
      <c r="K11" s="325" t="s">
        <v>2984</v>
      </c>
      <c r="L11" s="325">
        <v>4501</v>
      </c>
      <c r="M11" s="841" t="s">
        <v>3303</v>
      </c>
      <c r="N11" s="280">
        <v>2024004540020</v>
      </c>
      <c r="O11" s="325" t="s">
        <v>3326</v>
      </c>
      <c r="P11" s="821" t="s">
        <v>1855</v>
      </c>
      <c r="Q11" s="272">
        <v>4</v>
      </c>
      <c r="R11" s="326" t="s">
        <v>2955</v>
      </c>
      <c r="S11" s="326"/>
      <c r="T11" s="178">
        <v>4</v>
      </c>
      <c r="U11" s="294">
        <v>1</v>
      </c>
      <c r="V11" s="294">
        <v>1</v>
      </c>
      <c r="W11" s="294">
        <v>1</v>
      </c>
      <c r="X11" s="294">
        <v>1</v>
      </c>
      <c r="Y11" s="354">
        <v>767.68</v>
      </c>
      <c r="Z11" s="444">
        <f>+AH11+AP11+AX11+BF11</f>
        <v>767.68000000000006</v>
      </c>
      <c r="AA11" s="444">
        <f t="shared" si="5"/>
        <v>767.68000000000006</v>
      </c>
      <c r="AB11" s="444">
        <f t="shared" si="5"/>
        <v>0</v>
      </c>
      <c r="AC11" s="444">
        <f>+AK11+AS11+BA11+BI11</f>
        <v>0</v>
      </c>
      <c r="AD11" s="444">
        <f t="shared" si="5"/>
        <v>0</v>
      </c>
      <c r="AE11" s="444">
        <f t="shared" si="5"/>
        <v>0</v>
      </c>
      <c r="AF11" s="444">
        <f t="shared" si="5"/>
        <v>0</v>
      </c>
      <c r="AG11" s="521">
        <f t="shared" si="14"/>
        <v>1</v>
      </c>
      <c r="AH11" s="444">
        <f>SUM(AI11:AN11)</f>
        <v>181.82</v>
      </c>
      <c r="AI11" s="522">
        <v>181.82</v>
      </c>
      <c r="AJ11" s="522"/>
      <c r="AK11" s="522"/>
      <c r="AL11" s="522"/>
      <c r="AM11" s="522"/>
      <c r="AN11" s="522"/>
      <c r="AO11" s="521">
        <f t="shared" si="15"/>
        <v>1</v>
      </c>
      <c r="AP11" s="444">
        <f t="shared" si="11"/>
        <v>181.82</v>
      </c>
      <c r="AQ11" s="522">
        <v>181.82</v>
      </c>
      <c r="AR11" s="522"/>
      <c r="AS11" s="522"/>
      <c r="AT11" s="522"/>
      <c r="AU11" s="522"/>
      <c r="AV11" s="522"/>
      <c r="AW11" s="521">
        <f t="shared" si="16"/>
        <v>1</v>
      </c>
      <c r="AX11" s="444">
        <f t="shared" si="12"/>
        <v>181.82</v>
      </c>
      <c r="AY11" s="522">
        <v>181.82</v>
      </c>
      <c r="AZ11" s="522"/>
      <c r="BA11" s="522"/>
      <c r="BB11" s="522"/>
      <c r="BC11" s="522"/>
      <c r="BD11" s="522"/>
      <c r="BE11" s="521">
        <f t="shared" si="17"/>
        <v>1</v>
      </c>
      <c r="BF11" s="444">
        <f t="shared" si="13"/>
        <v>222.22</v>
      </c>
      <c r="BG11" s="522">
        <v>222.22</v>
      </c>
      <c r="BH11" s="522"/>
      <c r="BI11" s="522"/>
      <c r="BJ11" s="522"/>
      <c r="BK11" s="522"/>
      <c r="BL11" s="522"/>
    </row>
    <row r="12" spans="1:64" s="287" customFormat="1" ht="40.5" customHeight="1" x14ac:dyDescent="0.25">
      <c r="A12" s="278"/>
      <c r="B12" s="278"/>
      <c r="C12" s="328" t="s">
        <v>1872</v>
      </c>
      <c r="D12" s="32" t="s">
        <v>1859</v>
      </c>
      <c r="E12" s="31">
        <v>690</v>
      </c>
      <c r="F12" s="28" t="s">
        <v>3327</v>
      </c>
      <c r="G12" s="28" t="s">
        <v>1855</v>
      </c>
      <c r="H12" s="352">
        <v>4</v>
      </c>
      <c r="I12" s="353" t="s">
        <v>2979</v>
      </c>
      <c r="J12" s="325">
        <v>45</v>
      </c>
      <c r="K12" s="325" t="s">
        <v>2984</v>
      </c>
      <c r="L12" s="325">
        <v>4501</v>
      </c>
      <c r="M12" s="841" t="s">
        <v>3303</v>
      </c>
      <c r="N12" s="280">
        <v>2024004540020</v>
      </c>
      <c r="O12" s="325" t="s">
        <v>3326</v>
      </c>
      <c r="P12" s="821" t="s">
        <v>1855</v>
      </c>
      <c r="Q12" s="272">
        <v>4</v>
      </c>
      <c r="R12" s="326" t="s">
        <v>2955</v>
      </c>
      <c r="S12" s="326"/>
      <c r="T12" s="178">
        <v>4</v>
      </c>
      <c r="U12" s="294">
        <v>1</v>
      </c>
      <c r="V12" s="294">
        <v>1</v>
      </c>
      <c r="W12" s="294">
        <v>1</v>
      </c>
      <c r="X12" s="294">
        <v>1</v>
      </c>
      <c r="Y12" s="354">
        <v>767.68</v>
      </c>
      <c r="Z12" s="444">
        <f t="shared" si="5"/>
        <v>767.68000000000006</v>
      </c>
      <c r="AA12" s="444">
        <f t="shared" si="5"/>
        <v>767.68000000000006</v>
      </c>
      <c r="AB12" s="444">
        <f t="shared" si="5"/>
        <v>0</v>
      </c>
      <c r="AC12" s="444">
        <f t="shared" si="5"/>
        <v>0</v>
      </c>
      <c r="AD12" s="444">
        <f t="shared" si="5"/>
        <v>0</v>
      </c>
      <c r="AE12" s="444">
        <f t="shared" si="5"/>
        <v>0</v>
      </c>
      <c r="AF12" s="444">
        <f t="shared" si="5"/>
        <v>0</v>
      </c>
      <c r="AG12" s="521">
        <f t="shared" si="14"/>
        <v>1</v>
      </c>
      <c r="AH12" s="444">
        <f t="shared" si="10"/>
        <v>181.82</v>
      </c>
      <c r="AI12" s="522">
        <v>181.82</v>
      </c>
      <c r="AJ12" s="522"/>
      <c r="AK12" s="522"/>
      <c r="AL12" s="522"/>
      <c r="AM12" s="522"/>
      <c r="AN12" s="522"/>
      <c r="AO12" s="521">
        <f t="shared" si="15"/>
        <v>1</v>
      </c>
      <c r="AP12" s="444">
        <f t="shared" si="11"/>
        <v>181.82</v>
      </c>
      <c r="AQ12" s="522">
        <v>181.82</v>
      </c>
      <c r="AR12" s="522"/>
      <c r="AS12" s="522"/>
      <c r="AT12" s="522"/>
      <c r="AU12" s="522"/>
      <c r="AV12" s="522"/>
      <c r="AW12" s="521">
        <f t="shared" si="16"/>
        <v>1</v>
      </c>
      <c r="AX12" s="444">
        <f t="shared" si="12"/>
        <v>181.82</v>
      </c>
      <c r="AY12" s="522">
        <v>181.82</v>
      </c>
      <c r="AZ12" s="522"/>
      <c r="BA12" s="522"/>
      <c r="BB12" s="522"/>
      <c r="BC12" s="522"/>
      <c r="BD12" s="522"/>
      <c r="BE12" s="521">
        <f t="shared" si="17"/>
        <v>1</v>
      </c>
      <c r="BF12" s="444">
        <f t="shared" si="13"/>
        <v>222.22</v>
      </c>
      <c r="BG12" s="522">
        <v>222.22</v>
      </c>
      <c r="BH12" s="522"/>
      <c r="BI12" s="522"/>
      <c r="BJ12" s="522"/>
      <c r="BK12" s="522"/>
      <c r="BL12" s="522"/>
    </row>
    <row r="13" spans="1:64" s="287" customFormat="1" ht="40.5" customHeight="1" x14ac:dyDescent="0.25">
      <c r="A13" s="278"/>
      <c r="B13" s="278"/>
      <c r="C13" s="328" t="s">
        <v>1873</v>
      </c>
      <c r="D13" s="28" t="s">
        <v>1878</v>
      </c>
      <c r="E13" s="31">
        <v>691</v>
      </c>
      <c r="F13" s="28">
        <v>450100402</v>
      </c>
      <c r="G13" s="28" t="s">
        <v>3328</v>
      </c>
      <c r="H13" s="352">
        <v>5</v>
      </c>
      <c r="I13" s="353" t="s">
        <v>2979</v>
      </c>
      <c r="J13" s="325">
        <v>45</v>
      </c>
      <c r="K13" s="325" t="s">
        <v>2984</v>
      </c>
      <c r="L13" s="325">
        <v>4501</v>
      </c>
      <c r="M13" s="841" t="s">
        <v>3303</v>
      </c>
      <c r="N13" s="280">
        <v>2024004540020</v>
      </c>
      <c r="O13" s="325" t="s">
        <v>3326</v>
      </c>
      <c r="P13" s="821" t="s">
        <v>1253</v>
      </c>
      <c r="Q13" s="272">
        <v>5</v>
      </c>
      <c r="R13" s="326" t="s">
        <v>2955</v>
      </c>
      <c r="S13" s="326"/>
      <c r="T13" s="178">
        <v>5</v>
      </c>
      <c r="U13" s="294">
        <v>1</v>
      </c>
      <c r="V13" s="295">
        <v>2</v>
      </c>
      <c r="W13" s="295">
        <v>2</v>
      </c>
      <c r="X13" s="295"/>
      <c r="Y13" s="354">
        <v>545.46</v>
      </c>
      <c r="Z13" s="444">
        <f t="shared" si="5"/>
        <v>545.46</v>
      </c>
      <c r="AA13" s="444">
        <f t="shared" si="5"/>
        <v>545.46</v>
      </c>
      <c r="AB13" s="444">
        <f t="shared" si="5"/>
        <v>0</v>
      </c>
      <c r="AC13" s="444">
        <f t="shared" si="5"/>
        <v>0</v>
      </c>
      <c r="AD13" s="444">
        <f t="shared" si="5"/>
        <v>0</v>
      </c>
      <c r="AE13" s="444">
        <f t="shared" si="5"/>
        <v>0</v>
      </c>
      <c r="AF13" s="444">
        <f t="shared" si="5"/>
        <v>0</v>
      </c>
      <c r="AG13" s="521">
        <f t="shared" si="14"/>
        <v>1</v>
      </c>
      <c r="AH13" s="444">
        <f t="shared" si="10"/>
        <v>181.82</v>
      </c>
      <c r="AI13" s="522">
        <v>181.82</v>
      </c>
      <c r="AJ13" s="522"/>
      <c r="AK13" s="522"/>
      <c r="AL13" s="522"/>
      <c r="AM13" s="522"/>
      <c r="AN13" s="522"/>
      <c r="AO13" s="521">
        <f t="shared" si="15"/>
        <v>2</v>
      </c>
      <c r="AP13" s="444">
        <f t="shared" si="11"/>
        <v>181.82</v>
      </c>
      <c r="AQ13" s="522">
        <v>181.82</v>
      </c>
      <c r="AR13" s="522"/>
      <c r="AS13" s="522"/>
      <c r="AT13" s="522"/>
      <c r="AU13" s="522"/>
      <c r="AV13" s="522"/>
      <c r="AW13" s="521">
        <f t="shared" si="16"/>
        <v>2</v>
      </c>
      <c r="AX13" s="444">
        <f t="shared" si="12"/>
        <v>181.82</v>
      </c>
      <c r="AY13" s="522">
        <v>181.82</v>
      </c>
      <c r="AZ13" s="522"/>
      <c r="BA13" s="522"/>
      <c r="BB13" s="522"/>
      <c r="BC13" s="522"/>
      <c r="BD13" s="522"/>
      <c r="BE13" s="521">
        <f t="shared" si="17"/>
        <v>0</v>
      </c>
      <c r="BF13" s="444">
        <f t="shared" si="13"/>
        <v>0</v>
      </c>
      <c r="BG13" s="522">
        <v>0</v>
      </c>
      <c r="BH13" s="522"/>
      <c r="BI13" s="522"/>
      <c r="BJ13" s="522"/>
      <c r="BK13" s="522"/>
      <c r="BL13" s="522"/>
    </row>
    <row r="14" spans="1:64" s="287" customFormat="1" ht="40.5" customHeight="1" x14ac:dyDescent="0.25">
      <c r="A14" s="278"/>
      <c r="B14" s="278"/>
      <c r="C14" s="328" t="s">
        <v>1874</v>
      </c>
      <c r="D14" s="28" t="s">
        <v>1879</v>
      </c>
      <c r="E14" s="31">
        <v>692</v>
      </c>
      <c r="F14" s="28">
        <v>450100402</v>
      </c>
      <c r="G14" s="28" t="s">
        <v>3328</v>
      </c>
      <c r="H14" s="352">
        <v>80</v>
      </c>
      <c r="I14" s="353" t="s">
        <v>2979</v>
      </c>
      <c r="J14" s="325">
        <v>45</v>
      </c>
      <c r="K14" s="325" t="s">
        <v>2984</v>
      </c>
      <c r="L14" s="325">
        <v>4501</v>
      </c>
      <c r="M14" s="841" t="s">
        <v>3303</v>
      </c>
      <c r="N14" s="280">
        <v>2024004540020</v>
      </c>
      <c r="O14" s="325" t="s">
        <v>3326</v>
      </c>
      <c r="P14" s="821" t="s">
        <v>1253</v>
      </c>
      <c r="Q14" s="272">
        <v>80</v>
      </c>
      <c r="R14" s="326" t="s">
        <v>2955</v>
      </c>
      <c r="S14" s="822"/>
      <c r="T14" s="178">
        <v>80</v>
      </c>
      <c r="U14" s="294">
        <v>27</v>
      </c>
      <c r="V14" s="295">
        <v>27</v>
      </c>
      <c r="W14" s="295">
        <v>26</v>
      </c>
      <c r="X14" s="295"/>
      <c r="Y14" s="354">
        <v>545.46</v>
      </c>
      <c r="Z14" s="444">
        <f t="shared" si="5"/>
        <v>545.46</v>
      </c>
      <c r="AA14" s="444">
        <f t="shared" si="5"/>
        <v>545.46</v>
      </c>
      <c r="AB14" s="444">
        <f t="shared" si="5"/>
        <v>0</v>
      </c>
      <c r="AC14" s="444">
        <f t="shared" si="5"/>
        <v>0</v>
      </c>
      <c r="AD14" s="444">
        <f t="shared" si="5"/>
        <v>0</v>
      </c>
      <c r="AE14" s="444">
        <f t="shared" si="5"/>
        <v>0</v>
      </c>
      <c r="AF14" s="444">
        <f t="shared" si="5"/>
        <v>0</v>
      </c>
      <c r="AG14" s="521">
        <f t="shared" si="14"/>
        <v>27</v>
      </c>
      <c r="AH14" s="444">
        <f t="shared" si="10"/>
        <v>181.82</v>
      </c>
      <c r="AI14" s="522">
        <v>181.82</v>
      </c>
      <c r="AJ14" s="522"/>
      <c r="AK14" s="522"/>
      <c r="AL14" s="522"/>
      <c r="AM14" s="522"/>
      <c r="AN14" s="522"/>
      <c r="AO14" s="521">
        <f t="shared" si="15"/>
        <v>27</v>
      </c>
      <c r="AP14" s="444">
        <f t="shared" si="11"/>
        <v>181.82</v>
      </c>
      <c r="AQ14" s="522">
        <v>181.82</v>
      </c>
      <c r="AR14" s="522"/>
      <c r="AS14" s="522"/>
      <c r="AT14" s="522"/>
      <c r="AU14" s="522"/>
      <c r="AV14" s="522"/>
      <c r="AW14" s="521">
        <f t="shared" si="16"/>
        <v>26</v>
      </c>
      <c r="AX14" s="444">
        <f t="shared" si="12"/>
        <v>181.82</v>
      </c>
      <c r="AY14" s="522">
        <v>181.82</v>
      </c>
      <c r="AZ14" s="522"/>
      <c r="BA14" s="522"/>
      <c r="BB14" s="522"/>
      <c r="BC14" s="522"/>
      <c r="BD14" s="522"/>
      <c r="BE14" s="521">
        <f t="shared" si="17"/>
        <v>0</v>
      </c>
      <c r="BF14" s="444">
        <f t="shared" si="13"/>
        <v>0</v>
      </c>
      <c r="BG14" s="522">
        <v>0</v>
      </c>
      <c r="BH14" s="522"/>
      <c r="BI14" s="522"/>
      <c r="BJ14" s="522"/>
      <c r="BK14" s="522"/>
      <c r="BL14" s="522"/>
    </row>
    <row r="15" spans="1:64" s="287" customFormat="1" ht="40.5" customHeight="1" x14ac:dyDescent="0.25">
      <c r="A15" s="278"/>
      <c r="B15" s="278"/>
      <c r="C15" s="328" t="s">
        <v>1875</v>
      </c>
      <c r="D15" s="32" t="s">
        <v>1860</v>
      </c>
      <c r="E15" s="31">
        <v>693</v>
      </c>
      <c r="F15" s="28">
        <v>450100402</v>
      </c>
      <c r="G15" s="28" t="s">
        <v>3328</v>
      </c>
      <c r="H15" s="352">
        <v>24</v>
      </c>
      <c r="I15" s="353" t="s">
        <v>2979</v>
      </c>
      <c r="J15" s="325">
        <v>45</v>
      </c>
      <c r="K15" s="325" t="s">
        <v>2984</v>
      </c>
      <c r="L15" s="325">
        <v>4501</v>
      </c>
      <c r="M15" s="841" t="s">
        <v>3303</v>
      </c>
      <c r="N15" s="280">
        <v>2024004540020</v>
      </c>
      <c r="O15" s="325" t="s">
        <v>3326</v>
      </c>
      <c r="P15" s="821" t="s">
        <v>1253</v>
      </c>
      <c r="Q15" s="272">
        <v>24</v>
      </c>
      <c r="R15" s="326" t="s">
        <v>2955</v>
      </c>
      <c r="S15" s="326"/>
      <c r="T15" s="178">
        <v>24</v>
      </c>
      <c r="U15" s="294">
        <v>3</v>
      </c>
      <c r="V15" s="295">
        <v>7</v>
      </c>
      <c r="W15" s="295">
        <v>7</v>
      </c>
      <c r="X15" s="295">
        <v>7</v>
      </c>
      <c r="Y15" s="354">
        <v>767.68</v>
      </c>
      <c r="Z15" s="828">
        <f t="shared" si="5"/>
        <v>767.68000000000006</v>
      </c>
      <c r="AA15" s="444">
        <f t="shared" si="5"/>
        <v>767.68000000000006</v>
      </c>
      <c r="AB15" s="444">
        <f t="shared" si="5"/>
        <v>0</v>
      </c>
      <c r="AC15" s="444">
        <f t="shared" si="5"/>
        <v>0</v>
      </c>
      <c r="AD15" s="444">
        <f t="shared" si="5"/>
        <v>0</v>
      </c>
      <c r="AE15" s="444">
        <f t="shared" si="5"/>
        <v>0</v>
      </c>
      <c r="AF15" s="444">
        <f t="shared" si="5"/>
        <v>0</v>
      </c>
      <c r="AG15" s="521">
        <f t="shared" si="14"/>
        <v>3</v>
      </c>
      <c r="AH15" s="444">
        <f t="shared" si="10"/>
        <v>181.82</v>
      </c>
      <c r="AI15" s="522">
        <v>181.82</v>
      </c>
      <c r="AJ15" s="522"/>
      <c r="AK15" s="522"/>
      <c r="AL15" s="522"/>
      <c r="AM15" s="522"/>
      <c r="AN15" s="522"/>
      <c r="AO15" s="521">
        <f t="shared" si="15"/>
        <v>7</v>
      </c>
      <c r="AP15" s="444">
        <f t="shared" si="11"/>
        <v>181.82</v>
      </c>
      <c r="AQ15" s="522">
        <v>181.82</v>
      </c>
      <c r="AR15" s="522"/>
      <c r="AS15" s="522"/>
      <c r="AT15" s="522"/>
      <c r="AU15" s="522"/>
      <c r="AV15" s="522"/>
      <c r="AW15" s="521">
        <f t="shared" si="16"/>
        <v>7</v>
      </c>
      <c r="AX15" s="444">
        <f t="shared" si="12"/>
        <v>181.82</v>
      </c>
      <c r="AY15" s="522">
        <v>181.82</v>
      </c>
      <c r="AZ15" s="522"/>
      <c r="BA15" s="522"/>
      <c r="BB15" s="522"/>
      <c r="BC15" s="522"/>
      <c r="BD15" s="522"/>
      <c r="BE15" s="521">
        <f t="shared" si="17"/>
        <v>7</v>
      </c>
      <c r="BF15" s="444">
        <f t="shared" si="13"/>
        <v>222.22</v>
      </c>
      <c r="BG15" s="522">
        <v>222.22</v>
      </c>
      <c r="BH15" s="522"/>
      <c r="BI15" s="522"/>
      <c r="BJ15" s="522"/>
      <c r="BK15" s="522"/>
      <c r="BL15" s="522"/>
    </row>
    <row r="16" spans="1:64" s="287" customFormat="1" ht="40.5" customHeight="1" x14ac:dyDescent="0.25">
      <c r="A16" s="278"/>
      <c r="B16" s="278"/>
      <c r="C16" s="328" t="s">
        <v>1876</v>
      </c>
      <c r="D16" s="28" t="s">
        <v>1861</v>
      </c>
      <c r="E16" s="31">
        <v>694</v>
      </c>
      <c r="F16" s="28" t="s">
        <v>3330</v>
      </c>
      <c r="G16" s="28" t="s">
        <v>3331</v>
      </c>
      <c r="H16" s="352">
        <v>4</v>
      </c>
      <c r="I16" s="353" t="s">
        <v>2979</v>
      </c>
      <c r="J16" s="325">
        <v>45</v>
      </c>
      <c r="K16" s="325" t="s">
        <v>2984</v>
      </c>
      <c r="L16" s="325">
        <v>4501</v>
      </c>
      <c r="M16" s="841" t="s">
        <v>3303</v>
      </c>
      <c r="N16" s="280">
        <v>2024004540020</v>
      </c>
      <c r="O16" s="325" t="s">
        <v>3326</v>
      </c>
      <c r="P16" s="821" t="s">
        <v>485</v>
      </c>
      <c r="Q16" s="272">
        <v>4</v>
      </c>
      <c r="R16" s="326" t="s">
        <v>2955</v>
      </c>
      <c r="S16" s="326"/>
      <c r="T16" s="178">
        <v>4</v>
      </c>
      <c r="U16" s="294">
        <v>1</v>
      </c>
      <c r="V16" s="294">
        <v>1</v>
      </c>
      <c r="W16" s="294">
        <v>1</v>
      </c>
      <c r="X16" s="294">
        <v>1</v>
      </c>
      <c r="Y16" s="354">
        <v>767.68</v>
      </c>
      <c r="Z16" s="444">
        <f t="shared" si="5"/>
        <v>767.68000000000006</v>
      </c>
      <c r="AA16" s="444">
        <f t="shared" si="5"/>
        <v>767.68000000000006</v>
      </c>
      <c r="AB16" s="444">
        <f t="shared" si="5"/>
        <v>0</v>
      </c>
      <c r="AC16" s="444">
        <f t="shared" si="5"/>
        <v>0</v>
      </c>
      <c r="AD16" s="444">
        <f t="shared" si="5"/>
        <v>0</v>
      </c>
      <c r="AE16" s="444">
        <f t="shared" si="5"/>
        <v>0</v>
      </c>
      <c r="AF16" s="444">
        <f t="shared" si="5"/>
        <v>0</v>
      </c>
      <c r="AG16" s="521">
        <f t="shared" si="14"/>
        <v>1</v>
      </c>
      <c r="AH16" s="444">
        <f t="shared" si="10"/>
        <v>181.82</v>
      </c>
      <c r="AI16" s="522">
        <v>181.82</v>
      </c>
      <c r="AJ16" s="522"/>
      <c r="AK16" s="522"/>
      <c r="AL16" s="522"/>
      <c r="AM16" s="522"/>
      <c r="AN16" s="522"/>
      <c r="AO16" s="521">
        <f t="shared" si="15"/>
        <v>1</v>
      </c>
      <c r="AP16" s="444">
        <f t="shared" si="11"/>
        <v>181.82</v>
      </c>
      <c r="AQ16" s="522">
        <v>181.82</v>
      </c>
      <c r="AR16" s="522"/>
      <c r="AS16" s="522"/>
      <c r="AT16" s="522"/>
      <c r="AU16" s="522"/>
      <c r="AV16" s="522"/>
      <c r="AW16" s="521">
        <f t="shared" si="16"/>
        <v>1</v>
      </c>
      <c r="AX16" s="444">
        <f t="shared" si="12"/>
        <v>181.82</v>
      </c>
      <c r="AY16" s="522">
        <v>181.82</v>
      </c>
      <c r="AZ16" s="522"/>
      <c r="BA16" s="522"/>
      <c r="BB16" s="522"/>
      <c r="BC16" s="522"/>
      <c r="BD16" s="522"/>
      <c r="BE16" s="521">
        <f t="shared" si="17"/>
        <v>1</v>
      </c>
      <c r="BF16" s="444">
        <f t="shared" si="13"/>
        <v>222.22</v>
      </c>
      <c r="BG16" s="522">
        <v>222.22</v>
      </c>
      <c r="BH16" s="522"/>
      <c r="BI16" s="522"/>
      <c r="BJ16" s="522"/>
      <c r="BK16" s="522"/>
      <c r="BL16" s="522"/>
    </row>
    <row r="17" spans="1:64" s="287" customFormat="1" ht="40.5" customHeight="1" x14ac:dyDescent="0.25">
      <c r="A17" s="278"/>
      <c r="B17" s="278"/>
      <c r="C17" s="328" t="s">
        <v>1877</v>
      </c>
      <c r="D17" s="32" t="s">
        <v>1862</v>
      </c>
      <c r="E17" s="31">
        <v>695</v>
      </c>
      <c r="F17" s="28" t="s">
        <v>3332</v>
      </c>
      <c r="G17" s="28" t="s">
        <v>1863</v>
      </c>
      <c r="H17" s="352">
        <v>1300</v>
      </c>
      <c r="I17" s="353" t="s">
        <v>2979</v>
      </c>
      <c r="J17" s="325">
        <v>45</v>
      </c>
      <c r="K17" s="325" t="s">
        <v>2984</v>
      </c>
      <c r="L17" s="325">
        <v>4501</v>
      </c>
      <c r="M17" s="841" t="s">
        <v>3303</v>
      </c>
      <c r="N17" s="280">
        <v>2024004540020</v>
      </c>
      <c r="O17" s="325" t="s">
        <v>3326</v>
      </c>
      <c r="P17" s="821" t="s">
        <v>1863</v>
      </c>
      <c r="Q17" s="272">
        <v>1300</v>
      </c>
      <c r="R17" s="326" t="s">
        <v>2955</v>
      </c>
      <c r="S17" s="326"/>
      <c r="T17" s="178">
        <v>1300</v>
      </c>
      <c r="U17" s="294">
        <v>50</v>
      </c>
      <c r="V17" s="295">
        <v>50</v>
      </c>
      <c r="W17" s="294">
        <v>600</v>
      </c>
      <c r="X17" s="294">
        <v>600</v>
      </c>
      <c r="Y17" s="354">
        <v>23944.44</v>
      </c>
      <c r="Z17" s="828">
        <f>+AH17+AP17+AX17+BF17</f>
        <v>23944.44</v>
      </c>
      <c r="AA17" s="444">
        <f t="shared" si="5"/>
        <v>4500</v>
      </c>
      <c r="AB17" s="444">
        <f t="shared" si="5"/>
        <v>0</v>
      </c>
      <c r="AC17" s="444">
        <f t="shared" si="5"/>
        <v>7777.78</v>
      </c>
      <c r="AD17" s="444">
        <f t="shared" si="5"/>
        <v>0</v>
      </c>
      <c r="AE17" s="444">
        <f t="shared" si="5"/>
        <v>11666.66</v>
      </c>
      <c r="AF17" s="444">
        <f t="shared" si="5"/>
        <v>0</v>
      </c>
      <c r="AG17" s="521">
        <f t="shared" si="14"/>
        <v>50</v>
      </c>
      <c r="AH17" s="444">
        <f t="shared" si="10"/>
        <v>2000</v>
      </c>
      <c r="AI17" s="522">
        <v>2000</v>
      </c>
      <c r="AJ17" s="522"/>
      <c r="AK17" s="522"/>
      <c r="AL17" s="522"/>
      <c r="AM17" s="522"/>
      <c r="AN17" s="522"/>
      <c r="AO17" s="521">
        <f t="shared" si="15"/>
        <v>50</v>
      </c>
      <c r="AP17" s="444">
        <f>SUM(AQ17:AV17)</f>
        <v>6555.5499999999993</v>
      </c>
      <c r="AQ17" s="522">
        <v>1000</v>
      </c>
      <c r="AR17" s="522"/>
      <c r="AS17" s="522">
        <v>2222.2199999999998</v>
      </c>
      <c r="AT17" s="522"/>
      <c r="AU17" s="522">
        <v>3333.33</v>
      </c>
      <c r="AV17" s="522"/>
      <c r="AW17" s="521">
        <f t="shared" si="16"/>
        <v>600</v>
      </c>
      <c r="AX17" s="444">
        <f>SUM(AY17:BD17)</f>
        <v>6055.5499999999993</v>
      </c>
      <c r="AY17" s="522">
        <v>500</v>
      </c>
      <c r="AZ17" s="522"/>
      <c r="BA17" s="522">
        <v>2222.2199999999998</v>
      </c>
      <c r="BB17" s="522"/>
      <c r="BC17" s="522">
        <v>3333.33</v>
      </c>
      <c r="BD17" s="522"/>
      <c r="BE17" s="521">
        <f t="shared" si="17"/>
        <v>600</v>
      </c>
      <c r="BF17" s="444">
        <f>SUM(BG17+BI17+BK17)</f>
        <v>9333.34</v>
      </c>
      <c r="BG17" s="522">
        <v>1000</v>
      </c>
      <c r="BH17" s="522"/>
      <c r="BI17" s="522">
        <v>3333.34</v>
      </c>
      <c r="BJ17" s="522"/>
      <c r="BK17" s="522">
        <v>5000</v>
      </c>
      <c r="BL17" s="522"/>
    </row>
    <row r="18" spans="1:64" s="287" customFormat="1" ht="40.5" customHeight="1" x14ac:dyDescent="0.25">
      <c r="A18" s="278"/>
      <c r="B18" s="278"/>
      <c r="C18" s="328" t="s">
        <v>1880</v>
      </c>
      <c r="D18" s="32" t="s">
        <v>1864</v>
      </c>
      <c r="E18" s="31">
        <v>696</v>
      </c>
      <c r="F18" s="28" t="s">
        <v>3333</v>
      </c>
      <c r="G18" s="28" t="s">
        <v>1865</v>
      </c>
      <c r="H18" s="352">
        <v>600</v>
      </c>
      <c r="I18" s="353" t="s">
        <v>2979</v>
      </c>
      <c r="J18" s="325">
        <v>45</v>
      </c>
      <c r="K18" s="325" t="s">
        <v>2984</v>
      </c>
      <c r="L18" s="325">
        <v>4501</v>
      </c>
      <c r="M18" s="841" t="s">
        <v>3303</v>
      </c>
      <c r="N18" s="280">
        <v>2024004540020</v>
      </c>
      <c r="O18" s="325" t="s">
        <v>3326</v>
      </c>
      <c r="P18" s="821" t="s">
        <v>1865</v>
      </c>
      <c r="Q18" s="272">
        <v>600</v>
      </c>
      <c r="R18" s="326" t="s">
        <v>2955</v>
      </c>
      <c r="S18" s="326"/>
      <c r="T18" s="178">
        <v>600</v>
      </c>
      <c r="U18" s="294">
        <v>50</v>
      </c>
      <c r="V18" s="295">
        <v>200</v>
      </c>
      <c r="W18" s="294">
        <v>200</v>
      </c>
      <c r="X18" s="294">
        <v>150</v>
      </c>
      <c r="Y18" s="354">
        <v>23944.44</v>
      </c>
      <c r="Z18" s="828">
        <f t="shared" si="5"/>
        <v>23944.44</v>
      </c>
      <c r="AA18" s="444">
        <f t="shared" si="5"/>
        <v>4500</v>
      </c>
      <c r="AB18" s="444">
        <f t="shared" si="5"/>
        <v>0</v>
      </c>
      <c r="AC18" s="444">
        <f t="shared" si="5"/>
        <v>7777.78</v>
      </c>
      <c r="AD18" s="444">
        <f t="shared" si="5"/>
        <v>0</v>
      </c>
      <c r="AE18" s="444">
        <f t="shared" si="5"/>
        <v>11666.66</v>
      </c>
      <c r="AF18" s="444">
        <f t="shared" si="5"/>
        <v>0</v>
      </c>
      <c r="AG18" s="521">
        <f t="shared" si="14"/>
        <v>50</v>
      </c>
      <c r="AH18" s="444">
        <f t="shared" si="10"/>
        <v>2000</v>
      </c>
      <c r="AI18" s="522">
        <v>2000</v>
      </c>
      <c r="AJ18" s="522"/>
      <c r="AK18" s="522"/>
      <c r="AL18" s="522"/>
      <c r="AM18" s="522"/>
      <c r="AN18" s="522"/>
      <c r="AO18" s="521">
        <f t="shared" si="15"/>
        <v>200</v>
      </c>
      <c r="AP18" s="444">
        <f t="shared" si="11"/>
        <v>6555.5499999999993</v>
      </c>
      <c r="AQ18" s="522">
        <v>1000</v>
      </c>
      <c r="AR18" s="522"/>
      <c r="AS18" s="522">
        <v>2222.2199999999998</v>
      </c>
      <c r="AT18" s="522"/>
      <c r="AU18" s="522">
        <v>3333.33</v>
      </c>
      <c r="AV18" s="522"/>
      <c r="AW18" s="521">
        <f t="shared" si="16"/>
        <v>200</v>
      </c>
      <c r="AX18" s="444">
        <f t="shared" si="12"/>
        <v>6055.5499999999993</v>
      </c>
      <c r="AY18" s="522">
        <v>500</v>
      </c>
      <c r="AZ18" s="522"/>
      <c r="BA18" s="522">
        <v>2222.2199999999998</v>
      </c>
      <c r="BB18" s="522"/>
      <c r="BC18" s="522">
        <v>3333.33</v>
      </c>
      <c r="BD18" s="522"/>
      <c r="BE18" s="521">
        <f t="shared" si="17"/>
        <v>150</v>
      </c>
      <c r="BF18" s="444">
        <f t="shared" si="13"/>
        <v>9333.34</v>
      </c>
      <c r="BG18" s="829">
        <v>1000</v>
      </c>
      <c r="BH18" s="522"/>
      <c r="BI18" s="522">
        <v>3333.34</v>
      </c>
      <c r="BJ18" s="522"/>
      <c r="BK18" s="522">
        <v>5000</v>
      </c>
      <c r="BL18" s="522"/>
    </row>
    <row r="19" spans="1:64" s="287" customFormat="1" ht="40.5" customHeight="1" x14ac:dyDescent="0.25">
      <c r="A19" s="278"/>
      <c r="B19" s="278"/>
      <c r="C19" s="328" t="s">
        <v>1881</v>
      </c>
      <c r="D19" s="32" t="s">
        <v>1866</v>
      </c>
      <c r="E19" s="31">
        <v>697</v>
      </c>
      <c r="F19" s="28" t="s">
        <v>3334</v>
      </c>
      <c r="G19" s="28" t="s">
        <v>1867</v>
      </c>
      <c r="H19" s="352">
        <v>3</v>
      </c>
      <c r="I19" s="353" t="s">
        <v>2979</v>
      </c>
      <c r="J19" s="325">
        <v>45</v>
      </c>
      <c r="K19" s="325" t="s">
        <v>2984</v>
      </c>
      <c r="L19" s="325">
        <v>4501</v>
      </c>
      <c r="M19" s="841" t="s">
        <v>3303</v>
      </c>
      <c r="N19" s="280">
        <v>2024004540020</v>
      </c>
      <c r="O19" s="325" t="s">
        <v>3326</v>
      </c>
      <c r="P19" s="821" t="s">
        <v>1867</v>
      </c>
      <c r="Q19" s="272">
        <v>3</v>
      </c>
      <c r="R19" s="326" t="s">
        <v>2955</v>
      </c>
      <c r="S19" s="326"/>
      <c r="T19" s="178">
        <v>3</v>
      </c>
      <c r="U19" s="294">
        <v>1</v>
      </c>
      <c r="V19" s="295">
        <v>1</v>
      </c>
      <c r="W19" s="295">
        <v>1</v>
      </c>
      <c r="X19" s="295"/>
      <c r="Y19" s="354">
        <v>14111.1</v>
      </c>
      <c r="Z19" s="828">
        <f t="shared" si="5"/>
        <v>14111.099999999999</v>
      </c>
      <c r="AA19" s="444">
        <f t="shared" si="5"/>
        <v>3000</v>
      </c>
      <c r="AB19" s="444">
        <f t="shared" si="5"/>
        <v>0</v>
      </c>
      <c r="AC19" s="444">
        <f t="shared" si="5"/>
        <v>4444.4399999999996</v>
      </c>
      <c r="AD19" s="444">
        <f t="shared" si="5"/>
        <v>0</v>
      </c>
      <c r="AE19" s="444">
        <f t="shared" si="5"/>
        <v>6666.66</v>
      </c>
      <c r="AF19" s="444">
        <f t="shared" si="5"/>
        <v>0</v>
      </c>
      <c r="AG19" s="521">
        <f t="shared" si="14"/>
        <v>1</v>
      </c>
      <c r="AH19" s="444">
        <f t="shared" si="10"/>
        <v>1500</v>
      </c>
      <c r="AI19" s="522">
        <v>1500</v>
      </c>
      <c r="AJ19" s="522"/>
      <c r="AK19" s="522"/>
      <c r="AL19" s="522"/>
      <c r="AM19" s="522"/>
      <c r="AN19" s="522"/>
      <c r="AO19" s="521">
        <f t="shared" si="15"/>
        <v>1</v>
      </c>
      <c r="AP19" s="444">
        <f t="shared" si="11"/>
        <v>6555.5499999999993</v>
      </c>
      <c r="AQ19" s="522">
        <v>1000</v>
      </c>
      <c r="AR19" s="522"/>
      <c r="AS19" s="522">
        <v>2222.2199999999998</v>
      </c>
      <c r="AT19" s="522"/>
      <c r="AU19" s="522">
        <v>3333.33</v>
      </c>
      <c r="AV19" s="522"/>
      <c r="AW19" s="521">
        <f t="shared" si="16"/>
        <v>1</v>
      </c>
      <c r="AX19" s="444">
        <f t="shared" si="12"/>
        <v>6055.5499999999993</v>
      </c>
      <c r="AY19" s="522">
        <v>500</v>
      </c>
      <c r="AZ19" s="522"/>
      <c r="BA19" s="522">
        <v>2222.2199999999998</v>
      </c>
      <c r="BB19" s="522"/>
      <c r="BC19" s="522">
        <v>3333.33</v>
      </c>
      <c r="BD19" s="522"/>
      <c r="BE19" s="521">
        <f t="shared" si="17"/>
        <v>0</v>
      </c>
      <c r="BF19" s="444">
        <f t="shared" si="13"/>
        <v>0</v>
      </c>
      <c r="BG19" s="522">
        <v>0</v>
      </c>
      <c r="BH19" s="522"/>
      <c r="BI19" s="522"/>
      <c r="BJ19" s="522"/>
      <c r="BK19" s="522"/>
      <c r="BL19" s="522"/>
    </row>
    <row r="20" spans="1:64" s="287" customFormat="1" ht="40.5" customHeight="1" x14ac:dyDescent="0.25">
      <c r="A20" s="278"/>
      <c r="B20" s="278"/>
      <c r="C20" s="328" t="s">
        <v>1882</v>
      </c>
      <c r="D20" s="32" t="s">
        <v>1868</v>
      </c>
      <c r="E20" s="31">
        <v>698</v>
      </c>
      <c r="F20" s="28" t="s">
        <v>3330</v>
      </c>
      <c r="G20" s="28" t="s">
        <v>3331</v>
      </c>
      <c r="H20" s="352">
        <v>4</v>
      </c>
      <c r="I20" s="353" t="s">
        <v>2979</v>
      </c>
      <c r="J20" s="325">
        <v>45</v>
      </c>
      <c r="K20" s="325" t="s">
        <v>2984</v>
      </c>
      <c r="L20" s="325">
        <v>4501</v>
      </c>
      <c r="M20" s="841" t="s">
        <v>3303</v>
      </c>
      <c r="N20" s="280">
        <v>2024004540020</v>
      </c>
      <c r="O20" s="325" t="s">
        <v>3326</v>
      </c>
      <c r="P20" s="821" t="s">
        <v>391</v>
      </c>
      <c r="Q20" s="272">
        <v>4</v>
      </c>
      <c r="R20" s="326" t="s">
        <v>2955</v>
      </c>
      <c r="S20" s="326"/>
      <c r="T20" s="178">
        <v>4</v>
      </c>
      <c r="U20" s="294">
        <v>1</v>
      </c>
      <c r="V20" s="294">
        <v>1</v>
      </c>
      <c r="W20" s="294">
        <v>1</v>
      </c>
      <c r="X20" s="294">
        <v>1</v>
      </c>
      <c r="Y20" s="354">
        <v>767.68</v>
      </c>
      <c r="Z20" s="444">
        <f t="shared" si="5"/>
        <v>767.68000000000006</v>
      </c>
      <c r="AA20" s="444">
        <f t="shared" si="5"/>
        <v>767.68000000000006</v>
      </c>
      <c r="AB20" s="444">
        <f t="shared" si="5"/>
        <v>0</v>
      </c>
      <c r="AC20" s="444">
        <f t="shared" si="5"/>
        <v>0</v>
      </c>
      <c r="AD20" s="444">
        <f t="shared" si="5"/>
        <v>0</v>
      </c>
      <c r="AE20" s="444">
        <f t="shared" si="5"/>
        <v>0</v>
      </c>
      <c r="AF20" s="444">
        <f t="shared" si="5"/>
        <v>0</v>
      </c>
      <c r="AG20" s="521">
        <f t="shared" si="14"/>
        <v>1</v>
      </c>
      <c r="AH20" s="444">
        <f t="shared" si="10"/>
        <v>181.82</v>
      </c>
      <c r="AI20" s="522">
        <v>181.82</v>
      </c>
      <c r="AJ20" s="522"/>
      <c r="AK20" s="522"/>
      <c r="AL20" s="522"/>
      <c r="AM20" s="522"/>
      <c r="AN20" s="522"/>
      <c r="AO20" s="521">
        <f t="shared" si="15"/>
        <v>1</v>
      </c>
      <c r="AP20" s="444">
        <f t="shared" si="11"/>
        <v>181.82</v>
      </c>
      <c r="AQ20" s="522">
        <v>181.82</v>
      </c>
      <c r="AR20" s="522"/>
      <c r="AS20" s="522"/>
      <c r="AT20" s="522"/>
      <c r="AU20" s="522"/>
      <c r="AV20" s="522"/>
      <c r="AW20" s="521">
        <f t="shared" si="16"/>
        <v>1</v>
      </c>
      <c r="AX20" s="444">
        <f t="shared" si="12"/>
        <v>181.82</v>
      </c>
      <c r="AY20" s="522">
        <v>181.82</v>
      </c>
      <c r="AZ20" s="522"/>
      <c r="BA20" s="522"/>
      <c r="BB20" s="522"/>
      <c r="BC20" s="522"/>
      <c r="BD20" s="522"/>
      <c r="BE20" s="521">
        <f t="shared" si="17"/>
        <v>1</v>
      </c>
      <c r="BF20" s="444">
        <f t="shared" si="13"/>
        <v>222.22</v>
      </c>
      <c r="BG20" s="522">
        <v>222.22</v>
      </c>
      <c r="BH20" s="522"/>
      <c r="BI20" s="522"/>
      <c r="BJ20" s="522"/>
      <c r="BK20" s="522"/>
      <c r="BL20" s="522"/>
    </row>
    <row r="21" spans="1:64" s="287" customFormat="1" ht="40.5" customHeight="1" x14ac:dyDescent="0.25">
      <c r="A21" s="278"/>
      <c r="B21" s="278"/>
      <c r="C21" s="328" t="s">
        <v>1883</v>
      </c>
      <c r="D21" s="32" t="s">
        <v>1869</v>
      </c>
      <c r="E21" s="31">
        <v>699</v>
      </c>
      <c r="F21" s="28">
        <v>450104500</v>
      </c>
      <c r="G21" s="28" t="s">
        <v>1855</v>
      </c>
      <c r="H21" s="352">
        <v>4</v>
      </c>
      <c r="I21" s="353" t="s">
        <v>2979</v>
      </c>
      <c r="J21" s="325">
        <v>45</v>
      </c>
      <c r="K21" s="325" t="s">
        <v>2984</v>
      </c>
      <c r="L21" s="325">
        <v>4501</v>
      </c>
      <c r="M21" s="841" t="s">
        <v>3303</v>
      </c>
      <c r="N21" s="280">
        <v>2024004540020</v>
      </c>
      <c r="O21" s="325" t="s">
        <v>3326</v>
      </c>
      <c r="P21" s="821" t="s">
        <v>1855</v>
      </c>
      <c r="Q21" s="272">
        <v>4</v>
      </c>
      <c r="R21" s="326" t="s">
        <v>2955</v>
      </c>
      <c r="S21" s="326"/>
      <c r="T21" s="178">
        <v>4</v>
      </c>
      <c r="U21" s="294">
        <v>1</v>
      </c>
      <c r="V21" s="294">
        <v>1</v>
      </c>
      <c r="W21" s="294">
        <v>1</v>
      </c>
      <c r="X21" s="294">
        <v>1</v>
      </c>
      <c r="Y21" s="354">
        <v>767.68</v>
      </c>
      <c r="Z21" s="444">
        <f t="shared" si="5"/>
        <v>767.68000000000006</v>
      </c>
      <c r="AA21" s="444">
        <f t="shared" si="5"/>
        <v>767.68000000000006</v>
      </c>
      <c r="AB21" s="444">
        <f t="shared" si="5"/>
        <v>0</v>
      </c>
      <c r="AC21" s="444">
        <f t="shared" si="5"/>
        <v>0</v>
      </c>
      <c r="AD21" s="444">
        <f t="shared" si="5"/>
        <v>0</v>
      </c>
      <c r="AE21" s="444">
        <f t="shared" si="5"/>
        <v>0</v>
      </c>
      <c r="AF21" s="444">
        <f t="shared" si="5"/>
        <v>0</v>
      </c>
      <c r="AG21" s="521">
        <f t="shared" si="14"/>
        <v>1</v>
      </c>
      <c r="AH21" s="444">
        <f t="shared" si="10"/>
        <v>181.82</v>
      </c>
      <c r="AI21" s="522">
        <v>181.82</v>
      </c>
      <c r="AJ21" s="522"/>
      <c r="AK21" s="522"/>
      <c r="AL21" s="522"/>
      <c r="AM21" s="522"/>
      <c r="AN21" s="522"/>
      <c r="AO21" s="521">
        <f t="shared" si="15"/>
        <v>1</v>
      </c>
      <c r="AP21" s="444">
        <f t="shared" si="11"/>
        <v>181.82</v>
      </c>
      <c r="AQ21" s="522">
        <v>181.82</v>
      </c>
      <c r="AR21" s="522"/>
      <c r="AS21" s="522"/>
      <c r="AT21" s="522"/>
      <c r="AU21" s="522"/>
      <c r="AV21" s="522"/>
      <c r="AW21" s="521">
        <f t="shared" si="16"/>
        <v>1</v>
      </c>
      <c r="AX21" s="444">
        <f t="shared" si="12"/>
        <v>181.82</v>
      </c>
      <c r="AY21" s="522">
        <v>181.82</v>
      </c>
      <c r="AZ21" s="522"/>
      <c r="BA21" s="522"/>
      <c r="BB21" s="522"/>
      <c r="BC21" s="522"/>
      <c r="BD21" s="522"/>
      <c r="BE21" s="521">
        <f t="shared" si="17"/>
        <v>1</v>
      </c>
      <c r="BF21" s="444">
        <f t="shared" si="13"/>
        <v>222.22</v>
      </c>
      <c r="BG21" s="522">
        <v>222.22</v>
      </c>
      <c r="BH21" s="522"/>
      <c r="BI21" s="522"/>
      <c r="BJ21" s="522"/>
      <c r="BK21" s="522"/>
      <c r="BL21" s="522"/>
    </row>
    <row r="22" spans="1:64" s="287" customFormat="1" ht="40.5" customHeight="1" x14ac:dyDescent="0.25">
      <c r="A22" s="278"/>
      <c r="B22" s="278"/>
      <c r="C22" s="328" t="s">
        <v>1884</v>
      </c>
      <c r="D22" s="32" t="s">
        <v>1870</v>
      </c>
      <c r="E22" s="345">
        <v>700</v>
      </c>
      <c r="F22" s="28" t="s">
        <v>3327</v>
      </c>
      <c r="G22" s="28" t="s">
        <v>1855</v>
      </c>
      <c r="H22" s="352">
        <v>4</v>
      </c>
      <c r="I22" s="353" t="s">
        <v>2979</v>
      </c>
      <c r="J22" s="325">
        <v>45</v>
      </c>
      <c r="K22" s="325" t="s">
        <v>2984</v>
      </c>
      <c r="L22" s="325">
        <v>4501</v>
      </c>
      <c r="M22" s="841" t="s">
        <v>3303</v>
      </c>
      <c r="N22" s="280">
        <v>2024004540020</v>
      </c>
      <c r="O22" s="325" t="s">
        <v>3326</v>
      </c>
      <c r="P22" s="821" t="s">
        <v>1855</v>
      </c>
      <c r="Q22" s="272">
        <v>4</v>
      </c>
      <c r="R22" s="326" t="s">
        <v>2955</v>
      </c>
      <c r="S22" s="326"/>
      <c r="T22" s="178">
        <v>4</v>
      </c>
      <c r="U22" s="294">
        <v>1</v>
      </c>
      <c r="V22" s="294">
        <v>1</v>
      </c>
      <c r="W22" s="294">
        <v>1</v>
      </c>
      <c r="X22" s="294">
        <v>1</v>
      </c>
      <c r="Y22" s="354">
        <v>767.64</v>
      </c>
      <c r="Z22" s="828">
        <f t="shared" si="5"/>
        <v>767.6400000000001</v>
      </c>
      <c r="AA22" s="444">
        <f t="shared" si="5"/>
        <v>767.6400000000001</v>
      </c>
      <c r="AB22" s="444">
        <f t="shared" si="5"/>
        <v>0</v>
      </c>
      <c r="AC22" s="444">
        <f t="shared" si="5"/>
        <v>0</v>
      </c>
      <c r="AD22" s="444">
        <f t="shared" si="5"/>
        <v>0</v>
      </c>
      <c r="AE22" s="444">
        <f t="shared" si="5"/>
        <v>0</v>
      </c>
      <c r="AF22" s="444">
        <f t="shared" si="5"/>
        <v>0</v>
      </c>
      <c r="AG22" s="521">
        <f t="shared" si="14"/>
        <v>1</v>
      </c>
      <c r="AH22" s="444">
        <f t="shared" si="10"/>
        <v>181.8</v>
      </c>
      <c r="AI22" s="522">
        <v>181.8</v>
      </c>
      <c r="AJ22" s="522"/>
      <c r="AK22" s="522"/>
      <c r="AL22" s="522"/>
      <c r="AM22" s="522"/>
      <c r="AN22" s="522"/>
      <c r="AO22" s="521">
        <f t="shared" si="15"/>
        <v>1</v>
      </c>
      <c r="AP22" s="444">
        <f t="shared" si="11"/>
        <v>181.8</v>
      </c>
      <c r="AQ22" s="522">
        <v>181.8</v>
      </c>
      <c r="AR22" s="522"/>
      <c r="AS22" s="522"/>
      <c r="AT22" s="522"/>
      <c r="AU22" s="522"/>
      <c r="AV22" s="522"/>
      <c r="AW22" s="521">
        <f t="shared" si="16"/>
        <v>1</v>
      </c>
      <c r="AX22" s="444">
        <f t="shared" si="12"/>
        <v>181.8</v>
      </c>
      <c r="AY22" s="522">
        <v>181.8</v>
      </c>
      <c r="AZ22" s="522"/>
      <c r="BA22" s="522"/>
      <c r="BB22" s="522"/>
      <c r="BC22" s="522"/>
      <c r="BD22" s="522"/>
      <c r="BE22" s="521">
        <f t="shared" si="17"/>
        <v>1</v>
      </c>
      <c r="BF22" s="444">
        <f t="shared" si="13"/>
        <v>222.24</v>
      </c>
      <c r="BG22" s="522">
        <v>222.24</v>
      </c>
      <c r="BH22" s="522"/>
      <c r="BI22" s="522"/>
      <c r="BJ22" s="522"/>
      <c r="BK22" s="522"/>
      <c r="BL22" s="522"/>
    </row>
    <row r="23" spans="1:64" ht="40.5" customHeight="1" x14ac:dyDescent="0.25">
      <c r="B23" s="806" t="s">
        <v>104</v>
      </c>
      <c r="C23" s="816" t="s">
        <v>1885</v>
      </c>
      <c r="D23" s="833"/>
      <c r="E23" s="833"/>
      <c r="F23" s="833"/>
      <c r="G23" s="833"/>
      <c r="H23" s="834"/>
      <c r="I23" s="834"/>
      <c r="J23" s="833"/>
      <c r="K23" s="833"/>
      <c r="L23" s="833"/>
      <c r="M23" s="835"/>
      <c r="N23" s="836"/>
      <c r="O23" s="183"/>
      <c r="P23" s="812"/>
      <c r="Q23" s="812"/>
      <c r="R23" s="183"/>
      <c r="S23" s="813"/>
      <c r="T23" s="808"/>
      <c r="U23" s="814"/>
      <c r="V23" s="814"/>
      <c r="W23" s="814"/>
      <c r="X23" s="815"/>
      <c r="Y23" s="824">
        <v>4400</v>
      </c>
      <c r="Z23" s="825">
        <f t="shared" si="5"/>
        <v>4399.9999999999991</v>
      </c>
      <c r="AA23" s="825">
        <f t="shared" si="5"/>
        <v>4399.9999999999991</v>
      </c>
      <c r="AB23" s="825">
        <f t="shared" si="5"/>
        <v>0</v>
      </c>
      <c r="AC23" s="825">
        <f t="shared" si="5"/>
        <v>0</v>
      </c>
      <c r="AD23" s="825">
        <f t="shared" si="5"/>
        <v>0</v>
      </c>
      <c r="AE23" s="825">
        <f t="shared" si="5"/>
        <v>0</v>
      </c>
      <c r="AF23" s="825">
        <f t="shared" si="5"/>
        <v>0</v>
      </c>
      <c r="AG23" s="826"/>
      <c r="AH23" s="827">
        <f>SUM(AH24:AH36)</f>
        <v>1696.6599999999999</v>
      </c>
      <c r="AI23" s="827">
        <f t="shared" ref="AI23:AN23" si="18">SUM(AI24:AI36)</f>
        <v>1696.6599999999999</v>
      </c>
      <c r="AJ23" s="827">
        <f t="shared" si="18"/>
        <v>0</v>
      </c>
      <c r="AK23" s="827">
        <f t="shared" si="18"/>
        <v>0</v>
      </c>
      <c r="AL23" s="827">
        <f t="shared" si="18"/>
        <v>0</v>
      </c>
      <c r="AM23" s="827">
        <f t="shared" si="18"/>
        <v>0</v>
      </c>
      <c r="AN23" s="827">
        <f t="shared" si="18"/>
        <v>0</v>
      </c>
      <c r="AO23" s="826"/>
      <c r="AP23" s="827">
        <f>SUM(AP24:AP36)</f>
        <v>1131.6599999999999</v>
      </c>
      <c r="AQ23" s="827">
        <f t="shared" ref="AQ23:AV23" si="19">SUM(AQ24:AQ36)</f>
        <v>1131.6599999999999</v>
      </c>
      <c r="AR23" s="827">
        <f t="shared" si="19"/>
        <v>0</v>
      </c>
      <c r="AS23" s="827">
        <f t="shared" si="19"/>
        <v>0</v>
      </c>
      <c r="AT23" s="827">
        <f t="shared" si="19"/>
        <v>0</v>
      </c>
      <c r="AU23" s="827">
        <f t="shared" si="19"/>
        <v>0</v>
      </c>
      <c r="AV23" s="827">
        <f t="shared" si="19"/>
        <v>0</v>
      </c>
      <c r="AW23" s="826"/>
      <c r="AX23" s="827">
        <f>SUM(AX24:AX36)</f>
        <v>633.25999999999976</v>
      </c>
      <c r="AY23" s="827">
        <f t="shared" ref="AY23:BD23" si="20">SUM(AY24:AY36)</f>
        <v>633.25999999999976</v>
      </c>
      <c r="AZ23" s="827">
        <f t="shared" si="20"/>
        <v>0</v>
      </c>
      <c r="BA23" s="827">
        <f t="shared" si="20"/>
        <v>0</v>
      </c>
      <c r="BB23" s="827">
        <f t="shared" si="20"/>
        <v>0</v>
      </c>
      <c r="BC23" s="827">
        <f t="shared" si="20"/>
        <v>0</v>
      </c>
      <c r="BD23" s="827">
        <f t="shared" si="20"/>
        <v>0</v>
      </c>
      <c r="BE23" s="826"/>
      <c r="BF23" s="827">
        <f>SUM(BF24:BF36)</f>
        <v>938.41999999999985</v>
      </c>
      <c r="BG23" s="827">
        <f t="shared" ref="BG23:BL23" si="21">SUM(BG24:BG36)</f>
        <v>938.41999999999985</v>
      </c>
      <c r="BH23" s="827">
        <f t="shared" si="21"/>
        <v>0</v>
      </c>
      <c r="BI23" s="827">
        <f t="shared" si="21"/>
        <v>0</v>
      </c>
      <c r="BJ23" s="827">
        <f t="shared" si="21"/>
        <v>0</v>
      </c>
      <c r="BK23" s="827">
        <f t="shared" si="21"/>
        <v>0</v>
      </c>
      <c r="BL23" s="827">
        <f t="shared" si="21"/>
        <v>0</v>
      </c>
    </row>
    <row r="24" spans="1:64" s="287" customFormat="1" ht="40.5" customHeight="1" x14ac:dyDescent="0.25">
      <c r="A24" s="278"/>
      <c r="B24" s="278"/>
      <c r="C24" s="328" t="s">
        <v>105</v>
      </c>
      <c r="D24" s="32" t="s">
        <v>1886</v>
      </c>
      <c r="E24" s="31">
        <v>701</v>
      </c>
      <c r="F24" s="28" t="s">
        <v>3330</v>
      </c>
      <c r="G24" s="28" t="s">
        <v>3331</v>
      </c>
      <c r="H24" s="352">
        <v>48</v>
      </c>
      <c r="I24" s="353" t="s">
        <v>2979</v>
      </c>
      <c r="J24" s="325">
        <v>45</v>
      </c>
      <c r="K24" s="325" t="s">
        <v>2984</v>
      </c>
      <c r="L24" s="325">
        <v>4501</v>
      </c>
      <c r="M24" s="841" t="s">
        <v>3303</v>
      </c>
      <c r="N24" s="280">
        <v>2024004540020</v>
      </c>
      <c r="O24" s="325" t="s">
        <v>3326</v>
      </c>
      <c r="P24" s="821" t="s">
        <v>312</v>
      </c>
      <c r="Q24" s="272">
        <v>48</v>
      </c>
      <c r="R24" s="326" t="s">
        <v>2955</v>
      </c>
      <c r="S24" s="326"/>
      <c r="T24" s="178">
        <v>48</v>
      </c>
      <c r="U24" s="294">
        <v>12</v>
      </c>
      <c r="V24" s="294">
        <v>12</v>
      </c>
      <c r="W24" s="294">
        <v>12</v>
      </c>
      <c r="X24" s="294">
        <v>12</v>
      </c>
      <c r="Y24" s="354">
        <v>383.32</v>
      </c>
      <c r="Z24" s="444">
        <f t="shared" ref="Z24:AF39" si="22">+AH24+AP24+AX24+BF24</f>
        <v>383.31999999999994</v>
      </c>
      <c r="AA24" s="444">
        <f t="shared" si="22"/>
        <v>383.31999999999994</v>
      </c>
      <c r="AB24" s="444">
        <f t="shared" si="22"/>
        <v>0</v>
      </c>
      <c r="AC24" s="444">
        <f t="shared" si="22"/>
        <v>0</v>
      </c>
      <c r="AD24" s="444">
        <f t="shared" si="22"/>
        <v>0</v>
      </c>
      <c r="AE24" s="444">
        <f t="shared" si="22"/>
        <v>0</v>
      </c>
      <c r="AF24" s="444">
        <f t="shared" si="22"/>
        <v>0</v>
      </c>
      <c r="AG24" s="521">
        <f t="shared" ref="AG24:AG36" si="23">+U24</f>
        <v>12</v>
      </c>
      <c r="AH24" s="444">
        <f t="shared" ref="AH24:AH36" si="24">SUM(AI24:AN24)</f>
        <v>140</v>
      </c>
      <c r="AI24" s="522">
        <v>140</v>
      </c>
      <c r="AJ24" s="522"/>
      <c r="AK24" s="522"/>
      <c r="AL24" s="522"/>
      <c r="AM24" s="522"/>
      <c r="AN24" s="522"/>
      <c r="AO24" s="521">
        <f t="shared" ref="AO24:AO36" si="25">+V24</f>
        <v>12</v>
      </c>
      <c r="AP24" s="444">
        <f t="shared" ref="AP24:AP36" si="26">SUM(AQ24:AV24)</f>
        <v>100</v>
      </c>
      <c r="AQ24" s="522">
        <v>100</v>
      </c>
      <c r="AR24" s="522"/>
      <c r="AS24" s="522"/>
      <c r="AT24" s="522"/>
      <c r="AU24" s="522"/>
      <c r="AV24" s="522"/>
      <c r="AW24" s="521">
        <f t="shared" ref="AW24:AW36" si="27">+W24</f>
        <v>12</v>
      </c>
      <c r="AX24" s="444">
        <f t="shared" ref="AX24:AX36" si="28">SUM(AY24:BD24)</f>
        <v>51.66</v>
      </c>
      <c r="AY24" s="522">
        <v>51.66</v>
      </c>
      <c r="AZ24" s="522"/>
      <c r="BA24" s="522"/>
      <c r="BB24" s="522"/>
      <c r="BC24" s="522"/>
      <c r="BD24" s="522"/>
      <c r="BE24" s="521">
        <f t="shared" ref="BE24:BE36" si="29">+X24</f>
        <v>12</v>
      </c>
      <c r="BF24" s="444">
        <f t="shared" ref="BF24:BF36" si="30">SUM(BG24:BL24)</f>
        <v>91.66</v>
      </c>
      <c r="BG24" s="522">
        <v>91.66</v>
      </c>
      <c r="BH24" s="522"/>
      <c r="BI24" s="522"/>
      <c r="BJ24" s="522"/>
      <c r="BK24" s="522"/>
      <c r="BL24" s="522"/>
    </row>
    <row r="25" spans="1:64" s="287" customFormat="1" ht="40.5" customHeight="1" x14ac:dyDescent="0.25">
      <c r="A25" s="278"/>
      <c r="B25" s="278"/>
      <c r="C25" s="328" t="s">
        <v>106</v>
      </c>
      <c r="D25" s="32" t="s">
        <v>1887</v>
      </c>
      <c r="E25" s="31">
        <v>702</v>
      </c>
      <c r="F25" s="28" t="s">
        <v>3327</v>
      </c>
      <c r="G25" s="28" t="s">
        <v>1855</v>
      </c>
      <c r="H25" s="352">
        <v>4</v>
      </c>
      <c r="I25" s="353" t="s">
        <v>2979</v>
      </c>
      <c r="J25" s="325">
        <v>45</v>
      </c>
      <c r="K25" s="325" t="s">
        <v>2984</v>
      </c>
      <c r="L25" s="325">
        <v>4501</v>
      </c>
      <c r="M25" s="841" t="s">
        <v>3303</v>
      </c>
      <c r="N25" s="280">
        <v>2024004540020</v>
      </c>
      <c r="O25" s="325" t="s">
        <v>3326</v>
      </c>
      <c r="P25" s="821" t="s">
        <v>1855</v>
      </c>
      <c r="Q25" s="272">
        <v>4</v>
      </c>
      <c r="R25" s="326" t="s">
        <v>2955</v>
      </c>
      <c r="S25" s="326"/>
      <c r="T25" s="178">
        <v>4</v>
      </c>
      <c r="U25" s="294">
        <v>1</v>
      </c>
      <c r="V25" s="294">
        <v>1</v>
      </c>
      <c r="W25" s="294">
        <v>1</v>
      </c>
      <c r="X25" s="294">
        <v>1</v>
      </c>
      <c r="Y25" s="354">
        <v>323.32</v>
      </c>
      <c r="Z25" s="444">
        <f t="shared" si="22"/>
        <v>323.32</v>
      </c>
      <c r="AA25" s="444">
        <f t="shared" si="22"/>
        <v>323.32</v>
      </c>
      <c r="AB25" s="444">
        <f t="shared" si="22"/>
        <v>0</v>
      </c>
      <c r="AC25" s="444">
        <f t="shared" si="22"/>
        <v>0</v>
      </c>
      <c r="AD25" s="444">
        <f t="shared" si="22"/>
        <v>0</v>
      </c>
      <c r="AE25" s="444">
        <f t="shared" si="22"/>
        <v>0</v>
      </c>
      <c r="AF25" s="444">
        <f t="shared" si="22"/>
        <v>0</v>
      </c>
      <c r="AG25" s="521">
        <f t="shared" si="23"/>
        <v>1</v>
      </c>
      <c r="AH25" s="444">
        <f t="shared" si="24"/>
        <v>100</v>
      </c>
      <c r="AI25" s="522">
        <v>100</v>
      </c>
      <c r="AJ25" s="522"/>
      <c r="AK25" s="522"/>
      <c r="AL25" s="522"/>
      <c r="AM25" s="522"/>
      <c r="AN25" s="522"/>
      <c r="AO25" s="521">
        <f t="shared" si="25"/>
        <v>1</v>
      </c>
      <c r="AP25" s="444">
        <f t="shared" si="26"/>
        <v>100</v>
      </c>
      <c r="AQ25" s="522">
        <v>100</v>
      </c>
      <c r="AR25" s="522"/>
      <c r="AS25" s="522"/>
      <c r="AT25" s="522"/>
      <c r="AU25" s="522"/>
      <c r="AV25" s="522"/>
      <c r="AW25" s="521">
        <f t="shared" si="27"/>
        <v>1</v>
      </c>
      <c r="AX25" s="830">
        <f t="shared" si="28"/>
        <v>51.66</v>
      </c>
      <c r="AY25" s="522">
        <v>51.66</v>
      </c>
      <c r="AZ25" s="522"/>
      <c r="BA25" s="522"/>
      <c r="BB25" s="522"/>
      <c r="BC25" s="522"/>
      <c r="BD25" s="522"/>
      <c r="BE25" s="521">
        <f t="shared" si="29"/>
        <v>1</v>
      </c>
      <c r="BF25" s="444">
        <f t="shared" si="30"/>
        <v>71.66</v>
      </c>
      <c r="BG25" s="522">
        <v>71.66</v>
      </c>
      <c r="BH25" s="522"/>
      <c r="BI25" s="522"/>
      <c r="BJ25" s="522"/>
      <c r="BK25" s="522"/>
      <c r="BL25" s="522"/>
    </row>
    <row r="26" spans="1:64" s="287" customFormat="1" ht="40.5" customHeight="1" x14ac:dyDescent="0.25">
      <c r="A26" s="278"/>
      <c r="B26" s="278"/>
      <c r="C26" s="328" t="s">
        <v>1905</v>
      </c>
      <c r="D26" s="32" t="s">
        <v>1888</v>
      </c>
      <c r="E26" s="31">
        <v>703</v>
      </c>
      <c r="F26" s="28" t="s">
        <v>3329</v>
      </c>
      <c r="G26" s="28" t="s">
        <v>3328</v>
      </c>
      <c r="H26" s="352">
        <v>8</v>
      </c>
      <c r="I26" s="353" t="s">
        <v>2979</v>
      </c>
      <c r="J26" s="325">
        <v>45</v>
      </c>
      <c r="K26" s="325" t="s">
        <v>2984</v>
      </c>
      <c r="L26" s="325">
        <v>4501</v>
      </c>
      <c r="M26" s="841" t="s">
        <v>3303</v>
      </c>
      <c r="N26" s="280">
        <v>2024004540020</v>
      </c>
      <c r="O26" s="325" t="s">
        <v>3326</v>
      </c>
      <c r="P26" s="821" t="s">
        <v>1889</v>
      </c>
      <c r="Q26" s="272">
        <v>8</v>
      </c>
      <c r="R26" s="326" t="s">
        <v>2955</v>
      </c>
      <c r="S26" s="822"/>
      <c r="T26" s="178">
        <v>8</v>
      </c>
      <c r="U26" s="294">
        <v>1</v>
      </c>
      <c r="V26" s="295">
        <v>3</v>
      </c>
      <c r="W26" s="295">
        <v>3</v>
      </c>
      <c r="X26" s="295">
        <v>1</v>
      </c>
      <c r="Y26" s="354">
        <v>383.32</v>
      </c>
      <c r="Z26" s="444">
        <f t="shared" si="22"/>
        <v>383.31999999999994</v>
      </c>
      <c r="AA26" s="444">
        <f t="shared" si="22"/>
        <v>383.31999999999994</v>
      </c>
      <c r="AB26" s="444">
        <f t="shared" si="22"/>
        <v>0</v>
      </c>
      <c r="AC26" s="444">
        <f t="shared" si="22"/>
        <v>0</v>
      </c>
      <c r="AD26" s="444">
        <f t="shared" si="22"/>
        <v>0</v>
      </c>
      <c r="AE26" s="444">
        <f t="shared" si="22"/>
        <v>0</v>
      </c>
      <c r="AF26" s="444">
        <f t="shared" si="22"/>
        <v>0</v>
      </c>
      <c r="AG26" s="521">
        <f t="shared" si="23"/>
        <v>1</v>
      </c>
      <c r="AH26" s="444">
        <f t="shared" si="24"/>
        <v>140</v>
      </c>
      <c r="AI26" s="522">
        <v>140</v>
      </c>
      <c r="AJ26" s="522"/>
      <c r="AK26" s="522"/>
      <c r="AL26" s="522"/>
      <c r="AM26" s="522"/>
      <c r="AN26" s="522"/>
      <c r="AO26" s="521">
        <f t="shared" si="25"/>
        <v>3</v>
      </c>
      <c r="AP26" s="444">
        <f t="shared" si="26"/>
        <v>100</v>
      </c>
      <c r="AQ26" s="522">
        <v>100</v>
      </c>
      <c r="AR26" s="522"/>
      <c r="AS26" s="522"/>
      <c r="AT26" s="522"/>
      <c r="AU26" s="522"/>
      <c r="AV26" s="522"/>
      <c r="AW26" s="521">
        <f t="shared" si="27"/>
        <v>3</v>
      </c>
      <c r="AX26" s="444">
        <f t="shared" si="28"/>
        <v>51.66</v>
      </c>
      <c r="AY26" s="522">
        <v>51.66</v>
      </c>
      <c r="AZ26" s="522"/>
      <c r="BA26" s="522"/>
      <c r="BB26" s="522"/>
      <c r="BC26" s="522"/>
      <c r="BD26" s="522"/>
      <c r="BE26" s="521">
        <f t="shared" si="29"/>
        <v>1</v>
      </c>
      <c r="BF26" s="444">
        <f t="shared" si="30"/>
        <v>91.66</v>
      </c>
      <c r="BG26" s="522">
        <v>91.66</v>
      </c>
      <c r="BH26" s="522"/>
      <c r="BI26" s="522"/>
      <c r="BJ26" s="522"/>
      <c r="BK26" s="522"/>
      <c r="BL26" s="522"/>
    </row>
    <row r="27" spans="1:64" s="287" customFormat="1" ht="40.5" customHeight="1" x14ac:dyDescent="0.25">
      <c r="A27" s="278"/>
      <c r="B27" s="278"/>
      <c r="C27" s="328" t="s">
        <v>1906</v>
      </c>
      <c r="D27" s="32" t="s">
        <v>1890</v>
      </c>
      <c r="E27" s="31">
        <v>704</v>
      </c>
      <c r="F27" s="356">
        <v>450104800</v>
      </c>
      <c r="G27" s="28" t="s">
        <v>1857</v>
      </c>
      <c r="H27" s="352">
        <v>2</v>
      </c>
      <c r="I27" s="353" t="s">
        <v>2979</v>
      </c>
      <c r="J27" s="325">
        <v>45</v>
      </c>
      <c r="K27" s="325" t="s">
        <v>2984</v>
      </c>
      <c r="L27" s="325">
        <v>4501</v>
      </c>
      <c r="M27" s="841" t="s">
        <v>3303</v>
      </c>
      <c r="N27" s="280">
        <v>2024004540020</v>
      </c>
      <c r="O27" s="325" t="s">
        <v>3326</v>
      </c>
      <c r="P27" s="821" t="s">
        <v>1891</v>
      </c>
      <c r="Q27" s="272">
        <v>2</v>
      </c>
      <c r="R27" s="326" t="s">
        <v>2955</v>
      </c>
      <c r="S27" s="326"/>
      <c r="T27" s="178">
        <v>2</v>
      </c>
      <c r="U27" s="294">
        <v>0</v>
      </c>
      <c r="V27" s="295">
        <v>2</v>
      </c>
      <c r="W27" s="295">
        <v>0</v>
      </c>
      <c r="X27" s="295">
        <v>0</v>
      </c>
      <c r="Y27" s="354">
        <v>91.66</v>
      </c>
      <c r="Z27" s="444">
        <f t="shared" si="22"/>
        <v>91.66</v>
      </c>
      <c r="AA27" s="444">
        <f t="shared" si="22"/>
        <v>91.66</v>
      </c>
      <c r="AB27" s="444">
        <f t="shared" si="22"/>
        <v>0</v>
      </c>
      <c r="AC27" s="444">
        <f t="shared" si="22"/>
        <v>0</v>
      </c>
      <c r="AD27" s="444">
        <f t="shared" si="22"/>
        <v>0</v>
      </c>
      <c r="AE27" s="444">
        <f t="shared" si="22"/>
        <v>0</v>
      </c>
      <c r="AF27" s="444">
        <f t="shared" si="22"/>
        <v>0</v>
      </c>
      <c r="AG27" s="521">
        <f t="shared" si="23"/>
        <v>0</v>
      </c>
      <c r="AH27" s="444">
        <f t="shared" si="24"/>
        <v>0</v>
      </c>
      <c r="AI27" s="522">
        <v>0</v>
      </c>
      <c r="AJ27" s="522"/>
      <c r="AK27" s="522"/>
      <c r="AL27" s="522"/>
      <c r="AM27" s="522"/>
      <c r="AN27" s="522"/>
      <c r="AO27" s="521">
        <f t="shared" si="25"/>
        <v>2</v>
      </c>
      <c r="AP27" s="444">
        <f t="shared" si="26"/>
        <v>91.66</v>
      </c>
      <c r="AQ27" s="522">
        <v>91.66</v>
      </c>
      <c r="AR27" s="522"/>
      <c r="AS27" s="522"/>
      <c r="AT27" s="522"/>
      <c r="AU27" s="522"/>
      <c r="AV27" s="522"/>
      <c r="AW27" s="521">
        <f t="shared" si="27"/>
        <v>0</v>
      </c>
      <c r="AX27" s="444">
        <f t="shared" si="28"/>
        <v>0</v>
      </c>
      <c r="AY27" s="522">
        <v>0</v>
      </c>
      <c r="AZ27" s="522"/>
      <c r="BA27" s="522"/>
      <c r="BB27" s="522"/>
      <c r="BC27" s="522"/>
      <c r="BD27" s="522"/>
      <c r="BE27" s="521">
        <f t="shared" si="29"/>
        <v>0</v>
      </c>
      <c r="BF27" s="444">
        <f t="shared" si="30"/>
        <v>0</v>
      </c>
      <c r="BG27" s="522">
        <v>0</v>
      </c>
      <c r="BH27" s="522"/>
      <c r="BI27" s="522"/>
      <c r="BJ27" s="522"/>
      <c r="BK27" s="522"/>
      <c r="BL27" s="522"/>
    </row>
    <row r="28" spans="1:64" s="287" customFormat="1" ht="40.5" customHeight="1" x14ac:dyDescent="0.25">
      <c r="A28" s="278"/>
      <c r="B28" s="278"/>
      <c r="C28" s="328" t="s">
        <v>1907</v>
      </c>
      <c r="D28" s="32" t="s">
        <v>1892</v>
      </c>
      <c r="E28" s="31">
        <v>705</v>
      </c>
      <c r="F28" s="356">
        <v>450104800</v>
      </c>
      <c r="G28" s="28" t="s">
        <v>1857</v>
      </c>
      <c r="H28" s="352">
        <v>12</v>
      </c>
      <c r="I28" s="353" t="s">
        <v>2979</v>
      </c>
      <c r="J28" s="325">
        <v>45</v>
      </c>
      <c r="K28" s="325" t="s">
        <v>2984</v>
      </c>
      <c r="L28" s="325">
        <v>4501</v>
      </c>
      <c r="M28" s="841" t="s">
        <v>3303</v>
      </c>
      <c r="N28" s="280">
        <v>2024004540020</v>
      </c>
      <c r="O28" s="325" t="s">
        <v>3326</v>
      </c>
      <c r="P28" s="821" t="s">
        <v>1857</v>
      </c>
      <c r="Q28" s="272">
        <v>12</v>
      </c>
      <c r="R28" s="326" t="s">
        <v>2955</v>
      </c>
      <c r="S28" s="326"/>
      <c r="T28" s="178">
        <v>12</v>
      </c>
      <c r="U28" s="294">
        <v>1</v>
      </c>
      <c r="V28" s="294">
        <v>4</v>
      </c>
      <c r="W28" s="294">
        <v>4</v>
      </c>
      <c r="X28" s="294">
        <v>3</v>
      </c>
      <c r="Y28" s="354">
        <v>323.32</v>
      </c>
      <c r="Z28" s="444">
        <f t="shared" si="22"/>
        <v>323.32</v>
      </c>
      <c r="AA28" s="444">
        <f>+AI28+AQ28+AY28+BG28</f>
        <v>323.32</v>
      </c>
      <c r="AB28" s="444">
        <f>+AJ28+AR28+AZ28+BH28</f>
        <v>0</v>
      </c>
      <c r="AC28" s="444">
        <f t="shared" si="22"/>
        <v>0</v>
      </c>
      <c r="AD28" s="444">
        <f t="shared" si="22"/>
        <v>0</v>
      </c>
      <c r="AE28" s="444">
        <f t="shared" si="22"/>
        <v>0</v>
      </c>
      <c r="AF28" s="444">
        <f t="shared" si="22"/>
        <v>0</v>
      </c>
      <c r="AG28" s="521">
        <f t="shared" si="23"/>
        <v>1</v>
      </c>
      <c r="AH28" s="444">
        <f>SUM(AI28:AN28)</f>
        <v>80</v>
      </c>
      <c r="AI28" s="522">
        <v>80</v>
      </c>
      <c r="AJ28" s="522"/>
      <c r="AK28" s="522"/>
      <c r="AL28" s="522"/>
      <c r="AM28" s="522"/>
      <c r="AN28" s="522"/>
      <c r="AO28" s="521">
        <f t="shared" si="25"/>
        <v>4</v>
      </c>
      <c r="AP28" s="444">
        <f t="shared" si="26"/>
        <v>100</v>
      </c>
      <c r="AQ28" s="522">
        <v>100</v>
      </c>
      <c r="AR28" s="522"/>
      <c r="AS28" s="522"/>
      <c r="AT28" s="522"/>
      <c r="AU28" s="522"/>
      <c r="AV28" s="522"/>
      <c r="AW28" s="521">
        <f t="shared" si="27"/>
        <v>4</v>
      </c>
      <c r="AX28" s="444">
        <f t="shared" si="28"/>
        <v>51.66</v>
      </c>
      <c r="AY28" s="522">
        <v>51.66</v>
      </c>
      <c r="AZ28" s="522"/>
      <c r="BA28" s="522"/>
      <c r="BB28" s="522"/>
      <c r="BC28" s="522"/>
      <c r="BD28" s="522"/>
      <c r="BE28" s="521">
        <f t="shared" si="29"/>
        <v>3</v>
      </c>
      <c r="BF28" s="444">
        <f t="shared" si="30"/>
        <v>91.66</v>
      </c>
      <c r="BG28" s="522">
        <v>91.66</v>
      </c>
      <c r="BH28" s="522"/>
      <c r="BI28" s="522"/>
      <c r="BJ28" s="522"/>
      <c r="BK28" s="522"/>
      <c r="BL28" s="522"/>
    </row>
    <row r="29" spans="1:64" s="287" customFormat="1" ht="40.5" customHeight="1" x14ac:dyDescent="0.25">
      <c r="A29" s="278"/>
      <c r="B29" s="278"/>
      <c r="C29" s="328" t="s">
        <v>1908</v>
      </c>
      <c r="D29" s="32" t="s">
        <v>1893</v>
      </c>
      <c r="E29" s="31">
        <v>706</v>
      </c>
      <c r="F29" s="28" t="s">
        <v>3329</v>
      </c>
      <c r="G29" s="28" t="s">
        <v>3328</v>
      </c>
      <c r="H29" s="352">
        <v>8</v>
      </c>
      <c r="I29" s="353" t="s">
        <v>2979</v>
      </c>
      <c r="J29" s="325">
        <v>45</v>
      </c>
      <c r="K29" s="325" t="s">
        <v>2984</v>
      </c>
      <c r="L29" s="325">
        <v>4501</v>
      </c>
      <c r="M29" s="841" t="s">
        <v>3303</v>
      </c>
      <c r="N29" s="280">
        <v>2024004540020</v>
      </c>
      <c r="O29" s="325" t="s">
        <v>3326</v>
      </c>
      <c r="P29" s="821" t="s">
        <v>1253</v>
      </c>
      <c r="Q29" s="272">
        <v>8</v>
      </c>
      <c r="R29" s="326" t="s">
        <v>2955</v>
      </c>
      <c r="S29" s="326"/>
      <c r="T29" s="178">
        <v>8</v>
      </c>
      <c r="U29" s="294">
        <v>1</v>
      </c>
      <c r="V29" s="295">
        <v>3</v>
      </c>
      <c r="W29" s="295">
        <v>3</v>
      </c>
      <c r="X29" s="295">
        <v>1</v>
      </c>
      <c r="Y29" s="354">
        <v>363.32</v>
      </c>
      <c r="Z29" s="444">
        <f t="shared" si="22"/>
        <v>363.31999999999994</v>
      </c>
      <c r="AA29" s="444">
        <f t="shared" si="22"/>
        <v>363.31999999999994</v>
      </c>
      <c r="AB29" s="444">
        <f t="shared" si="22"/>
        <v>0</v>
      </c>
      <c r="AC29" s="444">
        <f t="shared" si="22"/>
        <v>0</v>
      </c>
      <c r="AD29" s="444">
        <f t="shared" si="22"/>
        <v>0</v>
      </c>
      <c r="AE29" s="444">
        <f t="shared" si="22"/>
        <v>0</v>
      </c>
      <c r="AF29" s="444">
        <f t="shared" si="22"/>
        <v>0</v>
      </c>
      <c r="AG29" s="521">
        <f t="shared" si="23"/>
        <v>1</v>
      </c>
      <c r="AH29" s="444">
        <f t="shared" si="24"/>
        <v>85</v>
      </c>
      <c r="AI29" s="522">
        <v>85</v>
      </c>
      <c r="AJ29" s="522"/>
      <c r="AK29" s="522"/>
      <c r="AL29" s="522"/>
      <c r="AM29" s="522"/>
      <c r="AN29" s="522"/>
      <c r="AO29" s="521">
        <f t="shared" si="25"/>
        <v>3</v>
      </c>
      <c r="AP29" s="444">
        <f t="shared" si="26"/>
        <v>100</v>
      </c>
      <c r="AQ29" s="522">
        <v>100</v>
      </c>
      <c r="AR29" s="522"/>
      <c r="AS29" s="522"/>
      <c r="AT29" s="522"/>
      <c r="AU29" s="522"/>
      <c r="AV29" s="522"/>
      <c r="AW29" s="521">
        <f t="shared" si="27"/>
        <v>3</v>
      </c>
      <c r="AX29" s="444">
        <f t="shared" si="28"/>
        <v>86.66</v>
      </c>
      <c r="AY29" s="522">
        <v>86.66</v>
      </c>
      <c r="AZ29" s="522"/>
      <c r="BA29" s="522"/>
      <c r="BB29" s="522"/>
      <c r="BC29" s="522"/>
      <c r="BD29" s="522"/>
      <c r="BE29" s="521">
        <f t="shared" si="29"/>
        <v>1</v>
      </c>
      <c r="BF29" s="444">
        <f t="shared" si="30"/>
        <v>91.66</v>
      </c>
      <c r="BG29" s="522">
        <v>91.66</v>
      </c>
      <c r="BH29" s="522"/>
      <c r="BI29" s="522"/>
      <c r="BJ29" s="522"/>
      <c r="BK29" s="522"/>
      <c r="BL29" s="522"/>
    </row>
    <row r="30" spans="1:64" s="287" customFormat="1" ht="40.5" customHeight="1" x14ac:dyDescent="0.25">
      <c r="A30" s="278"/>
      <c r="B30" s="278"/>
      <c r="C30" s="328" t="s">
        <v>1909</v>
      </c>
      <c r="D30" s="32" t="s">
        <v>1894</v>
      </c>
      <c r="E30" s="31">
        <v>707</v>
      </c>
      <c r="F30" s="28" t="s">
        <v>3329</v>
      </c>
      <c r="G30" s="28" t="s">
        <v>3328</v>
      </c>
      <c r="H30" s="352">
        <v>8</v>
      </c>
      <c r="I30" s="353" t="s">
        <v>2979</v>
      </c>
      <c r="J30" s="325">
        <v>45</v>
      </c>
      <c r="K30" s="325" t="s">
        <v>2984</v>
      </c>
      <c r="L30" s="325">
        <v>4501</v>
      </c>
      <c r="M30" s="841" t="s">
        <v>3303</v>
      </c>
      <c r="N30" s="280">
        <v>2024004540020</v>
      </c>
      <c r="O30" s="325" t="s">
        <v>3326</v>
      </c>
      <c r="P30" s="821" t="s">
        <v>1253</v>
      </c>
      <c r="Q30" s="272">
        <v>8</v>
      </c>
      <c r="R30" s="326" t="s">
        <v>2955</v>
      </c>
      <c r="S30" s="326"/>
      <c r="T30" s="178">
        <v>8</v>
      </c>
      <c r="U30" s="294">
        <v>1</v>
      </c>
      <c r="V30" s="295">
        <v>3</v>
      </c>
      <c r="W30" s="295">
        <v>3</v>
      </c>
      <c r="X30" s="295">
        <v>1</v>
      </c>
      <c r="Y30" s="354">
        <v>363.32</v>
      </c>
      <c r="Z30" s="444">
        <f t="shared" si="22"/>
        <v>363.31999999999994</v>
      </c>
      <c r="AA30" s="444">
        <f t="shared" si="22"/>
        <v>363.31999999999994</v>
      </c>
      <c r="AB30" s="444">
        <f t="shared" si="22"/>
        <v>0</v>
      </c>
      <c r="AC30" s="444">
        <f t="shared" si="22"/>
        <v>0</v>
      </c>
      <c r="AD30" s="444">
        <f t="shared" si="22"/>
        <v>0</v>
      </c>
      <c r="AE30" s="444">
        <f t="shared" si="22"/>
        <v>0</v>
      </c>
      <c r="AF30" s="444">
        <f t="shared" si="22"/>
        <v>0</v>
      </c>
      <c r="AG30" s="521">
        <f t="shared" si="23"/>
        <v>1</v>
      </c>
      <c r="AH30" s="444">
        <f t="shared" si="24"/>
        <v>80</v>
      </c>
      <c r="AI30" s="522">
        <v>80</v>
      </c>
      <c r="AJ30" s="522"/>
      <c r="AK30" s="522"/>
      <c r="AL30" s="522"/>
      <c r="AM30" s="522"/>
      <c r="AN30" s="522"/>
      <c r="AO30" s="521">
        <f t="shared" si="25"/>
        <v>3</v>
      </c>
      <c r="AP30" s="444">
        <f t="shared" si="26"/>
        <v>100</v>
      </c>
      <c r="AQ30" s="522">
        <v>100</v>
      </c>
      <c r="AR30" s="522"/>
      <c r="AS30" s="522"/>
      <c r="AT30" s="522"/>
      <c r="AU30" s="522"/>
      <c r="AV30" s="522"/>
      <c r="AW30" s="521">
        <f t="shared" si="27"/>
        <v>3</v>
      </c>
      <c r="AX30" s="444">
        <f t="shared" si="28"/>
        <v>91.66</v>
      </c>
      <c r="AY30" s="522">
        <v>91.66</v>
      </c>
      <c r="AZ30" s="522"/>
      <c r="BA30" s="522"/>
      <c r="BB30" s="522"/>
      <c r="BC30" s="522"/>
      <c r="BD30" s="522"/>
      <c r="BE30" s="521">
        <f t="shared" si="29"/>
        <v>1</v>
      </c>
      <c r="BF30" s="444">
        <f t="shared" si="30"/>
        <v>91.66</v>
      </c>
      <c r="BG30" s="522">
        <v>91.66</v>
      </c>
      <c r="BH30" s="522"/>
      <c r="BI30" s="522"/>
      <c r="BJ30" s="522"/>
      <c r="BK30" s="522"/>
      <c r="BL30" s="522"/>
    </row>
    <row r="31" spans="1:64" s="287" customFormat="1" ht="40.5" customHeight="1" x14ac:dyDescent="0.25">
      <c r="A31" s="278"/>
      <c r="B31" s="278"/>
      <c r="C31" s="328" t="s">
        <v>1910</v>
      </c>
      <c r="D31" s="32" t="s">
        <v>1895</v>
      </c>
      <c r="E31" s="31">
        <v>708</v>
      </c>
      <c r="F31" s="28" t="s">
        <v>3335</v>
      </c>
      <c r="G31" s="28" t="s">
        <v>1896</v>
      </c>
      <c r="H31" s="352">
        <v>1</v>
      </c>
      <c r="I31" s="353" t="s">
        <v>2979</v>
      </c>
      <c r="J31" s="325">
        <v>45</v>
      </c>
      <c r="K31" s="325" t="s">
        <v>2984</v>
      </c>
      <c r="L31" s="325">
        <v>4501</v>
      </c>
      <c r="M31" s="841" t="s">
        <v>3303</v>
      </c>
      <c r="N31" s="280">
        <v>2024004540020</v>
      </c>
      <c r="O31" s="325" t="s">
        <v>3326</v>
      </c>
      <c r="P31" s="821" t="s">
        <v>1896</v>
      </c>
      <c r="Q31" s="272">
        <v>1</v>
      </c>
      <c r="R31" s="326" t="s">
        <v>2956</v>
      </c>
      <c r="S31" s="326"/>
      <c r="T31" s="178">
        <v>1</v>
      </c>
      <c r="U31" s="294">
        <v>1</v>
      </c>
      <c r="V31" s="295">
        <v>0</v>
      </c>
      <c r="W31" s="295">
        <v>0</v>
      </c>
      <c r="X31" s="295">
        <v>0</v>
      </c>
      <c r="Y31" s="354">
        <v>91.66</v>
      </c>
      <c r="Z31" s="444">
        <f t="shared" si="22"/>
        <v>91.66</v>
      </c>
      <c r="AA31" s="444">
        <f t="shared" si="22"/>
        <v>91.66</v>
      </c>
      <c r="AB31" s="444">
        <f t="shared" si="22"/>
        <v>0</v>
      </c>
      <c r="AC31" s="444">
        <f t="shared" si="22"/>
        <v>0</v>
      </c>
      <c r="AD31" s="444">
        <f t="shared" si="22"/>
        <v>0</v>
      </c>
      <c r="AE31" s="444">
        <f t="shared" si="22"/>
        <v>0</v>
      </c>
      <c r="AF31" s="444">
        <f t="shared" si="22"/>
        <v>0</v>
      </c>
      <c r="AG31" s="521">
        <f t="shared" si="23"/>
        <v>1</v>
      </c>
      <c r="AH31" s="444">
        <f t="shared" si="24"/>
        <v>91.66</v>
      </c>
      <c r="AI31" s="522">
        <v>91.66</v>
      </c>
      <c r="AJ31" s="522"/>
      <c r="AK31" s="522"/>
      <c r="AL31" s="522"/>
      <c r="AM31" s="522"/>
      <c r="AN31" s="522"/>
      <c r="AO31" s="521">
        <f t="shared" si="25"/>
        <v>0</v>
      </c>
      <c r="AP31" s="444">
        <f t="shared" si="26"/>
        <v>0</v>
      </c>
      <c r="AQ31" s="522">
        <v>0</v>
      </c>
      <c r="AR31" s="522"/>
      <c r="AS31" s="522"/>
      <c r="AT31" s="522"/>
      <c r="AU31" s="522"/>
      <c r="AV31" s="522"/>
      <c r="AW31" s="521">
        <f t="shared" si="27"/>
        <v>0</v>
      </c>
      <c r="AX31" s="444">
        <f t="shared" si="28"/>
        <v>0</v>
      </c>
      <c r="AY31" s="522">
        <v>0</v>
      </c>
      <c r="AZ31" s="522"/>
      <c r="BA31" s="522"/>
      <c r="BB31" s="522"/>
      <c r="BC31" s="522"/>
      <c r="BD31" s="522"/>
      <c r="BE31" s="521">
        <f t="shared" si="29"/>
        <v>0</v>
      </c>
      <c r="BF31" s="444">
        <f t="shared" si="30"/>
        <v>0</v>
      </c>
      <c r="BG31" s="522">
        <v>0</v>
      </c>
      <c r="BH31" s="522"/>
      <c r="BI31" s="522"/>
      <c r="BJ31" s="522"/>
      <c r="BK31" s="522"/>
      <c r="BL31" s="522"/>
    </row>
    <row r="32" spans="1:64" s="287" customFormat="1" ht="40.5" customHeight="1" x14ac:dyDescent="0.25">
      <c r="A32" s="278"/>
      <c r="B32" s="278"/>
      <c r="C32" s="328" t="s">
        <v>1911</v>
      </c>
      <c r="D32" s="32" t="s">
        <v>1897</v>
      </c>
      <c r="E32" s="31">
        <v>709</v>
      </c>
      <c r="F32" s="28" t="s">
        <v>3336</v>
      </c>
      <c r="G32" s="28" t="s">
        <v>3337</v>
      </c>
      <c r="H32" s="352">
        <v>20</v>
      </c>
      <c r="I32" s="353" t="s">
        <v>2979</v>
      </c>
      <c r="J32" s="325">
        <v>45</v>
      </c>
      <c r="K32" s="325" t="s">
        <v>2984</v>
      </c>
      <c r="L32" s="325">
        <v>4501</v>
      </c>
      <c r="M32" s="841" t="s">
        <v>3303</v>
      </c>
      <c r="N32" s="280">
        <v>2024004540020</v>
      </c>
      <c r="O32" s="325" t="s">
        <v>3326</v>
      </c>
      <c r="P32" s="821" t="s">
        <v>1898</v>
      </c>
      <c r="Q32" s="272">
        <v>20</v>
      </c>
      <c r="R32" s="326" t="s">
        <v>2955</v>
      </c>
      <c r="S32" s="326"/>
      <c r="T32" s="178">
        <v>20</v>
      </c>
      <c r="U32" s="294">
        <v>2</v>
      </c>
      <c r="V32" s="295">
        <v>8</v>
      </c>
      <c r="W32" s="295">
        <v>8</v>
      </c>
      <c r="X32" s="295">
        <v>2</v>
      </c>
      <c r="Y32" s="354">
        <v>783.32</v>
      </c>
      <c r="Z32" s="444">
        <f t="shared" si="22"/>
        <v>783.31999999999994</v>
      </c>
      <c r="AA32" s="444">
        <f t="shared" si="22"/>
        <v>783.31999999999994</v>
      </c>
      <c r="AB32" s="444">
        <f t="shared" si="22"/>
        <v>0</v>
      </c>
      <c r="AC32" s="444">
        <f t="shared" si="22"/>
        <v>0</v>
      </c>
      <c r="AD32" s="444">
        <f t="shared" si="22"/>
        <v>0</v>
      </c>
      <c r="AE32" s="444">
        <f t="shared" si="22"/>
        <v>0</v>
      </c>
      <c r="AF32" s="444">
        <f t="shared" si="22"/>
        <v>0</v>
      </c>
      <c r="AG32" s="521">
        <f t="shared" si="23"/>
        <v>2</v>
      </c>
      <c r="AH32" s="444">
        <f t="shared" si="24"/>
        <v>660</v>
      </c>
      <c r="AI32" s="522">
        <v>660</v>
      </c>
      <c r="AJ32" s="522"/>
      <c r="AK32" s="522"/>
      <c r="AL32" s="522"/>
      <c r="AM32" s="522"/>
      <c r="AN32" s="522"/>
      <c r="AO32" s="521">
        <f t="shared" si="25"/>
        <v>8</v>
      </c>
      <c r="AP32" s="444">
        <f t="shared" si="26"/>
        <v>40</v>
      </c>
      <c r="AQ32" s="522">
        <v>40</v>
      </c>
      <c r="AR32" s="522"/>
      <c r="AS32" s="522"/>
      <c r="AT32" s="522"/>
      <c r="AU32" s="522"/>
      <c r="AV32" s="522"/>
      <c r="AW32" s="521">
        <f t="shared" si="27"/>
        <v>8</v>
      </c>
      <c r="AX32" s="444">
        <f t="shared" si="28"/>
        <v>41.66</v>
      </c>
      <c r="AY32" s="522">
        <v>41.66</v>
      </c>
      <c r="AZ32" s="522"/>
      <c r="BA32" s="522"/>
      <c r="BB32" s="522"/>
      <c r="BC32" s="522"/>
      <c r="BD32" s="522"/>
      <c r="BE32" s="521">
        <f t="shared" si="29"/>
        <v>2</v>
      </c>
      <c r="BF32" s="444">
        <f t="shared" si="30"/>
        <v>41.66</v>
      </c>
      <c r="BG32" s="522">
        <v>41.66</v>
      </c>
      <c r="BH32" s="522"/>
      <c r="BI32" s="522"/>
      <c r="BJ32" s="522"/>
      <c r="BK32" s="522"/>
      <c r="BL32" s="522"/>
    </row>
    <row r="33" spans="1:64" s="287" customFormat="1" ht="40.5" customHeight="1" x14ac:dyDescent="0.25">
      <c r="A33" s="278"/>
      <c r="B33" s="278"/>
      <c r="C33" s="328" t="s">
        <v>1912</v>
      </c>
      <c r="D33" s="32" t="s">
        <v>1899</v>
      </c>
      <c r="E33" s="31">
        <v>710</v>
      </c>
      <c r="F33" s="28" t="s">
        <v>3330</v>
      </c>
      <c r="G33" s="28" t="s">
        <v>3331</v>
      </c>
      <c r="H33" s="352">
        <v>8</v>
      </c>
      <c r="I33" s="353" t="s">
        <v>2979</v>
      </c>
      <c r="J33" s="325">
        <v>45</v>
      </c>
      <c r="K33" s="325" t="s">
        <v>2984</v>
      </c>
      <c r="L33" s="325">
        <v>4501</v>
      </c>
      <c r="M33" s="841" t="s">
        <v>3303</v>
      </c>
      <c r="N33" s="280">
        <v>2024004540020</v>
      </c>
      <c r="O33" s="325" t="s">
        <v>3326</v>
      </c>
      <c r="P33" s="821" t="s">
        <v>1900</v>
      </c>
      <c r="Q33" s="272">
        <v>8</v>
      </c>
      <c r="R33" s="326" t="s">
        <v>2955</v>
      </c>
      <c r="S33" s="326"/>
      <c r="T33" s="178">
        <v>8</v>
      </c>
      <c r="U33" s="294">
        <v>1</v>
      </c>
      <c r="V33" s="295">
        <v>3</v>
      </c>
      <c r="W33" s="295">
        <v>3</v>
      </c>
      <c r="X33" s="295">
        <v>1</v>
      </c>
      <c r="Y33" s="354">
        <v>323.32</v>
      </c>
      <c r="Z33" s="444">
        <f t="shared" si="22"/>
        <v>323.32</v>
      </c>
      <c r="AA33" s="444">
        <f t="shared" si="22"/>
        <v>323.32</v>
      </c>
      <c r="AB33" s="444">
        <f t="shared" si="22"/>
        <v>0</v>
      </c>
      <c r="AC33" s="444">
        <f t="shared" si="22"/>
        <v>0</v>
      </c>
      <c r="AD33" s="444">
        <f t="shared" si="22"/>
        <v>0</v>
      </c>
      <c r="AE33" s="444">
        <f t="shared" si="22"/>
        <v>0</v>
      </c>
      <c r="AF33" s="444">
        <f t="shared" si="22"/>
        <v>0</v>
      </c>
      <c r="AG33" s="521">
        <f t="shared" si="23"/>
        <v>1</v>
      </c>
      <c r="AH33" s="444">
        <f t="shared" si="24"/>
        <v>80</v>
      </c>
      <c r="AI33" s="522">
        <v>80</v>
      </c>
      <c r="AJ33" s="522"/>
      <c r="AK33" s="522"/>
      <c r="AL33" s="522"/>
      <c r="AM33" s="522"/>
      <c r="AN33" s="522"/>
      <c r="AO33" s="521">
        <f t="shared" si="25"/>
        <v>3</v>
      </c>
      <c r="AP33" s="444">
        <f t="shared" si="26"/>
        <v>100</v>
      </c>
      <c r="AQ33" s="522">
        <v>100</v>
      </c>
      <c r="AR33" s="522"/>
      <c r="AS33" s="522"/>
      <c r="AT33" s="522"/>
      <c r="AU33" s="522"/>
      <c r="AV33" s="522"/>
      <c r="AW33" s="521">
        <f t="shared" si="27"/>
        <v>3</v>
      </c>
      <c r="AX33" s="444">
        <f t="shared" si="28"/>
        <v>51.66</v>
      </c>
      <c r="AY33" s="522">
        <v>51.66</v>
      </c>
      <c r="AZ33" s="522"/>
      <c r="BA33" s="522"/>
      <c r="BB33" s="522"/>
      <c r="BC33" s="522"/>
      <c r="BD33" s="522"/>
      <c r="BE33" s="521">
        <f t="shared" si="29"/>
        <v>1</v>
      </c>
      <c r="BF33" s="444">
        <f t="shared" si="30"/>
        <v>91.66</v>
      </c>
      <c r="BG33" s="522">
        <v>91.66</v>
      </c>
      <c r="BH33" s="522"/>
      <c r="BI33" s="522"/>
      <c r="BJ33" s="522"/>
      <c r="BK33" s="522"/>
      <c r="BL33" s="522"/>
    </row>
    <row r="34" spans="1:64" s="287" customFormat="1" ht="40.5" customHeight="1" x14ac:dyDescent="0.25">
      <c r="A34" s="278"/>
      <c r="B34" s="278"/>
      <c r="C34" s="328" t="s">
        <v>1913</v>
      </c>
      <c r="D34" s="32" t="s">
        <v>1901</v>
      </c>
      <c r="E34" s="31">
        <v>711</v>
      </c>
      <c r="F34" s="356">
        <v>450104800</v>
      </c>
      <c r="G34" s="28" t="s">
        <v>1857</v>
      </c>
      <c r="H34" s="352">
        <v>8</v>
      </c>
      <c r="I34" s="353" t="s">
        <v>2979</v>
      </c>
      <c r="J34" s="325">
        <v>45</v>
      </c>
      <c r="K34" s="325" t="s">
        <v>2984</v>
      </c>
      <c r="L34" s="325">
        <v>4501</v>
      </c>
      <c r="M34" s="841" t="s">
        <v>3303</v>
      </c>
      <c r="N34" s="280">
        <v>2024004540020</v>
      </c>
      <c r="O34" s="325" t="s">
        <v>3326</v>
      </c>
      <c r="P34" s="821" t="s">
        <v>1857</v>
      </c>
      <c r="Q34" s="272">
        <v>8</v>
      </c>
      <c r="R34" s="326" t="s">
        <v>2955</v>
      </c>
      <c r="S34" s="326"/>
      <c r="T34" s="178">
        <v>8</v>
      </c>
      <c r="U34" s="294">
        <v>1</v>
      </c>
      <c r="V34" s="295">
        <v>3</v>
      </c>
      <c r="W34" s="295">
        <v>3</v>
      </c>
      <c r="X34" s="295">
        <v>1</v>
      </c>
      <c r="Y34" s="354">
        <v>323.32</v>
      </c>
      <c r="Z34" s="444">
        <f t="shared" si="22"/>
        <v>323.32</v>
      </c>
      <c r="AA34" s="444">
        <f t="shared" si="22"/>
        <v>323.32</v>
      </c>
      <c r="AB34" s="444">
        <f t="shared" si="22"/>
        <v>0</v>
      </c>
      <c r="AC34" s="444">
        <f t="shared" si="22"/>
        <v>0</v>
      </c>
      <c r="AD34" s="444">
        <f t="shared" si="22"/>
        <v>0</v>
      </c>
      <c r="AE34" s="444">
        <f t="shared" si="22"/>
        <v>0</v>
      </c>
      <c r="AF34" s="444">
        <f t="shared" si="22"/>
        <v>0</v>
      </c>
      <c r="AG34" s="521">
        <f t="shared" si="23"/>
        <v>1</v>
      </c>
      <c r="AH34" s="444">
        <f t="shared" si="24"/>
        <v>80</v>
      </c>
      <c r="AI34" s="522">
        <v>80</v>
      </c>
      <c r="AJ34" s="522"/>
      <c r="AK34" s="522"/>
      <c r="AL34" s="522"/>
      <c r="AM34" s="522"/>
      <c r="AN34" s="522"/>
      <c r="AO34" s="521">
        <f t="shared" si="25"/>
        <v>3</v>
      </c>
      <c r="AP34" s="444">
        <f t="shared" si="26"/>
        <v>100</v>
      </c>
      <c r="AQ34" s="522">
        <v>100</v>
      </c>
      <c r="AR34" s="522"/>
      <c r="AS34" s="522"/>
      <c r="AT34" s="522"/>
      <c r="AU34" s="522"/>
      <c r="AV34" s="522"/>
      <c r="AW34" s="521">
        <f t="shared" si="27"/>
        <v>3</v>
      </c>
      <c r="AX34" s="444">
        <f t="shared" si="28"/>
        <v>51.66</v>
      </c>
      <c r="AY34" s="522">
        <v>51.66</v>
      </c>
      <c r="AZ34" s="522"/>
      <c r="BA34" s="522"/>
      <c r="BB34" s="522"/>
      <c r="BC34" s="522"/>
      <c r="BD34" s="522"/>
      <c r="BE34" s="521">
        <f t="shared" si="29"/>
        <v>1</v>
      </c>
      <c r="BF34" s="444">
        <f t="shared" si="30"/>
        <v>91.66</v>
      </c>
      <c r="BG34" s="522">
        <v>91.66</v>
      </c>
      <c r="BH34" s="522"/>
      <c r="BI34" s="522"/>
      <c r="BJ34" s="522"/>
      <c r="BK34" s="522"/>
      <c r="BL34" s="522"/>
    </row>
    <row r="35" spans="1:64" s="287" customFormat="1" ht="40.5" customHeight="1" x14ac:dyDescent="0.25">
      <c r="A35" s="278"/>
      <c r="B35" s="278"/>
      <c r="C35" s="328" t="s">
        <v>1914</v>
      </c>
      <c r="D35" s="32" t="s">
        <v>1902</v>
      </c>
      <c r="E35" s="31">
        <v>712</v>
      </c>
      <c r="F35" s="356">
        <v>450104800</v>
      </c>
      <c r="G35" s="28" t="s">
        <v>1857</v>
      </c>
      <c r="H35" s="352">
        <v>8</v>
      </c>
      <c r="I35" s="353" t="s">
        <v>2979</v>
      </c>
      <c r="J35" s="325">
        <v>45</v>
      </c>
      <c r="K35" s="325" t="s">
        <v>2984</v>
      </c>
      <c r="L35" s="325">
        <v>4501</v>
      </c>
      <c r="M35" s="841" t="s">
        <v>3303</v>
      </c>
      <c r="N35" s="280">
        <v>2024004540020</v>
      </c>
      <c r="O35" s="325" t="s">
        <v>3326</v>
      </c>
      <c r="P35" s="821" t="s">
        <v>1857</v>
      </c>
      <c r="Q35" s="272">
        <v>8</v>
      </c>
      <c r="R35" s="326" t="s">
        <v>2955</v>
      </c>
      <c r="S35" s="326"/>
      <c r="T35" s="178">
        <v>8</v>
      </c>
      <c r="U35" s="294">
        <v>1</v>
      </c>
      <c r="V35" s="295">
        <v>3</v>
      </c>
      <c r="W35" s="295">
        <v>3</v>
      </c>
      <c r="X35" s="295">
        <v>1</v>
      </c>
      <c r="Y35" s="354">
        <v>323.32</v>
      </c>
      <c r="Z35" s="444">
        <f t="shared" si="22"/>
        <v>323.32</v>
      </c>
      <c r="AA35" s="444">
        <f t="shared" si="22"/>
        <v>323.32</v>
      </c>
      <c r="AB35" s="444">
        <f t="shared" si="22"/>
        <v>0</v>
      </c>
      <c r="AC35" s="444">
        <f t="shared" si="22"/>
        <v>0</v>
      </c>
      <c r="AD35" s="444">
        <f t="shared" si="22"/>
        <v>0</v>
      </c>
      <c r="AE35" s="444">
        <f t="shared" si="22"/>
        <v>0</v>
      </c>
      <c r="AF35" s="444">
        <f t="shared" si="22"/>
        <v>0</v>
      </c>
      <c r="AG35" s="521">
        <f t="shared" si="23"/>
        <v>1</v>
      </c>
      <c r="AH35" s="444">
        <f t="shared" si="24"/>
        <v>80</v>
      </c>
      <c r="AI35" s="522">
        <v>80</v>
      </c>
      <c r="AJ35" s="522"/>
      <c r="AK35" s="522"/>
      <c r="AL35" s="522"/>
      <c r="AM35" s="522"/>
      <c r="AN35" s="522"/>
      <c r="AO35" s="521">
        <f t="shared" si="25"/>
        <v>3</v>
      </c>
      <c r="AP35" s="444">
        <f t="shared" si="26"/>
        <v>100</v>
      </c>
      <c r="AQ35" s="522">
        <v>100</v>
      </c>
      <c r="AR35" s="522"/>
      <c r="AS35" s="522"/>
      <c r="AT35" s="522"/>
      <c r="AU35" s="522"/>
      <c r="AV35" s="522"/>
      <c r="AW35" s="521">
        <f t="shared" si="27"/>
        <v>3</v>
      </c>
      <c r="AX35" s="444">
        <f t="shared" si="28"/>
        <v>51.66</v>
      </c>
      <c r="AY35" s="522">
        <v>51.66</v>
      </c>
      <c r="AZ35" s="522"/>
      <c r="BA35" s="522"/>
      <c r="BB35" s="522"/>
      <c r="BC35" s="522"/>
      <c r="BD35" s="522"/>
      <c r="BE35" s="521">
        <f t="shared" si="29"/>
        <v>1</v>
      </c>
      <c r="BF35" s="444">
        <f t="shared" si="30"/>
        <v>91.66</v>
      </c>
      <c r="BG35" s="522">
        <v>91.66</v>
      </c>
      <c r="BH35" s="522"/>
      <c r="BI35" s="522"/>
      <c r="BJ35" s="522"/>
      <c r="BK35" s="522"/>
      <c r="BL35" s="522"/>
    </row>
    <row r="36" spans="1:64" s="287" customFormat="1" ht="40.5" customHeight="1" x14ac:dyDescent="0.25">
      <c r="A36" s="278"/>
      <c r="B36" s="278"/>
      <c r="C36" s="328" t="s">
        <v>1915</v>
      </c>
      <c r="D36" s="32" t="s">
        <v>1903</v>
      </c>
      <c r="E36" s="31">
        <v>713</v>
      </c>
      <c r="F36" s="28" t="s">
        <v>3329</v>
      </c>
      <c r="G36" s="28" t="s">
        <v>3328</v>
      </c>
      <c r="H36" s="352">
        <v>8</v>
      </c>
      <c r="I36" s="353" t="s">
        <v>2979</v>
      </c>
      <c r="J36" s="325">
        <v>45</v>
      </c>
      <c r="K36" s="325" t="s">
        <v>2984</v>
      </c>
      <c r="L36" s="325">
        <v>4501</v>
      </c>
      <c r="M36" s="841" t="s">
        <v>3303</v>
      </c>
      <c r="N36" s="280">
        <v>2024004540020</v>
      </c>
      <c r="O36" s="325" t="s">
        <v>3326</v>
      </c>
      <c r="P36" s="821" t="s">
        <v>1904</v>
      </c>
      <c r="Q36" s="272">
        <v>8</v>
      </c>
      <c r="R36" s="326" t="s">
        <v>2955</v>
      </c>
      <c r="S36" s="326"/>
      <c r="T36" s="178">
        <v>8</v>
      </c>
      <c r="U36" s="294">
        <v>2</v>
      </c>
      <c r="V36" s="295">
        <v>2</v>
      </c>
      <c r="W36" s="295">
        <v>2</v>
      </c>
      <c r="X36" s="295">
        <v>2</v>
      </c>
      <c r="Y36" s="354">
        <v>323.48</v>
      </c>
      <c r="Z36" s="444">
        <f t="shared" si="22"/>
        <v>323.48</v>
      </c>
      <c r="AA36" s="444">
        <f t="shared" si="22"/>
        <v>323.48</v>
      </c>
      <c r="AB36" s="444">
        <f t="shared" si="22"/>
        <v>0</v>
      </c>
      <c r="AC36" s="444">
        <f t="shared" si="22"/>
        <v>0</v>
      </c>
      <c r="AD36" s="444">
        <f t="shared" si="22"/>
        <v>0</v>
      </c>
      <c r="AE36" s="444">
        <f t="shared" si="22"/>
        <v>0</v>
      </c>
      <c r="AF36" s="444">
        <f t="shared" si="22"/>
        <v>0</v>
      </c>
      <c r="AG36" s="521">
        <f t="shared" si="23"/>
        <v>2</v>
      </c>
      <c r="AH36" s="444">
        <f t="shared" si="24"/>
        <v>80</v>
      </c>
      <c r="AI36" s="522">
        <v>80</v>
      </c>
      <c r="AJ36" s="522"/>
      <c r="AK36" s="522"/>
      <c r="AL36" s="522"/>
      <c r="AM36" s="522"/>
      <c r="AN36" s="522"/>
      <c r="AO36" s="521">
        <f t="shared" si="25"/>
        <v>2</v>
      </c>
      <c r="AP36" s="444">
        <f t="shared" si="26"/>
        <v>100</v>
      </c>
      <c r="AQ36" s="522">
        <v>100</v>
      </c>
      <c r="AR36" s="522"/>
      <c r="AS36" s="522"/>
      <c r="AT36" s="522"/>
      <c r="AU36" s="522"/>
      <c r="AV36" s="522"/>
      <c r="AW36" s="521">
        <f t="shared" si="27"/>
        <v>2</v>
      </c>
      <c r="AX36" s="444">
        <f t="shared" si="28"/>
        <v>51.66</v>
      </c>
      <c r="AY36" s="522">
        <v>51.66</v>
      </c>
      <c r="AZ36" s="522"/>
      <c r="BA36" s="522"/>
      <c r="BB36" s="522"/>
      <c r="BC36" s="522"/>
      <c r="BD36" s="522"/>
      <c r="BE36" s="521">
        <f t="shared" si="29"/>
        <v>2</v>
      </c>
      <c r="BF36" s="444">
        <f t="shared" si="30"/>
        <v>91.82</v>
      </c>
      <c r="BG36" s="522">
        <v>91.82</v>
      </c>
      <c r="BH36" s="522"/>
      <c r="BI36" s="522"/>
      <c r="BJ36" s="522"/>
      <c r="BK36" s="522"/>
      <c r="BL36" s="522"/>
    </row>
    <row r="37" spans="1:64" ht="40.5" customHeight="1" x14ac:dyDescent="0.25">
      <c r="B37" s="806" t="s">
        <v>1917</v>
      </c>
      <c r="C37" s="807" t="s">
        <v>1916</v>
      </c>
      <c r="D37" s="837"/>
      <c r="E37" s="837"/>
      <c r="F37" s="784"/>
      <c r="G37" s="784"/>
      <c r="H37" s="838"/>
      <c r="I37" s="838"/>
      <c r="J37" s="784"/>
      <c r="K37" s="784"/>
      <c r="L37" s="784"/>
      <c r="M37" s="784"/>
      <c r="N37" s="784"/>
      <c r="O37" s="839"/>
      <c r="P37" s="812"/>
      <c r="Q37" s="812"/>
      <c r="R37" s="812"/>
      <c r="S37" s="813"/>
      <c r="T37" s="808"/>
      <c r="U37" s="814"/>
      <c r="V37" s="814"/>
      <c r="W37" s="814"/>
      <c r="X37" s="815"/>
      <c r="Y37" s="824">
        <v>2400</v>
      </c>
      <c r="Z37" s="825">
        <f t="shared" si="22"/>
        <v>2400</v>
      </c>
      <c r="AA37" s="825">
        <f t="shared" si="22"/>
        <v>2400</v>
      </c>
      <c r="AB37" s="825">
        <f t="shared" si="22"/>
        <v>0</v>
      </c>
      <c r="AC37" s="825">
        <f t="shared" si="22"/>
        <v>0</v>
      </c>
      <c r="AD37" s="825">
        <f t="shared" si="22"/>
        <v>0</v>
      </c>
      <c r="AE37" s="825">
        <f t="shared" si="22"/>
        <v>0</v>
      </c>
      <c r="AF37" s="825">
        <f t="shared" si="22"/>
        <v>0</v>
      </c>
      <c r="AG37" s="826"/>
      <c r="AH37" s="827">
        <f>SUM(AH38:AH42)</f>
        <v>600</v>
      </c>
      <c r="AI37" s="827">
        <f t="shared" ref="AI37:AN37" si="31">SUM(AI38:AI42)</f>
        <v>600</v>
      </c>
      <c r="AJ37" s="827">
        <f t="shared" si="31"/>
        <v>0</v>
      </c>
      <c r="AK37" s="827">
        <f t="shared" si="31"/>
        <v>0</v>
      </c>
      <c r="AL37" s="827">
        <f t="shared" si="31"/>
        <v>0</v>
      </c>
      <c r="AM37" s="827">
        <f t="shared" si="31"/>
        <v>0</v>
      </c>
      <c r="AN37" s="827">
        <f t="shared" si="31"/>
        <v>0</v>
      </c>
      <c r="AO37" s="826"/>
      <c r="AP37" s="827">
        <f>SUM(AP38:AP42)</f>
        <v>600</v>
      </c>
      <c r="AQ37" s="827">
        <f t="shared" ref="AQ37:AV37" si="32">SUM(AQ38:AQ42)</f>
        <v>600</v>
      </c>
      <c r="AR37" s="827">
        <f t="shared" si="32"/>
        <v>0</v>
      </c>
      <c r="AS37" s="827">
        <f t="shared" si="32"/>
        <v>0</v>
      </c>
      <c r="AT37" s="827">
        <f t="shared" si="32"/>
        <v>0</v>
      </c>
      <c r="AU37" s="827">
        <f t="shared" si="32"/>
        <v>0</v>
      </c>
      <c r="AV37" s="827">
        <f t="shared" si="32"/>
        <v>0</v>
      </c>
      <c r="AW37" s="826"/>
      <c r="AX37" s="827">
        <f>SUM(AX38:AX42)</f>
        <v>600</v>
      </c>
      <c r="AY37" s="827">
        <f>SUM(AY38:AY42)</f>
        <v>600</v>
      </c>
      <c r="AZ37" s="827">
        <f t="shared" ref="AZ37:BD37" si="33">SUM(AZ38:AZ42)</f>
        <v>0</v>
      </c>
      <c r="BA37" s="827">
        <f t="shared" si="33"/>
        <v>0</v>
      </c>
      <c r="BB37" s="827">
        <f t="shared" si="33"/>
        <v>0</v>
      </c>
      <c r="BC37" s="827">
        <f t="shared" si="33"/>
        <v>0</v>
      </c>
      <c r="BD37" s="827">
        <f t="shared" si="33"/>
        <v>0</v>
      </c>
      <c r="BE37" s="826"/>
      <c r="BF37" s="827">
        <f>SUM(BF38:BF42)</f>
        <v>600</v>
      </c>
      <c r="BG37" s="827">
        <f t="shared" ref="BG37:BL37" si="34">SUM(BG38:BG42)</f>
        <v>600</v>
      </c>
      <c r="BH37" s="827">
        <f t="shared" si="34"/>
        <v>0</v>
      </c>
      <c r="BI37" s="827">
        <f t="shared" si="34"/>
        <v>0</v>
      </c>
      <c r="BJ37" s="827">
        <f t="shared" si="34"/>
        <v>0</v>
      </c>
      <c r="BK37" s="827">
        <f t="shared" si="34"/>
        <v>0</v>
      </c>
      <c r="BL37" s="827">
        <f t="shared" si="34"/>
        <v>0</v>
      </c>
    </row>
    <row r="38" spans="1:64" s="287" customFormat="1" ht="40.5" customHeight="1" x14ac:dyDescent="0.25">
      <c r="A38" s="278"/>
      <c r="B38" s="278"/>
      <c r="C38" s="328" t="s">
        <v>1918</v>
      </c>
      <c r="D38" s="32" t="s">
        <v>1919</v>
      </c>
      <c r="E38" s="31">
        <v>714</v>
      </c>
      <c r="F38" s="28" t="s">
        <v>3327</v>
      </c>
      <c r="G38" s="28" t="s">
        <v>1855</v>
      </c>
      <c r="H38" s="352">
        <v>4</v>
      </c>
      <c r="I38" s="353" t="s">
        <v>2979</v>
      </c>
      <c r="J38" s="325">
        <v>45</v>
      </c>
      <c r="K38" s="325" t="s">
        <v>2984</v>
      </c>
      <c r="L38" s="325">
        <v>4501</v>
      </c>
      <c r="M38" s="841" t="s">
        <v>3303</v>
      </c>
      <c r="N38" s="280">
        <v>2024004540020</v>
      </c>
      <c r="O38" s="325" t="s">
        <v>3326</v>
      </c>
      <c r="P38" s="821" t="s">
        <v>1855</v>
      </c>
      <c r="Q38" s="272">
        <v>4</v>
      </c>
      <c r="R38" s="326" t="s">
        <v>2955</v>
      </c>
      <c r="S38" s="326"/>
      <c r="T38" s="178">
        <v>4</v>
      </c>
      <c r="U38" s="294">
        <v>1</v>
      </c>
      <c r="V38" s="295">
        <v>1</v>
      </c>
      <c r="W38" s="295">
        <v>1</v>
      </c>
      <c r="X38" s="295">
        <v>1</v>
      </c>
      <c r="Y38" s="354">
        <v>480</v>
      </c>
      <c r="Z38" s="444">
        <f t="shared" si="22"/>
        <v>480</v>
      </c>
      <c r="AA38" s="444">
        <f t="shared" si="22"/>
        <v>480</v>
      </c>
      <c r="AB38" s="444">
        <f t="shared" si="22"/>
        <v>0</v>
      </c>
      <c r="AC38" s="444">
        <f t="shared" si="22"/>
        <v>0</v>
      </c>
      <c r="AD38" s="444">
        <f t="shared" si="22"/>
        <v>0</v>
      </c>
      <c r="AE38" s="444">
        <f t="shared" si="22"/>
        <v>0</v>
      </c>
      <c r="AF38" s="444">
        <f t="shared" si="22"/>
        <v>0</v>
      </c>
      <c r="AG38" s="521">
        <f t="shared" ref="AG38:AG42" si="35">+U38</f>
        <v>1</v>
      </c>
      <c r="AH38" s="444">
        <f t="shared" ref="AH38:AH42" si="36">SUM(AI38:AN38)</f>
        <v>120</v>
      </c>
      <c r="AI38" s="522">
        <v>120</v>
      </c>
      <c r="AJ38" s="522"/>
      <c r="AK38" s="522"/>
      <c r="AL38" s="522"/>
      <c r="AM38" s="522"/>
      <c r="AN38" s="522"/>
      <c r="AO38" s="521">
        <f t="shared" ref="AO38:AO42" si="37">+V38</f>
        <v>1</v>
      </c>
      <c r="AP38" s="444">
        <f t="shared" ref="AP38:AP42" si="38">SUM(AQ38:AV38)</f>
        <v>120</v>
      </c>
      <c r="AQ38" s="522">
        <v>120</v>
      </c>
      <c r="AR38" s="522"/>
      <c r="AS38" s="522"/>
      <c r="AT38" s="522"/>
      <c r="AU38" s="522"/>
      <c r="AV38" s="522"/>
      <c r="AW38" s="521">
        <f t="shared" ref="AW38:AW42" si="39">+W38</f>
        <v>1</v>
      </c>
      <c r="AX38" s="444">
        <f t="shared" ref="AX38:AX42" si="40">SUM(AY38:BD38)</f>
        <v>120</v>
      </c>
      <c r="AY38" s="522">
        <v>120</v>
      </c>
      <c r="AZ38" s="522"/>
      <c r="BA38" s="522"/>
      <c r="BB38" s="522"/>
      <c r="BC38" s="522"/>
      <c r="BD38" s="522"/>
      <c r="BE38" s="521">
        <f t="shared" ref="BE38:BE42" si="41">+X38</f>
        <v>1</v>
      </c>
      <c r="BF38" s="444">
        <f t="shared" ref="BF38:BF42" si="42">SUM(BG38:BL38)</f>
        <v>120</v>
      </c>
      <c r="BG38" s="522">
        <v>120</v>
      </c>
      <c r="BH38" s="522"/>
      <c r="BI38" s="522"/>
      <c r="BJ38" s="522"/>
      <c r="BK38" s="522"/>
      <c r="BL38" s="522"/>
    </row>
    <row r="39" spans="1:64" s="287" customFormat="1" ht="40.5" customHeight="1" x14ac:dyDescent="0.25">
      <c r="A39" s="278"/>
      <c r="B39" s="278"/>
      <c r="C39" s="328" t="s">
        <v>1924</v>
      </c>
      <c r="D39" s="32" t="s">
        <v>1920</v>
      </c>
      <c r="E39" s="31">
        <v>715</v>
      </c>
      <c r="F39" s="28" t="s">
        <v>3327</v>
      </c>
      <c r="G39" s="28" t="s">
        <v>1855</v>
      </c>
      <c r="H39" s="352">
        <v>4</v>
      </c>
      <c r="I39" s="353" t="s">
        <v>2979</v>
      </c>
      <c r="J39" s="325">
        <v>45</v>
      </c>
      <c r="K39" s="325" t="s">
        <v>2984</v>
      </c>
      <c r="L39" s="325">
        <v>4501</v>
      </c>
      <c r="M39" s="841" t="s">
        <v>3303</v>
      </c>
      <c r="N39" s="280">
        <v>2024004540020</v>
      </c>
      <c r="O39" s="325" t="s">
        <v>3326</v>
      </c>
      <c r="P39" s="821" t="s">
        <v>1855</v>
      </c>
      <c r="Q39" s="272">
        <v>4</v>
      </c>
      <c r="R39" s="326" t="s">
        <v>2955</v>
      </c>
      <c r="S39" s="326"/>
      <c r="T39" s="178">
        <v>4</v>
      </c>
      <c r="U39" s="294">
        <v>1</v>
      </c>
      <c r="V39" s="295">
        <v>1</v>
      </c>
      <c r="W39" s="295">
        <v>1</v>
      </c>
      <c r="X39" s="295">
        <v>1</v>
      </c>
      <c r="Y39" s="354">
        <v>480</v>
      </c>
      <c r="Z39" s="444">
        <f>+AH39+AP39+AX39+BF39</f>
        <v>480</v>
      </c>
      <c r="AA39" s="444">
        <f t="shared" si="22"/>
        <v>480</v>
      </c>
      <c r="AB39" s="444">
        <f t="shared" si="22"/>
        <v>0</v>
      </c>
      <c r="AC39" s="444">
        <f t="shared" si="22"/>
        <v>0</v>
      </c>
      <c r="AD39" s="444">
        <f t="shared" si="22"/>
        <v>0</v>
      </c>
      <c r="AE39" s="444">
        <f t="shared" si="22"/>
        <v>0</v>
      </c>
      <c r="AF39" s="444">
        <f t="shared" si="22"/>
        <v>0</v>
      </c>
      <c r="AG39" s="521">
        <f t="shared" si="35"/>
        <v>1</v>
      </c>
      <c r="AH39" s="444">
        <f t="shared" si="36"/>
        <v>120</v>
      </c>
      <c r="AI39" s="522">
        <v>120</v>
      </c>
      <c r="AJ39" s="522"/>
      <c r="AK39" s="522"/>
      <c r="AL39" s="522"/>
      <c r="AM39" s="522"/>
      <c r="AN39" s="522"/>
      <c r="AO39" s="521">
        <f t="shared" si="37"/>
        <v>1</v>
      </c>
      <c r="AP39" s="444">
        <f t="shared" si="38"/>
        <v>120</v>
      </c>
      <c r="AQ39" s="522">
        <v>120</v>
      </c>
      <c r="AR39" s="522"/>
      <c r="AS39" s="522"/>
      <c r="AT39" s="522"/>
      <c r="AU39" s="522"/>
      <c r="AV39" s="522"/>
      <c r="AW39" s="521">
        <f t="shared" si="39"/>
        <v>1</v>
      </c>
      <c r="AX39" s="444">
        <f t="shared" si="40"/>
        <v>120</v>
      </c>
      <c r="AY39" s="522">
        <v>120</v>
      </c>
      <c r="AZ39" s="522"/>
      <c r="BA39" s="522"/>
      <c r="BB39" s="522"/>
      <c r="BC39" s="522"/>
      <c r="BD39" s="522"/>
      <c r="BE39" s="521">
        <f t="shared" si="41"/>
        <v>1</v>
      </c>
      <c r="BF39" s="444">
        <f t="shared" si="42"/>
        <v>120</v>
      </c>
      <c r="BG39" s="522">
        <v>120</v>
      </c>
      <c r="BH39" s="522"/>
      <c r="BI39" s="522"/>
      <c r="BJ39" s="522"/>
      <c r="BK39" s="522"/>
      <c r="BL39" s="522"/>
    </row>
    <row r="40" spans="1:64" s="287" customFormat="1" ht="40.5" customHeight="1" x14ac:dyDescent="0.25">
      <c r="A40" s="278"/>
      <c r="B40" s="278"/>
      <c r="C40" s="328" t="s">
        <v>1925</v>
      </c>
      <c r="D40" s="32" t="s">
        <v>1921</v>
      </c>
      <c r="E40" s="31">
        <v>716</v>
      </c>
      <c r="F40" s="28" t="s">
        <v>3327</v>
      </c>
      <c r="G40" s="28" t="s">
        <v>1855</v>
      </c>
      <c r="H40" s="352">
        <v>4</v>
      </c>
      <c r="I40" s="353" t="s">
        <v>2979</v>
      </c>
      <c r="J40" s="325">
        <v>45</v>
      </c>
      <c r="K40" s="325" t="s">
        <v>2984</v>
      </c>
      <c r="L40" s="325">
        <v>4501</v>
      </c>
      <c r="M40" s="841" t="s">
        <v>3303</v>
      </c>
      <c r="N40" s="280">
        <v>2024004540020</v>
      </c>
      <c r="O40" s="325" t="s">
        <v>3326</v>
      </c>
      <c r="P40" s="821" t="s">
        <v>1855</v>
      </c>
      <c r="Q40" s="272">
        <v>4</v>
      </c>
      <c r="R40" s="326" t="s">
        <v>2955</v>
      </c>
      <c r="S40" s="326"/>
      <c r="T40" s="178">
        <v>4</v>
      </c>
      <c r="U40" s="294">
        <v>1</v>
      </c>
      <c r="V40" s="295">
        <v>1</v>
      </c>
      <c r="W40" s="295">
        <v>1</v>
      </c>
      <c r="X40" s="295">
        <v>1</v>
      </c>
      <c r="Y40" s="354">
        <v>480</v>
      </c>
      <c r="Z40" s="444">
        <f t="shared" ref="Z40:AF55" si="43">+AH40+AP40+AX40+BF40</f>
        <v>480</v>
      </c>
      <c r="AA40" s="444">
        <f t="shared" si="43"/>
        <v>480</v>
      </c>
      <c r="AB40" s="444">
        <f t="shared" si="43"/>
        <v>0</v>
      </c>
      <c r="AC40" s="444">
        <f t="shared" si="43"/>
        <v>0</v>
      </c>
      <c r="AD40" s="444">
        <f t="shared" si="43"/>
        <v>0</v>
      </c>
      <c r="AE40" s="444">
        <f t="shared" si="43"/>
        <v>0</v>
      </c>
      <c r="AF40" s="444">
        <f t="shared" si="43"/>
        <v>0</v>
      </c>
      <c r="AG40" s="521">
        <f t="shared" si="35"/>
        <v>1</v>
      </c>
      <c r="AH40" s="444">
        <f t="shared" si="36"/>
        <v>120</v>
      </c>
      <c r="AI40" s="522">
        <v>120</v>
      </c>
      <c r="AJ40" s="522"/>
      <c r="AK40" s="522"/>
      <c r="AL40" s="522"/>
      <c r="AM40" s="522"/>
      <c r="AN40" s="522"/>
      <c r="AO40" s="521">
        <f t="shared" si="37"/>
        <v>1</v>
      </c>
      <c r="AP40" s="444">
        <f t="shared" si="38"/>
        <v>120</v>
      </c>
      <c r="AQ40" s="522">
        <v>120</v>
      </c>
      <c r="AR40" s="522"/>
      <c r="AS40" s="522"/>
      <c r="AT40" s="522"/>
      <c r="AU40" s="522"/>
      <c r="AV40" s="522"/>
      <c r="AW40" s="521">
        <f t="shared" si="39"/>
        <v>1</v>
      </c>
      <c r="AX40" s="444">
        <f t="shared" si="40"/>
        <v>120</v>
      </c>
      <c r="AY40" s="522">
        <v>120</v>
      </c>
      <c r="AZ40" s="522"/>
      <c r="BA40" s="522"/>
      <c r="BB40" s="522"/>
      <c r="BC40" s="522"/>
      <c r="BD40" s="522"/>
      <c r="BE40" s="521">
        <f t="shared" si="41"/>
        <v>1</v>
      </c>
      <c r="BF40" s="444">
        <f t="shared" si="42"/>
        <v>120</v>
      </c>
      <c r="BG40" s="522">
        <v>120</v>
      </c>
      <c r="BH40" s="522"/>
      <c r="BI40" s="522"/>
      <c r="BJ40" s="522"/>
      <c r="BK40" s="522"/>
      <c r="BL40" s="522"/>
    </row>
    <row r="41" spans="1:64" s="287" customFormat="1" ht="40.5" customHeight="1" x14ac:dyDescent="0.25">
      <c r="A41" s="278"/>
      <c r="B41" s="278"/>
      <c r="C41" s="328" t="s">
        <v>1926</v>
      </c>
      <c r="D41" s="32" t="s">
        <v>1922</v>
      </c>
      <c r="E41" s="31">
        <v>717</v>
      </c>
      <c r="F41" s="28" t="s">
        <v>3327</v>
      </c>
      <c r="G41" s="28" t="s">
        <v>1855</v>
      </c>
      <c r="H41" s="352">
        <v>4</v>
      </c>
      <c r="I41" s="353" t="s">
        <v>2979</v>
      </c>
      <c r="J41" s="325">
        <v>45</v>
      </c>
      <c r="K41" s="325" t="s">
        <v>2984</v>
      </c>
      <c r="L41" s="325">
        <v>4501</v>
      </c>
      <c r="M41" s="841" t="s">
        <v>3303</v>
      </c>
      <c r="N41" s="280">
        <v>2024004540020</v>
      </c>
      <c r="O41" s="325" t="s">
        <v>3326</v>
      </c>
      <c r="P41" s="821" t="s">
        <v>1855</v>
      </c>
      <c r="Q41" s="272">
        <v>4</v>
      </c>
      <c r="R41" s="326" t="s">
        <v>2955</v>
      </c>
      <c r="S41" s="326"/>
      <c r="T41" s="178">
        <v>4</v>
      </c>
      <c r="U41" s="294">
        <v>1</v>
      </c>
      <c r="V41" s="295">
        <v>1</v>
      </c>
      <c r="W41" s="295">
        <v>1</v>
      </c>
      <c r="X41" s="295">
        <v>1</v>
      </c>
      <c r="Y41" s="354">
        <v>480</v>
      </c>
      <c r="Z41" s="444">
        <f t="shared" si="43"/>
        <v>480</v>
      </c>
      <c r="AA41" s="444">
        <f t="shared" si="43"/>
        <v>480</v>
      </c>
      <c r="AB41" s="444">
        <f t="shared" si="43"/>
        <v>0</v>
      </c>
      <c r="AC41" s="444">
        <f t="shared" si="43"/>
        <v>0</v>
      </c>
      <c r="AD41" s="444">
        <f t="shared" si="43"/>
        <v>0</v>
      </c>
      <c r="AE41" s="444">
        <f t="shared" si="43"/>
        <v>0</v>
      </c>
      <c r="AF41" s="444">
        <f t="shared" si="43"/>
        <v>0</v>
      </c>
      <c r="AG41" s="521">
        <f t="shared" si="35"/>
        <v>1</v>
      </c>
      <c r="AH41" s="444">
        <f t="shared" si="36"/>
        <v>120</v>
      </c>
      <c r="AI41" s="522">
        <v>120</v>
      </c>
      <c r="AJ41" s="522"/>
      <c r="AK41" s="522"/>
      <c r="AL41" s="522"/>
      <c r="AM41" s="522"/>
      <c r="AN41" s="522"/>
      <c r="AO41" s="521">
        <f t="shared" si="37"/>
        <v>1</v>
      </c>
      <c r="AP41" s="444">
        <f t="shared" si="38"/>
        <v>120</v>
      </c>
      <c r="AQ41" s="522">
        <v>120</v>
      </c>
      <c r="AR41" s="522"/>
      <c r="AS41" s="522"/>
      <c r="AT41" s="522"/>
      <c r="AU41" s="522"/>
      <c r="AV41" s="522"/>
      <c r="AW41" s="521">
        <f t="shared" si="39"/>
        <v>1</v>
      </c>
      <c r="AX41" s="444">
        <f t="shared" si="40"/>
        <v>120</v>
      </c>
      <c r="AY41" s="522">
        <v>120</v>
      </c>
      <c r="AZ41" s="522"/>
      <c r="BA41" s="522"/>
      <c r="BB41" s="522"/>
      <c r="BC41" s="522"/>
      <c r="BD41" s="522"/>
      <c r="BE41" s="521">
        <f t="shared" si="41"/>
        <v>1</v>
      </c>
      <c r="BF41" s="444">
        <f t="shared" si="42"/>
        <v>120</v>
      </c>
      <c r="BG41" s="522">
        <v>120</v>
      </c>
      <c r="BH41" s="522"/>
      <c r="BI41" s="522"/>
      <c r="BJ41" s="522"/>
      <c r="BK41" s="522"/>
      <c r="BL41" s="522"/>
    </row>
    <row r="42" spans="1:64" s="287" customFormat="1" ht="40.5" customHeight="1" x14ac:dyDescent="0.25">
      <c r="A42" s="278"/>
      <c r="B42" s="278"/>
      <c r="C42" s="328" t="s">
        <v>1927</v>
      </c>
      <c r="D42" s="32" t="s">
        <v>1923</v>
      </c>
      <c r="E42" s="31">
        <v>718</v>
      </c>
      <c r="F42" s="28" t="s">
        <v>3327</v>
      </c>
      <c r="G42" s="28" t="s">
        <v>1855</v>
      </c>
      <c r="H42" s="352">
        <v>4</v>
      </c>
      <c r="I42" s="353" t="s">
        <v>2979</v>
      </c>
      <c r="J42" s="325">
        <v>45</v>
      </c>
      <c r="K42" s="325" t="s">
        <v>2984</v>
      </c>
      <c r="L42" s="325">
        <v>4501</v>
      </c>
      <c r="M42" s="841" t="s">
        <v>3303</v>
      </c>
      <c r="N42" s="280">
        <v>2024004540020</v>
      </c>
      <c r="O42" s="325" t="s">
        <v>3326</v>
      </c>
      <c r="P42" s="821" t="s">
        <v>1855</v>
      </c>
      <c r="Q42" s="272">
        <v>4</v>
      </c>
      <c r="R42" s="326" t="s">
        <v>2955</v>
      </c>
      <c r="S42" s="326"/>
      <c r="T42" s="178">
        <v>4</v>
      </c>
      <c r="U42" s="294">
        <v>1</v>
      </c>
      <c r="V42" s="295">
        <v>1</v>
      </c>
      <c r="W42" s="295">
        <v>1</v>
      </c>
      <c r="X42" s="295">
        <v>1</v>
      </c>
      <c r="Y42" s="354">
        <v>480</v>
      </c>
      <c r="Z42" s="444">
        <f t="shared" si="43"/>
        <v>480</v>
      </c>
      <c r="AA42" s="444">
        <f t="shared" si="43"/>
        <v>480</v>
      </c>
      <c r="AB42" s="444">
        <f t="shared" si="43"/>
        <v>0</v>
      </c>
      <c r="AC42" s="444">
        <f t="shared" si="43"/>
        <v>0</v>
      </c>
      <c r="AD42" s="444">
        <f t="shared" si="43"/>
        <v>0</v>
      </c>
      <c r="AE42" s="444">
        <f t="shared" si="43"/>
        <v>0</v>
      </c>
      <c r="AF42" s="444">
        <f t="shared" si="43"/>
        <v>0</v>
      </c>
      <c r="AG42" s="521">
        <f t="shared" si="35"/>
        <v>1</v>
      </c>
      <c r="AH42" s="444">
        <f t="shared" si="36"/>
        <v>120</v>
      </c>
      <c r="AI42" s="522">
        <v>120</v>
      </c>
      <c r="AJ42" s="522"/>
      <c r="AK42" s="522"/>
      <c r="AL42" s="522"/>
      <c r="AM42" s="522"/>
      <c r="AN42" s="522"/>
      <c r="AO42" s="521">
        <f t="shared" si="37"/>
        <v>1</v>
      </c>
      <c r="AP42" s="444">
        <f t="shared" si="38"/>
        <v>120</v>
      </c>
      <c r="AQ42" s="522">
        <v>120</v>
      </c>
      <c r="AR42" s="522"/>
      <c r="AS42" s="522"/>
      <c r="AT42" s="522"/>
      <c r="AU42" s="522"/>
      <c r="AV42" s="522"/>
      <c r="AW42" s="521">
        <f t="shared" si="39"/>
        <v>1</v>
      </c>
      <c r="AX42" s="444">
        <f t="shared" si="40"/>
        <v>120</v>
      </c>
      <c r="AY42" s="522">
        <v>120</v>
      </c>
      <c r="AZ42" s="522"/>
      <c r="BA42" s="522"/>
      <c r="BB42" s="522"/>
      <c r="BC42" s="522"/>
      <c r="BD42" s="522"/>
      <c r="BE42" s="521">
        <f t="shared" si="41"/>
        <v>1</v>
      </c>
      <c r="BF42" s="444">
        <f t="shared" si="42"/>
        <v>120</v>
      </c>
      <c r="BG42" s="522">
        <v>120</v>
      </c>
      <c r="BH42" s="522"/>
      <c r="BI42" s="522"/>
      <c r="BJ42" s="522"/>
      <c r="BK42" s="522"/>
      <c r="BL42" s="522"/>
    </row>
    <row r="43" spans="1:64" ht="40.5" customHeight="1" x14ac:dyDescent="0.25">
      <c r="B43" s="806" t="s">
        <v>1929</v>
      </c>
      <c r="C43" s="807" t="s">
        <v>1928</v>
      </c>
      <c r="D43" s="837"/>
      <c r="E43" s="837"/>
      <c r="F43" s="784"/>
      <c r="G43" s="784"/>
      <c r="H43" s="838"/>
      <c r="I43" s="838"/>
      <c r="J43" s="784"/>
      <c r="K43" s="784"/>
      <c r="L43" s="784"/>
      <c r="M43" s="784"/>
      <c r="N43" s="784"/>
      <c r="O43" s="840"/>
      <c r="P43" s="812"/>
      <c r="Q43" s="812"/>
      <c r="R43" s="812"/>
      <c r="S43" s="813"/>
      <c r="T43" s="808"/>
      <c r="U43" s="814"/>
      <c r="V43" s="814"/>
      <c r="W43" s="814"/>
      <c r="X43" s="815"/>
      <c r="Y43" s="824">
        <v>1050</v>
      </c>
      <c r="Z43" s="825">
        <f t="shared" si="43"/>
        <v>1050</v>
      </c>
      <c r="AA43" s="825">
        <f t="shared" si="43"/>
        <v>1050</v>
      </c>
      <c r="AB43" s="825">
        <f t="shared" si="43"/>
        <v>0</v>
      </c>
      <c r="AC43" s="825">
        <f t="shared" si="43"/>
        <v>0</v>
      </c>
      <c r="AD43" s="825">
        <f t="shared" si="43"/>
        <v>0</v>
      </c>
      <c r="AE43" s="825">
        <f t="shared" si="43"/>
        <v>0</v>
      </c>
      <c r="AF43" s="825">
        <f t="shared" si="43"/>
        <v>0</v>
      </c>
      <c r="AG43" s="826"/>
      <c r="AH43" s="827">
        <f>SUM(AH44:AH48)</f>
        <v>413</v>
      </c>
      <c r="AI43" s="827">
        <f t="shared" ref="AI43:AN43" si="44">SUM(AI44:AI48)</f>
        <v>413</v>
      </c>
      <c r="AJ43" s="827">
        <f t="shared" si="44"/>
        <v>0</v>
      </c>
      <c r="AK43" s="827">
        <f t="shared" si="44"/>
        <v>0</v>
      </c>
      <c r="AL43" s="827">
        <f t="shared" si="44"/>
        <v>0</v>
      </c>
      <c r="AM43" s="827">
        <f t="shared" si="44"/>
        <v>0</v>
      </c>
      <c r="AN43" s="827">
        <f t="shared" si="44"/>
        <v>0</v>
      </c>
      <c r="AO43" s="826"/>
      <c r="AP43" s="827">
        <f>SUM(AP44:AP48)</f>
        <v>237</v>
      </c>
      <c r="AQ43" s="827">
        <f t="shared" ref="AQ43:AV43" si="45">SUM(AQ44:AQ48)</f>
        <v>237</v>
      </c>
      <c r="AR43" s="827">
        <f t="shared" si="45"/>
        <v>0</v>
      </c>
      <c r="AS43" s="827">
        <f t="shared" si="45"/>
        <v>0</v>
      </c>
      <c r="AT43" s="827">
        <f t="shared" si="45"/>
        <v>0</v>
      </c>
      <c r="AU43" s="827">
        <f t="shared" si="45"/>
        <v>0</v>
      </c>
      <c r="AV43" s="827">
        <f t="shared" si="45"/>
        <v>0</v>
      </c>
      <c r="AW43" s="826"/>
      <c r="AX43" s="827">
        <f>SUM(AX44:AX48)</f>
        <v>270</v>
      </c>
      <c r="AY43" s="827">
        <f t="shared" ref="AY43:BD43" si="46">SUM(AY44:AY48)</f>
        <v>270</v>
      </c>
      <c r="AZ43" s="827">
        <f t="shared" si="46"/>
        <v>0</v>
      </c>
      <c r="BA43" s="827">
        <f t="shared" si="46"/>
        <v>0</v>
      </c>
      <c r="BB43" s="827">
        <f t="shared" si="46"/>
        <v>0</v>
      </c>
      <c r="BC43" s="827">
        <f t="shared" si="46"/>
        <v>0</v>
      </c>
      <c r="BD43" s="827">
        <f t="shared" si="46"/>
        <v>0</v>
      </c>
      <c r="BE43" s="826"/>
      <c r="BF43" s="827">
        <f>SUM(BF44:BF48)</f>
        <v>130</v>
      </c>
      <c r="BG43" s="827">
        <f t="shared" ref="BG43:BL43" si="47">SUM(BG44:BG48)</f>
        <v>130</v>
      </c>
      <c r="BH43" s="827">
        <f t="shared" si="47"/>
        <v>0</v>
      </c>
      <c r="BI43" s="827">
        <f t="shared" si="47"/>
        <v>0</v>
      </c>
      <c r="BJ43" s="827">
        <f t="shared" si="47"/>
        <v>0</v>
      </c>
      <c r="BK43" s="827">
        <f t="shared" si="47"/>
        <v>0</v>
      </c>
      <c r="BL43" s="827">
        <f t="shared" si="47"/>
        <v>0</v>
      </c>
    </row>
    <row r="44" spans="1:64" s="287" customFormat="1" ht="40.5" customHeight="1" x14ac:dyDescent="0.25">
      <c r="A44" s="278"/>
      <c r="B44" s="278"/>
      <c r="C44" s="328" t="s">
        <v>1936</v>
      </c>
      <c r="D44" s="28" t="s">
        <v>1930</v>
      </c>
      <c r="E44" s="31">
        <v>719</v>
      </c>
      <c r="F44" s="28">
        <v>450105600</v>
      </c>
      <c r="G44" s="28" t="s">
        <v>1931</v>
      </c>
      <c r="H44" s="357">
        <v>2</v>
      </c>
      <c r="I44" s="353" t="s">
        <v>2979</v>
      </c>
      <c r="J44" s="325">
        <v>45</v>
      </c>
      <c r="K44" s="325" t="s">
        <v>2984</v>
      </c>
      <c r="L44" s="325">
        <v>4501</v>
      </c>
      <c r="M44" s="841" t="s">
        <v>3303</v>
      </c>
      <c r="N44" s="280">
        <v>2024004540020</v>
      </c>
      <c r="O44" s="325" t="s">
        <v>3326</v>
      </c>
      <c r="P44" s="821" t="s">
        <v>1931</v>
      </c>
      <c r="Q44" s="268">
        <v>2</v>
      </c>
      <c r="R44" s="326" t="s">
        <v>2955</v>
      </c>
      <c r="S44" s="326"/>
      <c r="T44" s="184">
        <v>2</v>
      </c>
      <c r="U44" s="294">
        <v>1</v>
      </c>
      <c r="V44" s="295">
        <v>1</v>
      </c>
      <c r="W44" s="295">
        <v>0</v>
      </c>
      <c r="X44" s="295">
        <v>0</v>
      </c>
      <c r="Y44" s="354">
        <v>275</v>
      </c>
      <c r="Z44" s="444">
        <f t="shared" si="43"/>
        <v>275</v>
      </c>
      <c r="AA44" s="444">
        <f t="shared" si="43"/>
        <v>275</v>
      </c>
      <c r="AB44" s="444">
        <f t="shared" si="43"/>
        <v>0</v>
      </c>
      <c r="AC44" s="444">
        <f t="shared" si="43"/>
        <v>0</v>
      </c>
      <c r="AD44" s="444">
        <f t="shared" si="43"/>
        <v>0</v>
      </c>
      <c r="AE44" s="444">
        <f t="shared" si="43"/>
        <v>0</v>
      </c>
      <c r="AF44" s="444">
        <f t="shared" si="43"/>
        <v>0</v>
      </c>
      <c r="AG44" s="521">
        <f t="shared" ref="AG44:AG48" si="48">+U44</f>
        <v>1</v>
      </c>
      <c r="AH44" s="444">
        <f t="shared" ref="AH44:AH47" si="49">SUM(AI44:AN44)</f>
        <v>200</v>
      </c>
      <c r="AI44" s="522">
        <v>200</v>
      </c>
      <c r="AJ44" s="522"/>
      <c r="AK44" s="522"/>
      <c r="AL44" s="522"/>
      <c r="AM44" s="522"/>
      <c r="AN44" s="522"/>
      <c r="AO44" s="521">
        <f t="shared" ref="AO44:AO48" si="50">+V44</f>
        <v>1</v>
      </c>
      <c r="AP44" s="444">
        <f t="shared" ref="AP44:AP48" si="51">SUM(AQ44:AV44)</f>
        <v>75</v>
      </c>
      <c r="AQ44" s="522">
        <v>75</v>
      </c>
      <c r="AR44" s="522"/>
      <c r="AS44" s="522"/>
      <c r="AT44" s="522"/>
      <c r="AU44" s="522"/>
      <c r="AV44" s="522"/>
      <c r="AW44" s="521">
        <f t="shared" ref="AW44:AW48" si="52">+W44</f>
        <v>0</v>
      </c>
      <c r="AX44" s="444">
        <f t="shared" ref="AX44:AX48" si="53">SUM(AY44:BD44)</f>
        <v>0</v>
      </c>
      <c r="AY44" s="522">
        <v>0</v>
      </c>
      <c r="AZ44" s="522"/>
      <c r="BA44" s="522"/>
      <c r="BB44" s="522"/>
      <c r="BC44" s="522"/>
      <c r="BD44" s="522"/>
      <c r="BE44" s="521">
        <f t="shared" ref="BE44:BE48" si="54">+X44</f>
        <v>0</v>
      </c>
      <c r="BF44" s="444">
        <f t="shared" ref="BF44:BF48" si="55">SUM(BG44:BL44)</f>
        <v>0</v>
      </c>
      <c r="BG44" s="522">
        <v>0</v>
      </c>
      <c r="BH44" s="522"/>
      <c r="BI44" s="522"/>
      <c r="BJ44" s="522"/>
      <c r="BK44" s="522"/>
      <c r="BL44" s="522"/>
    </row>
    <row r="45" spans="1:64" s="287" customFormat="1" ht="40.5" customHeight="1" x14ac:dyDescent="0.25">
      <c r="A45" s="278"/>
      <c r="B45" s="278"/>
      <c r="C45" s="328" t="s">
        <v>1937</v>
      </c>
      <c r="D45" s="28" t="s">
        <v>1932</v>
      </c>
      <c r="E45" s="31">
        <v>720</v>
      </c>
      <c r="F45" s="28" t="s">
        <v>3327</v>
      </c>
      <c r="G45" s="28" t="s">
        <v>1855</v>
      </c>
      <c r="H45" s="357">
        <v>4</v>
      </c>
      <c r="I45" s="353" t="s">
        <v>2979</v>
      </c>
      <c r="J45" s="325">
        <v>45</v>
      </c>
      <c r="K45" s="325" t="s">
        <v>2984</v>
      </c>
      <c r="L45" s="325">
        <v>4501</v>
      </c>
      <c r="M45" s="841" t="s">
        <v>3303</v>
      </c>
      <c r="N45" s="280">
        <v>2024004540020</v>
      </c>
      <c r="O45" s="325" t="s">
        <v>3326</v>
      </c>
      <c r="P45" s="821" t="s">
        <v>1855</v>
      </c>
      <c r="Q45" s="268">
        <v>4</v>
      </c>
      <c r="R45" s="326" t="s">
        <v>2955</v>
      </c>
      <c r="S45" s="326"/>
      <c r="T45" s="184">
        <v>4</v>
      </c>
      <c r="U45" s="294">
        <v>1</v>
      </c>
      <c r="V45" s="295">
        <v>1</v>
      </c>
      <c r="W45" s="295">
        <v>1</v>
      </c>
      <c r="X45" s="295">
        <v>1</v>
      </c>
      <c r="Y45" s="354">
        <v>258</v>
      </c>
      <c r="Z45" s="444">
        <f>+AH45+AP45+AX45+BF45</f>
        <v>258</v>
      </c>
      <c r="AA45" s="444">
        <f t="shared" si="43"/>
        <v>258</v>
      </c>
      <c r="AB45" s="444">
        <f t="shared" si="43"/>
        <v>0</v>
      </c>
      <c r="AC45" s="444">
        <f t="shared" si="43"/>
        <v>0</v>
      </c>
      <c r="AD45" s="444">
        <f t="shared" si="43"/>
        <v>0</v>
      </c>
      <c r="AE45" s="444">
        <f t="shared" si="43"/>
        <v>0</v>
      </c>
      <c r="AF45" s="444">
        <f t="shared" si="43"/>
        <v>0</v>
      </c>
      <c r="AG45" s="521">
        <f t="shared" si="48"/>
        <v>1</v>
      </c>
      <c r="AH45" s="444">
        <f t="shared" si="49"/>
        <v>74</v>
      </c>
      <c r="AI45" s="522">
        <v>74</v>
      </c>
      <c r="AJ45" s="522"/>
      <c r="AK45" s="522"/>
      <c r="AL45" s="522"/>
      <c r="AM45" s="522"/>
      <c r="AN45" s="522"/>
      <c r="AO45" s="521">
        <f t="shared" si="50"/>
        <v>1</v>
      </c>
      <c r="AP45" s="444">
        <f t="shared" si="51"/>
        <v>54</v>
      </c>
      <c r="AQ45" s="522">
        <v>54</v>
      </c>
      <c r="AR45" s="522"/>
      <c r="AS45" s="522"/>
      <c r="AT45" s="522"/>
      <c r="AU45" s="522"/>
      <c r="AV45" s="522"/>
      <c r="AW45" s="521">
        <f t="shared" si="52"/>
        <v>1</v>
      </c>
      <c r="AX45" s="444">
        <f t="shared" si="53"/>
        <v>65</v>
      </c>
      <c r="AY45" s="522">
        <v>65</v>
      </c>
      <c r="AZ45" s="522"/>
      <c r="BA45" s="522"/>
      <c r="BB45" s="522"/>
      <c r="BC45" s="522"/>
      <c r="BD45" s="522"/>
      <c r="BE45" s="521">
        <f t="shared" si="54"/>
        <v>1</v>
      </c>
      <c r="BF45" s="444">
        <f t="shared" si="55"/>
        <v>65</v>
      </c>
      <c r="BG45" s="522">
        <v>65</v>
      </c>
      <c r="BH45" s="522"/>
      <c r="BI45" s="522"/>
      <c r="BJ45" s="522"/>
      <c r="BK45" s="522"/>
      <c r="BL45" s="522"/>
    </row>
    <row r="46" spans="1:64" s="287" customFormat="1" ht="40.5" customHeight="1" x14ac:dyDescent="0.25">
      <c r="A46" s="278"/>
      <c r="B46" s="278"/>
      <c r="C46" s="328" t="s">
        <v>1938</v>
      </c>
      <c r="D46" s="28" t="s">
        <v>1933</v>
      </c>
      <c r="E46" s="31">
        <v>721</v>
      </c>
      <c r="F46" s="28" t="s">
        <v>3329</v>
      </c>
      <c r="G46" s="28" t="s">
        <v>3328</v>
      </c>
      <c r="H46" s="823">
        <v>6</v>
      </c>
      <c r="I46" s="353" t="s">
        <v>2979</v>
      </c>
      <c r="J46" s="325">
        <v>45</v>
      </c>
      <c r="K46" s="325" t="s">
        <v>2984</v>
      </c>
      <c r="L46" s="325">
        <v>4501</v>
      </c>
      <c r="M46" s="841" t="s">
        <v>3303</v>
      </c>
      <c r="N46" s="280">
        <v>2024004540020</v>
      </c>
      <c r="O46" s="325" t="s">
        <v>3326</v>
      </c>
      <c r="P46" s="821" t="s">
        <v>1253</v>
      </c>
      <c r="Q46" s="268">
        <v>6</v>
      </c>
      <c r="R46" s="326" t="s">
        <v>2955</v>
      </c>
      <c r="S46" s="326"/>
      <c r="T46" s="184">
        <v>6</v>
      </c>
      <c r="U46" s="294">
        <v>2</v>
      </c>
      <c r="V46" s="295">
        <v>2</v>
      </c>
      <c r="W46" s="295">
        <v>2</v>
      </c>
      <c r="X46" s="295">
        <v>0</v>
      </c>
      <c r="Y46" s="354">
        <v>183</v>
      </c>
      <c r="Z46" s="444">
        <f t="shared" si="43"/>
        <v>183</v>
      </c>
      <c r="AA46" s="444">
        <f t="shared" si="43"/>
        <v>183</v>
      </c>
      <c r="AB46" s="444">
        <f t="shared" si="43"/>
        <v>0</v>
      </c>
      <c r="AC46" s="444">
        <f t="shared" si="43"/>
        <v>0</v>
      </c>
      <c r="AD46" s="444">
        <f t="shared" si="43"/>
        <v>0</v>
      </c>
      <c r="AE46" s="444">
        <f t="shared" si="43"/>
        <v>0</v>
      </c>
      <c r="AF46" s="444">
        <f t="shared" si="43"/>
        <v>0</v>
      </c>
      <c r="AG46" s="521">
        <f t="shared" si="48"/>
        <v>2</v>
      </c>
      <c r="AH46" s="444">
        <f t="shared" si="49"/>
        <v>64</v>
      </c>
      <c r="AI46" s="522">
        <v>64</v>
      </c>
      <c r="AJ46" s="522"/>
      <c r="AK46" s="522"/>
      <c r="AL46" s="522"/>
      <c r="AM46" s="522"/>
      <c r="AN46" s="522"/>
      <c r="AO46" s="521">
        <f t="shared" si="50"/>
        <v>2</v>
      </c>
      <c r="AP46" s="444">
        <f t="shared" si="51"/>
        <v>54</v>
      </c>
      <c r="AQ46" s="522">
        <v>54</v>
      </c>
      <c r="AR46" s="522"/>
      <c r="AS46" s="522"/>
      <c r="AT46" s="522"/>
      <c r="AU46" s="522"/>
      <c r="AV46" s="522"/>
      <c r="AW46" s="521">
        <f t="shared" si="52"/>
        <v>2</v>
      </c>
      <c r="AX46" s="444">
        <f t="shared" si="53"/>
        <v>65</v>
      </c>
      <c r="AY46" s="522">
        <v>65</v>
      </c>
      <c r="AZ46" s="522"/>
      <c r="BA46" s="522"/>
      <c r="BB46" s="522"/>
      <c r="BC46" s="522"/>
      <c r="BD46" s="522"/>
      <c r="BE46" s="521">
        <f t="shared" si="54"/>
        <v>0</v>
      </c>
      <c r="BF46" s="444">
        <f t="shared" si="55"/>
        <v>0</v>
      </c>
      <c r="BG46" s="522">
        <v>0</v>
      </c>
      <c r="BH46" s="522"/>
      <c r="BI46" s="522"/>
      <c r="BJ46" s="522"/>
      <c r="BK46" s="522"/>
      <c r="BL46" s="522"/>
    </row>
    <row r="47" spans="1:64" s="287" customFormat="1" ht="57" customHeight="1" x14ac:dyDescent="0.25">
      <c r="A47" s="278"/>
      <c r="B47" s="278"/>
      <c r="C47" s="328" t="s">
        <v>1939</v>
      </c>
      <c r="D47" s="28" t="s">
        <v>1934</v>
      </c>
      <c r="E47" s="31">
        <v>722</v>
      </c>
      <c r="F47" s="28" t="s">
        <v>3329</v>
      </c>
      <c r="G47" s="28" t="s">
        <v>3328</v>
      </c>
      <c r="H47" s="823">
        <v>12</v>
      </c>
      <c r="I47" s="353" t="s">
        <v>2979</v>
      </c>
      <c r="J47" s="325">
        <v>45</v>
      </c>
      <c r="K47" s="325" t="s">
        <v>2984</v>
      </c>
      <c r="L47" s="325">
        <v>4501</v>
      </c>
      <c r="M47" s="841" t="s">
        <v>3303</v>
      </c>
      <c r="N47" s="280">
        <v>2024004540020</v>
      </c>
      <c r="O47" s="325" t="s">
        <v>3326</v>
      </c>
      <c r="P47" s="821" t="s">
        <v>1253</v>
      </c>
      <c r="Q47" s="268">
        <v>12</v>
      </c>
      <c r="R47" s="326" t="s">
        <v>2955</v>
      </c>
      <c r="S47" s="326"/>
      <c r="T47" s="184">
        <v>12</v>
      </c>
      <c r="U47" s="294">
        <v>2</v>
      </c>
      <c r="V47" s="295">
        <v>4</v>
      </c>
      <c r="W47" s="295">
        <v>4</v>
      </c>
      <c r="X47" s="295">
        <v>2</v>
      </c>
      <c r="Y47" s="354">
        <v>259</v>
      </c>
      <c r="Z47" s="444">
        <f t="shared" si="43"/>
        <v>259</v>
      </c>
      <c r="AA47" s="444">
        <f t="shared" si="43"/>
        <v>259</v>
      </c>
      <c r="AB47" s="444">
        <f t="shared" si="43"/>
        <v>0</v>
      </c>
      <c r="AC47" s="444">
        <f t="shared" si="43"/>
        <v>0</v>
      </c>
      <c r="AD47" s="444">
        <f t="shared" si="43"/>
        <v>0</v>
      </c>
      <c r="AE47" s="444">
        <f t="shared" si="43"/>
        <v>0</v>
      </c>
      <c r="AF47" s="444">
        <f t="shared" si="43"/>
        <v>0</v>
      </c>
      <c r="AG47" s="521">
        <f t="shared" si="48"/>
        <v>2</v>
      </c>
      <c r="AH47" s="444">
        <f t="shared" si="49"/>
        <v>75</v>
      </c>
      <c r="AI47" s="522">
        <v>75</v>
      </c>
      <c r="AJ47" s="522"/>
      <c r="AK47" s="522"/>
      <c r="AL47" s="522"/>
      <c r="AM47" s="522"/>
      <c r="AN47" s="522"/>
      <c r="AO47" s="521">
        <f t="shared" si="50"/>
        <v>4</v>
      </c>
      <c r="AP47" s="444">
        <f t="shared" si="51"/>
        <v>54</v>
      </c>
      <c r="AQ47" s="522">
        <v>54</v>
      </c>
      <c r="AR47" s="522"/>
      <c r="AS47" s="522"/>
      <c r="AT47" s="522"/>
      <c r="AU47" s="522"/>
      <c r="AV47" s="522"/>
      <c r="AW47" s="521">
        <f t="shared" si="52"/>
        <v>4</v>
      </c>
      <c r="AX47" s="444">
        <f t="shared" si="53"/>
        <v>65</v>
      </c>
      <c r="AY47" s="522">
        <v>65</v>
      </c>
      <c r="AZ47" s="522"/>
      <c r="BA47" s="522"/>
      <c r="BB47" s="522"/>
      <c r="BC47" s="522"/>
      <c r="BD47" s="522"/>
      <c r="BE47" s="521">
        <f t="shared" si="54"/>
        <v>2</v>
      </c>
      <c r="BF47" s="444">
        <f t="shared" si="55"/>
        <v>65</v>
      </c>
      <c r="BG47" s="522">
        <v>65</v>
      </c>
      <c r="BH47" s="522"/>
      <c r="BI47" s="522"/>
      <c r="BJ47" s="522"/>
      <c r="BK47" s="522"/>
      <c r="BL47" s="522"/>
    </row>
    <row r="48" spans="1:64" s="287" customFormat="1" ht="40.5" customHeight="1" x14ac:dyDescent="0.25">
      <c r="A48" s="278"/>
      <c r="B48" s="278"/>
      <c r="C48" s="328" t="s">
        <v>1940</v>
      </c>
      <c r="D48" s="28" t="s">
        <v>1935</v>
      </c>
      <c r="E48" s="31">
        <v>723</v>
      </c>
      <c r="F48" s="28" t="s">
        <v>3330</v>
      </c>
      <c r="G48" s="28" t="s">
        <v>3331</v>
      </c>
      <c r="H48" s="357">
        <v>1</v>
      </c>
      <c r="I48" s="353" t="s">
        <v>2979</v>
      </c>
      <c r="J48" s="325">
        <v>45</v>
      </c>
      <c r="K48" s="325" t="s">
        <v>2984</v>
      </c>
      <c r="L48" s="325">
        <v>4501</v>
      </c>
      <c r="M48" s="841" t="s">
        <v>3303</v>
      </c>
      <c r="N48" s="280">
        <v>2024004540020</v>
      </c>
      <c r="O48" s="325" t="s">
        <v>3326</v>
      </c>
      <c r="P48" s="821" t="s">
        <v>485</v>
      </c>
      <c r="Q48" s="268">
        <v>1</v>
      </c>
      <c r="R48" s="326" t="s">
        <v>2956</v>
      </c>
      <c r="S48" s="326"/>
      <c r="T48" s="184">
        <v>1</v>
      </c>
      <c r="U48" s="294">
        <v>0</v>
      </c>
      <c r="V48" s="295">
        <v>1</v>
      </c>
      <c r="W48" s="295">
        <v>0</v>
      </c>
      <c r="X48" s="295">
        <v>0</v>
      </c>
      <c r="Y48" s="354">
        <v>75</v>
      </c>
      <c r="Z48" s="444">
        <f t="shared" si="43"/>
        <v>75</v>
      </c>
      <c r="AA48" s="444">
        <f t="shared" si="43"/>
        <v>75</v>
      </c>
      <c r="AB48" s="444">
        <f t="shared" si="43"/>
        <v>0</v>
      </c>
      <c r="AC48" s="444">
        <f t="shared" si="43"/>
        <v>0</v>
      </c>
      <c r="AD48" s="444">
        <f t="shared" si="43"/>
        <v>0</v>
      </c>
      <c r="AE48" s="444">
        <f t="shared" si="43"/>
        <v>0</v>
      </c>
      <c r="AF48" s="444">
        <f t="shared" si="43"/>
        <v>0</v>
      </c>
      <c r="AG48" s="521">
        <f t="shared" si="48"/>
        <v>0</v>
      </c>
      <c r="AH48" s="444">
        <f>SUM(AI48:AN48)</f>
        <v>0</v>
      </c>
      <c r="AI48" s="522">
        <v>0</v>
      </c>
      <c r="AJ48" s="522"/>
      <c r="AK48" s="522"/>
      <c r="AL48" s="522"/>
      <c r="AM48" s="522"/>
      <c r="AN48" s="522"/>
      <c r="AO48" s="521">
        <f t="shared" si="50"/>
        <v>1</v>
      </c>
      <c r="AP48" s="444">
        <f t="shared" si="51"/>
        <v>0</v>
      </c>
      <c r="AQ48" s="522">
        <v>0</v>
      </c>
      <c r="AR48" s="522"/>
      <c r="AS48" s="522"/>
      <c r="AT48" s="522"/>
      <c r="AU48" s="522"/>
      <c r="AV48" s="522"/>
      <c r="AW48" s="521">
        <f t="shared" si="52"/>
        <v>0</v>
      </c>
      <c r="AX48" s="444">
        <f t="shared" si="53"/>
        <v>75</v>
      </c>
      <c r="AY48" s="522">
        <v>75</v>
      </c>
      <c r="AZ48" s="522"/>
      <c r="BA48" s="522"/>
      <c r="BB48" s="522"/>
      <c r="BC48" s="522"/>
      <c r="BD48" s="522"/>
      <c r="BE48" s="521">
        <f t="shared" si="54"/>
        <v>0</v>
      </c>
      <c r="BF48" s="444">
        <f t="shared" si="55"/>
        <v>0</v>
      </c>
      <c r="BG48" s="522">
        <v>0</v>
      </c>
      <c r="BH48" s="522"/>
      <c r="BI48" s="522"/>
      <c r="BJ48" s="522"/>
      <c r="BK48" s="522"/>
      <c r="BL48" s="522"/>
    </row>
    <row r="49" spans="1:64" ht="40.5" customHeight="1" x14ac:dyDescent="0.25">
      <c r="B49" s="806" t="s">
        <v>1942</v>
      </c>
      <c r="C49" s="807" t="s">
        <v>1941</v>
      </c>
      <c r="D49" s="837"/>
      <c r="E49" s="837"/>
      <c r="F49" s="784"/>
      <c r="G49" s="784"/>
      <c r="H49" s="838"/>
      <c r="I49" s="838"/>
      <c r="J49" s="784"/>
      <c r="K49" s="784"/>
      <c r="L49" s="784"/>
      <c r="M49" s="784"/>
      <c r="N49" s="784"/>
      <c r="O49" s="839"/>
      <c r="P49" s="812"/>
      <c r="Q49" s="812"/>
      <c r="R49" s="812"/>
      <c r="S49" s="813"/>
      <c r="T49" s="808"/>
      <c r="U49" s="174"/>
      <c r="V49" s="174"/>
      <c r="W49" s="174"/>
      <c r="X49" s="174"/>
      <c r="Y49" s="824">
        <v>687</v>
      </c>
      <c r="Z49" s="825">
        <f t="shared" si="43"/>
        <v>687</v>
      </c>
      <c r="AA49" s="825">
        <f t="shared" si="43"/>
        <v>687</v>
      </c>
      <c r="AB49" s="825">
        <f t="shared" si="43"/>
        <v>0</v>
      </c>
      <c r="AC49" s="825">
        <f t="shared" si="43"/>
        <v>0</v>
      </c>
      <c r="AD49" s="825">
        <f t="shared" si="43"/>
        <v>0</v>
      </c>
      <c r="AE49" s="825">
        <f t="shared" si="43"/>
        <v>0</v>
      </c>
      <c r="AF49" s="825">
        <f t="shared" si="43"/>
        <v>0</v>
      </c>
      <c r="AG49" s="826"/>
      <c r="AH49" s="827">
        <f>SUM(AH50:AH54)</f>
        <v>172.01999999999998</v>
      </c>
      <c r="AI49" s="827">
        <f t="shared" ref="AI49:AN49" si="56">SUM(AI50:AI54)</f>
        <v>172.01999999999998</v>
      </c>
      <c r="AJ49" s="827">
        <f t="shared" si="56"/>
        <v>0</v>
      </c>
      <c r="AK49" s="827">
        <f t="shared" si="56"/>
        <v>0</v>
      </c>
      <c r="AL49" s="827">
        <f t="shared" si="56"/>
        <v>0</v>
      </c>
      <c r="AM49" s="827">
        <f t="shared" si="56"/>
        <v>0</v>
      </c>
      <c r="AN49" s="827">
        <f t="shared" si="56"/>
        <v>0</v>
      </c>
      <c r="AO49" s="826"/>
      <c r="AP49" s="827">
        <f>SUM(AP50:AP54)</f>
        <v>171.75</v>
      </c>
      <c r="AQ49" s="827">
        <f t="shared" ref="AQ49:AV49" si="57">SUM(AQ50:AQ54)</f>
        <v>171.75</v>
      </c>
      <c r="AR49" s="827">
        <f t="shared" si="57"/>
        <v>0</v>
      </c>
      <c r="AS49" s="827">
        <f t="shared" si="57"/>
        <v>0</v>
      </c>
      <c r="AT49" s="827">
        <f t="shared" si="57"/>
        <v>0</v>
      </c>
      <c r="AU49" s="827">
        <f t="shared" si="57"/>
        <v>0</v>
      </c>
      <c r="AV49" s="827">
        <f t="shared" si="57"/>
        <v>0</v>
      </c>
      <c r="AW49" s="826"/>
      <c r="AX49" s="827">
        <f>SUM(AX50:AX54)</f>
        <v>171.75</v>
      </c>
      <c r="AY49" s="827">
        <f t="shared" ref="AY49:BD49" si="58">SUM(AY50:AY54)</f>
        <v>171.75</v>
      </c>
      <c r="AZ49" s="827">
        <f t="shared" si="58"/>
        <v>0</v>
      </c>
      <c r="BA49" s="827">
        <f t="shared" si="58"/>
        <v>0</v>
      </c>
      <c r="BB49" s="827">
        <f t="shared" si="58"/>
        <v>0</v>
      </c>
      <c r="BC49" s="827">
        <f t="shared" si="58"/>
        <v>0</v>
      </c>
      <c r="BD49" s="827">
        <f t="shared" si="58"/>
        <v>0</v>
      </c>
      <c r="BE49" s="826"/>
      <c r="BF49" s="827">
        <f>SUM(BF50:BF54)</f>
        <v>171.48000000000002</v>
      </c>
      <c r="BG49" s="827">
        <f t="shared" ref="BG49:BL49" si="59">SUM(BG50:BG54)</f>
        <v>171.48000000000002</v>
      </c>
      <c r="BH49" s="827">
        <f t="shared" si="59"/>
        <v>0</v>
      </c>
      <c r="BI49" s="827">
        <f t="shared" si="59"/>
        <v>0</v>
      </c>
      <c r="BJ49" s="827">
        <f t="shared" si="59"/>
        <v>0</v>
      </c>
      <c r="BK49" s="827">
        <f t="shared" si="59"/>
        <v>0</v>
      </c>
      <c r="BL49" s="827">
        <f t="shared" si="59"/>
        <v>0</v>
      </c>
    </row>
    <row r="50" spans="1:64" s="287" customFormat="1" ht="40.5" customHeight="1" x14ac:dyDescent="0.25">
      <c r="A50" s="278"/>
      <c r="B50" s="278"/>
      <c r="C50" s="328" t="s">
        <v>1948</v>
      </c>
      <c r="D50" s="32" t="s">
        <v>1943</v>
      </c>
      <c r="E50" s="31">
        <v>724</v>
      </c>
      <c r="F50" s="28">
        <v>450102601</v>
      </c>
      <c r="G50" s="28" t="s">
        <v>3331</v>
      </c>
      <c r="H50" s="352">
        <v>4</v>
      </c>
      <c r="I50" s="353" t="s">
        <v>2979</v>
      </c>
      <c r="J50" s="325">
        <v>45</v>
      </c>
      <c r="K50" s="325" t="s">
        <v>2984</v>
      </c>
      <c r="L50" s="325">
        <v>4501</v>
      </c>
      <c r="M50" s="841" t="s">
        <v>3303</v>
      </c>
      <c r="N50" s="280">
        <v>2024004540020</v>
      </c>
      <c r="O50" s="325" t="s">
        <v>3326</v>
      </c>
      <c r="P50" s="821" t="s">
        <v>391</v>
      </c>
      <c r="Q50" s="272">
        <v>4</v>
      </c>
      <c r="R50" s="326" t="s">
        <v>2955</v>
      </c>
      <c r="S50" s="326"/>
      <c r="T50" s="178">
        <v>4</v>
      </c>
      <c r="U50" s="295">
        <v>1</v>
      </c>
      <c r="V50" s="295">
        <v>1</v>
      </c>
      <c r="W50" s="295">
        <v>1</v>
      </c>
      <c r="X50" s="295">
        <v>1</v>
      </c>
      <c r="Y50" s="354">
        <v>137.4</v>
      </c>
      <c r="Z50" s="444">
        <f t="shared" si="43"/>
        <v>137.4</v>
      </c>
      <c r="AA50" s="444">
        <f t="shared" si="43"/>
        <v>137.4</v>
      </c>
      <c r="AB50" s="444">
        <f t="shared" si="43"/>
        <v>0</v>
      </c>
      <c r="AC50" s="444">
        <f t="shared" si="43"/>
        <v>0</v>
      </c>
      <c r="AD50" s="444">
        <f t="shared" si="43"/>
        <v>0</v>
      </c>
      <c r="AE50" s="444">
        <f t="shared" si="43"/>
        <v>0</v>
      </c>
      <c r="AF50" s="444">
        <f t="shared" si="43"/>
        <v>0</v>
      </c>
      <c r="AG50" s="521">
        <f>+U49</f>
        <v>0</v>
      </c>
      <c r="AH50" s="444">
        <f t="shared" ref="AH50:AH54" si="60">SUM(AI50:AN50)</f>
        <v>34.35</v>
      </c>
      <c r="AI50" s="522">
        <v>34.35</v>
      </c>
      <c r="AJ50" s="522"/>
      <c r="AK50" s="522"/>
      <c r="AL50" s="522"/>
      <c r="AM50" s="522"/>
      <c r="AN50" s="522"/>
      <c r="AO50" s="521">
        <f>+V49</f>
        <v>0</v>
      </c>
      <c r="AP50" s="444">
        <f t="shared" ref="AP50:AP54" si="61">SUM(AQ50:AV50)</f>
        <v>34.35</v>
      </c>
      <c r="AQ50" s="522">
        <v>34.35</v>
      </c>
      <c r="AR50" s="522"/>
      <c r="AS50" s="522"/>
      <c r="AT50" s="522"/>
      <c r="AU50" s="522"/>
      <c r="AV50" s="522"/>
      <c r="AW50" s="521">
        <f>+W49</f>
        <v>0</v>
      </c>
      <c r="AX50" s="444">
        <f t="shared" ref="AX50:AX53" si="62">SUM(AY50:BD50)</f>
        <v>34.35</v>
      </c>
      <c r="AY50" s="522">
        <v>34.35</v>
      </c>
      <c r="AZ50" s="522"/>
      <c r="BA50" s="522"/>
      <c r="BB50" s="522"/>
      <c r="BC50" s="522"/>
      <c r="BD50" s="522"/>
      <c r="BE50" s="521">
        <f>+X49</f>
        <v>0</v>
      </c>
      <c r="BF50" s="444">
        <f t="shared" ref="BF50:BF54" si="63">SUM(BG50:BL50)</f>
        <v>34.35</v>
      </c>
      <c r="BG50" s="522">
        <v>34.35</v>
      </c>
      <c r="BH50" s="522"/>
      <c r="BI50" s="522"/>
      <c r="BJ50" s="522"/>
      <c r="BK50" s="522"/>
      <c r="BL50" s="522"/>
    </row>
    <row r="51" spans="1:64" s="287" customFormat="1" ht="40.5" customHeight="1" x14ac:dyDescent="0.25">
      <c r="A51" s="278"/>
      <c r="B51" s="278"/>
      <c r="C51" s="328" t="s">
        <v>1949</v>
      </c>
      <c r="D51" s="32" t="s">
        <v>1944</v>
      </c>
      <c r="E51" s="31">
        <v>725</v>
      </c>
      <c r="F51" s="28" t="s">
        <v>3330</v>
      </c>
      <c r="G51" s="28" t="s">
        <v>3331</v>
      </c>
      <c r="H51" s="352">
        <v>4</v>
      </c>
      <c r="I51" s="353" t="s">
        <v>2979</v>
      </c>
      <c r="J51" s="325">
        <v>45</v>
      </c>
      <c r="K51" s="325" t="s">
        <v>2984</v>
      </c>
      <c r="L51" s="325">
        <v>4501</v>
      </c>
      <c r="M51" s="841" t="s">
        <v>3303</v>
      </c>
      <c r="N51" s="280">
        <v>2024004540020</v>
      </c>
      <c r="O51" s="325" t="s">
        <v>3326</v>
      </c>
      <c r="P51" s="821" t="s">
        <v>391</v>
      </c>
      <c r="Q51" s="272">
        <v>4</v>
      </c>
      <c r="R51" s="326" t="s">
        <v>2955</v>
      </c>
      <c r="S51" s="326"/>
      <c r="T51" s="178">
        <v>4</v>
      </c>
      <c r="U51" s="294">
        <v>1</v>
      </c>
      <c r="V51" s="295">
        <v>1</v>
      </c>
      <c r="W51" s="295">
        <v>1</v>
      </c>
      <c r="X51" s="295">
        <v>1</v>
      </c>
      <c r="Y51" s="354">
        <v>137.4</v>
      </c>
      <c r="Z51" s="444">
        <f t="shared" si="43"/>
        <v>137.4</v>
      </c>
      <c r="AA51" s="444">
        <f t="shared" si="43"/>
        <v>137.4</v>
      </c>
      <c r="AB51" s="444">
        <f t="shared" si="43"/>
        <v>0</v>
      </c>
      <c r="AC51" s="444">
        <f t="shared" si="43"/>
        <v>0</v>
      </c>
      <c r="AD51" s="444">
        <f t="shared" si="43"/>
        <v>0</v>
      </c>
      <c r="AE51" s="444">
        <f t="shared" si="43"/>
        <v>0</v>
      </c>
      <c r="AF51" s="444">
        <f t="shared" si="43"/>
        <v>0</v>
      </c>
      <c r="AG51" s="521">
        <f t="shared" ref="AG51:AG54" si="64">+U51</f>
        <v>1</v>
      </c>
      <c r="AH51" s="444">
        <f t="shared" si="60"/>
        <v>34.35</v>
      </c>
      <c r="AI51" s="522">
        <v>34.35</v>
      </c>
      <c r="AJ51" s="522"/>
      <c r="AK51" s="522"/>
      <c r="AL51" s="522"/>
      <c r="AM51" s="522"/>
      <c r="AN51" s="522"/>
      <c r="AO51" s="521">
        <f t="shared" ref="AO51:AO54" si="65">+V51</f>
        <v>1</v>
      </c>
      <c r="AP51" s="444">
        <f t="shared" si="61"/>
        <v>34.35</v>
      </c>
      <c r="AQ51" s="522">
        <v>34.35</v>
      </c>
      <c r="AR51" s="522"/>
      <c r="AS51" s="522"/>
      <c r="AT51" s="522"/>
      <c r="AU51" s="522"/>
      <c r="AV51" s="522"/>
      <c r="AW51" s="521">
        <f t="shared" ref="AW51:AW54" si="66">+W51</f>
        <v>1</v>
      </c>
      <c r="AX51" s="444">
        <f t="shared" si="62"/>
        <v>34.35</v>
      </c>
      <c r="AY51" s="522">
        <v>34.35</v>
      </c>
      <c r="AZ51" s="522"/>
      <c r="BA51" s="522"/>
      <c r="BB51" s="522"/>
      <c r="BC51" s="522"/>
      <c r="BD51" s="522"/>
      <c r="BE51" s="521">
        <f t="shared" ref="BE51:BE54" si="67">+X51</f>
        <v>1</v>
      </c>
      <c r="BF51" s="444">
        <f t="shared" si="63"/>
        <v>34.35</v>
      </c>
      <c r="BG51" s="522">
        <v>34.35</v>
      </c>
      <c r="BH51" s="522"/>
      <c r="BI51" s="522"/>
      <c r="BJ51" s="522"/>
      <c r="BK51" s="522"/>
      <c r="BL51" s="522"/>
    </row>
    <row r="52" spans="1:64" s="287" customFormat="1" ht="40.5" customHeight="1" x14ac:dyDescent="0.25">
      <c r="A52" s="278"/>
      <c r="B52" s="278"/>
      <c r="C52" s="328" t="s">
        <v>1950</v>
      </c>
      <c r="D52" s="28" t="s">
        <v>3313</v>
      </c>
      <c r="E52" s="31">
        <v>726</v>
      </c>
      <c r="F52" s="28" t="s">
        <v>3330</v>
      </c>
      <c r="G52" s="28" t="s">
        <v>3331</v>
      </c>
      <c r="H52" s="727">
        <v>4</v>
      </c>
      <c r="I52" s="353" t="s">
        <v>2979</v>
      </c>
      <c r="J52" s="325">
        <v>45</v>
      </c>
      <c r="K52" s="325" t="s">
        <v>2984</v>
      </c>
      <c r="L52" s="325">
        <v>4501</v>
      </c>
      <c r="M52" s="841" t="s">
        <v>3303</v>
      </c>
      <c r="N52" s="280">
        <v>2024004540020</v>
      </c>
      <c r="O52" s="325" t="s">
        <v>3326</v>
      </c>
      <c r="P52" s="821" t="s">
        <v>485</v>
      </c>
      <c r="Q52" s="639">
        <v>4</v>
      </c>
      <c r="R52" s="326" t="s">
        <v>2955</v>
      </c>
      <c r="S52" s="326"/>
      <c r="T52" s="638">
        <v>4</v>
      </c>
      <c r="U52" s="294">
        <v>1</v>
      </c>
      <c r="V52" s="295">
        <v>1</v>
      </c>
      <c r="W52" s="295">
        <v>1</v>
      </c>
      <c r="X52" s="295">
        <v>1</v>
      </c>
      <c r="Y52" s="354">
        <v>137.47</v>
      </c>
      <c r="Z52" s="444">
        <f t="shared" si="43"/>
        <v>137.47</v>
      </c>
      <c r="AA52" s="444">
        <f t="shared" si="43"/>
        <v>137.47</v>
      </c>
      <c r="AB52" s="444">
        <f t="shared" si="43"/>
        <v>0</v>
      </c>
      <c r="AC52" s="444">
        <f t="shared" si="43"/>
        <v>0</v>
      </c>
      <c r="AD52" s="444">
        <f t="shared" si="43"/>
        <v>0</v>
      </c>
      <c r="AE52" s="444">
        <f t="shared" si="43"/>
        <v>0</v>
      </c>
      <c r="AF52" s="444">
        <f t="shared" si="43"/>
        <v>0</v>
      </c>
      <c r="AG52" s="521">
        <f t="shared" si="64"/>
        <v>1</v>
      </c>
      <c r="AH52" s="444">
        <f t="shared" si="60"/>
        <v>34.42</v>
      </c>
      <c r="AI52" s="522">
        <v>34.42</v>
      </c>
      <c r="AJ52" s="522"/>
      <c r="AK52" s="522"/>
      <c r="AL52" s="522"/>
      <c r="AM52" s="522"/>
      <c r="AN52" s="522"/>
      <c r="AO52" s="521">
        <f t="shared" si="65"/>
        <v>1</v>
      </c>
      <c r="AP52" s="444">
        <f t="shared" si="61"/>
        <v>34.35</v>
      </c>
      <c r="AQ52" s="522">
        <v>34.35</v>
      </c>
      <c r="AR52" s="522"/>
      <c r="AS52" s="522"/>
      <c r="AT52" s="522"/>
      <c r="AU52" s="522"/>
      <c r="AV52" s="522"/>
      <c r="AW52" s="521">
        <f t="shared" si="66"/>
        <v>1</v>
      </c>
      <c r="AX52" s="444">
        <f t="shared" si="62"/>
        <v>34.35</v>
      </c>
      <c r="AY52" s="522">
        <v>34.35</v>
      </c>
      <c r="AZ52" s="522"/>
      <c r="BA52" s="522"/>
      <c r="BB52" s="522"/>
      <c r="BC52" s="522"/>
      <c r="BD52" s="522"/>
      <c r="BE52" s="521">
        <f t="shared" si="67"/>
        <v>1</v>
      </c>
      <c r="BF52" s="444">
        <f t="shared" si="63"/>
        <v>34.35</v>
      </c>
      <c r="BG52" s="522">
        <v>34.35</v>
      </c>
      <c r="BH52" s="522"/>
      <c r="BI52" s="522"/>
      <c r="BJ52" s="522"/>
      <c r="BK52" s="522"/>
      <c r="BL52" s="522"/>
    </row>
    <row r="53" spans="1:64" s="287" customFormat="1" ht="40.5" customHeight="1" x14ac:dyDescent="0.25">
      <c r="A53" s="278"/>
      <c r="B53" s="278"/>
      <c r="C53" s="328" t="s">
        <v>1951</v>
      </c>
      <c r="D53" s="32" t="s">
        <v>1946</v>
      </c>
      <c r="E53" s="31">
        <v>727</v>
      </c>
      <c r="F53" s="28" t="s">
        <v>3330</v>
      </c>
      <c r="G53" s="28" t="s">
        <v>3331</v>
      </c>
      <c r="H53" s="352">
        <v>4</v>
      </c>
      <c r="I53" s="353" t="s">
        <v>2979</v>
      </c>
      <c r="J53" s="325">
        <v>45</v>
      </c>
      <c r="K53" s="325" t="s">
        <v>2984</v>
      </c>
      <c r="L53" s="325">
        <v>4501</v>
      </c>
      <c r="M53" s="841" t="s">
        <v>3303</v>
      </c>
      <c r="N53" s="280">
        <v>2024004540020</v>
      </c>
      <c r="O53" s="325" t="s">
        <v>3326</v>
      </c>
      <c r="P53" s="267" t="s">
        <v>391</v>
      </c>
      <c r="Q53" s="272">
        <v>4</v>
      </c>
      <c r="R53" s="326" t="s">
        <v>2955</v>
      </c>
      <c r="S53" s="326"/>
      <c r="T53" s="178">
        <v>4</v>
      </c>
      <c r="U53" s="294">
        <v>1</v>
      </c>
      <c r="V53" s="295">
        <v>1</v>
      </c>
      <c r="W53" s="295">
        <v>1</v>
      </c>
      <c r="X53" s="295">
        <v>1</v>
      </c>
      <c r="Y53" s="354">
        <v>137.5</v>
      </c>
      <c r="Z53" s="444">
        <f t="shared" si="43"/>
        <v>137.5</v>
      </c>
      <c r="AA53" s="444">
        <f t="shared" si="43"/>
        <v>137.5</v>
      </c>
      <c r="AB53" s="444">
        <f t="shared" si="43"/>
        <v>0</v>
      </c>
      <c r="AC53" s="444">
        <f t="shared" si="43"/>
        <v>0</v>
      </c>
      <c r="AD53" s="444">
        <f t="shared" si="43"/>
        <v>0</v>
      </c>
      <c r="AE53" s="444">
        <f t="shared" si="43"/>
        <v>0</v>
      </c>
      <c r="AF53" s="444">
        <f t="shared" si="43"/>
        <v>0</v>
      </c>
      <c r="AG53" s="521">
        <f t="shared" si="64"/>
        <v>1</v>
      </c>
      <c r="AH53" s="444">
        <f t="shared" si="60"/>
        <v>34.450000000000003</v>
      </c>
      <c r="AI53" s="522">
        <v>34.450000000000003</v>
      </c>
      <c r="AJ53" s="522"/>
      <c r="AK53" s="522"/>
      <c r="AL53" s="522"/>
      <c r="AM53" s="522"/>
      <c r="AN53" s="522"/>
      <c r="AO53" s="521">
        <f t="shared" si="65"/>
        <v>1</v>
      </c>
      <c r="AP53" s="444">
        <f t="shared" si="61"/>
        <v>34.35</v>
      </c>
      <c r="AQ53" s="522">
        <v>34.35</v>
      </c>
      <c r="AR53" s="522"/>
      <c r="AS53" s="522"/>
      <c r="AT53" s="522"/>
      <c r="AU53" s="522"/>
      <c r="AV53" s="522"/>
      <c r="AW53" s="521">
        <f t="shared" si="66"/>
        <v>1</v>
      </c>
      <c r="AX53" s="444">
        <f t="shared" si="62"/>
        <v>34.35</v>
      </c>
      <c r="AY53" s="522">
        <v>34.35</v>
      </c>
      <c r="AZ53" s="522"/>
      <c r="BA53" s="522"/>
      <c r="BB53" s="522"/>
      <c r="BC53" s="522"/>
      <c r="BD53" s="522"/>
      <c r="BE53" s="521">
        <f t="shared" si="67"/>
        <v>1</v>
      </c>
      <c r="BF53" s="444">
        <f t="shared" si="63"/>
        <v>34.35</v>
      </c>
      <c r="BG53" s="522">
        <v>34.35</v>
      </c>
      <c r="BH53" s="522"/>
      <c r="BI53" s="522"/>
      <c r="BJ53" s="522"/>
      <c r="BK53" s="522"/>
      <c r="BL53" s="522"/>
    </row>
    <row r="54" spans="1:64" s="287" customFormat="1" ht="40.5" customHeight="1" x14ac:dyDescent="0.25">
      <c r="A54" s="278"/>
      <c r="B54" s="278"/>
      <c r="C54" s="328" t="s">
        <v>1952</v>
      </c>
      <c r="D54" s="32" t="s">
        <v>1947</v>
      </c>
      <c r="E54" s="31">
        <v>728</v>
      </c>
      <c r="F54" s="28" t="s">
        <v>3330</v>
      </c>
      <c r="G54" s="28" t="s">
        <v>3331</v>
      </c>
      <c r="H54" s="352">
        <v>4</v>
      </c>
      <c r="I54" s="353" t="s">
        <v>2979</v>
      </c>
      <c r="J54" s="325">
        <v>45</v>
      </c>
      <c r="K54" s="325" t="s">
        <v>2984</v>
      </c>
      <c r="L54" s="325">
        <v>4501</v>
      </c>
      <c r="M54" s="841" t="s">
        <v>3303</v>
      </c>
      <c r="N54" s="280">
        <v>2024004540020</v>
      </c>
      <c r="O54" s="325" t="s">
        <v>3326</v>
      </c>
      <c r="P54" s="267" t="s">
        <v>391</v>
      </c>
      <c r="Q54" s="272">
        <v>4</v>
      </c>
      <c r="R54" s="326" t="s">
        <v>2955</v>
      </c>
      <c r="S54" s="326"/>
      <c r="T54" s="178">
        <v>4</v>
      </c>
      <c r="U54" s="294">
        <v>1</v>
      </c>
      <c r="V54" s="295">
        <v>1</v>
      </c>
      <c r="W54" s="295">
        <v>1</v>
      </c>
      <c r="X54" s="295">
        <v>1</v>
      </c>
      <c r="Y54" s="354">
        <v>137.22999999999999</v>
      </c>
      <c r="Z54" s="444">
        <f t="shared" si="43"/>
        <v>137.23000000000002</v>
      </c>
      <c r="AA54" s="444">
        <f t="shared" si="43"/>
        <v>137.23000000000002</v>
      </c>
      <c r="AB54" s="444">
        <f t="shared" si="43"/>
        <v>0</v>
      </c>
      <c r="AC54" s="444">
        <f t="shared" si="43"/>
        <v>0</v>
      </c>
      <c r="AD54" s="444">
        <f t="shared" si="43"/>
        <v>0</v>
      </c>
      <c r="AE54" s="444">
        <f t="shared" si="43"/>
        <v>0</v>
      </c>
      <c r="AF54" s="444">
        <f t="shared" si="43"/>
        <v>0</v>
      </c>
      <c r="AG54" s="521">
        <f t="shared" si="64"/>
        <v>1</v>
      </c>
      <c r="AH54" s="444">
        <f t="shared" si="60"/>
        <v>34.450000000000003</v>
      </c>
      <c r="AI54" s="522">
        <v>34.450000000000003</v>
      </c>
      <c r="AJ54" s="522"/>
      <c r="AK54" s="522"/>
      <c r="AL54" s="522"/>
      <c r="AM54" s="522"/>
      <c r="AN54" s="522"/>
      <c r="AO54" s="521">
        <f t="shared" si="65"/>
        <v>1</v>
      </c>
      <c r="AP54" s="444">
        <f t="shared" si="61"/>
        <v>34.35</v>
      </c>
      <c r="AQ54" s="522">
        <v>34.35</v>
      </c>
      <c r="AR54" s="522"/>
      <c r="AS54" s="522"/>
      <c r="AT54" s="522"/>
      <c r="AU54" s="522"/>
      <c r="AV54" s="522"/>
      <c r="AW54" s="521">
        <f t="shared" si="66"/>
        <v>1</v>
      </c>
      <c r="AX54" s="444">
        <f>SUM(AY54:BD54)</f>
        <v>34.35</v>
      </c>
      <c r="AY54" s="522">
        <v>34.35</v>
      </c>
      <c r="AZ54" s="522"/>
      <c r="BA54" s="522"/>
      <c r="BB54" s="522"/>
      <c r="BC54" s="522"/>
      <c r="BD54" s="522"/>
      <c r="BE54" s="521">
        <f t="shared" si="67"/>
        <v>1</v>
      </c>
      <c r="BF54" s="444">
        <f t="shared" si="63"/>
        <v>34.08</v>
      </c>
      <c r="BG54" s="522">
        <v>34.08</v>
      </c>
      <c r="BH54" s="522"/>
      <c r="BI54" s="522"/>
      <c r="BJ54" s="522"/>
      <c r="BK54" s="522"/>
      <c r="BL54" s="522"/>
    </row>
    <row r="55" spans="1:64" ht="40.5" customHeight="1" x14ac:dyDescent="0.25">
      <c r="B55" s="806" t="s">
        <v>1954</v>
      </c>
      <c r="C55" s="807" t="s">
        <v>1953</v>
      </c>
      <c r="D55" s="837"/>
      <c r="E55" s="837"/>
      <c r="F55" s="784"/>
      <c r="G55" s="784"/>
      <c r="H55" s="838"/>
      <c r="I55" s="838"/>
      <c r="J55" s="784"/>
      <c r="K55" s="784"/>
      <c r="L55" s="784"/>
      <c r="M55" s="784"/>
      <c r="N55" s="784"/>
      <c r="O55" s="839"/>
      <c r="P55" s="812"/>
      <c r="Q55" s="812"/>
      <c r="R55" s="812"/>
      <c r="S55" s="813"/>
      <c r="T55" s="808"/>
      <c r="U55" s="814"/>
      <c r="V55" s="814"/>
      <c r="W55" s="814"/>
      <c r="X55" s="815"/>
      <c r="Y55" s="831">
        <v>48463.34</v>
      </c>
      <c r="Z55" s="825">
        <f t="shared" si="43"/>
        <v>48463.340000000004</v>
      </c>
      <c r="AA55" s="825">
        <f t="shared" si="43"/>
        <v>13463.34</v>
      </c>
      <c r="AB55" s="825">
        <f t="shared" si="43"/>
        <v>0</v>
      </c>
      <c r="AC55" s="825">
        <f t="shared" si="43"/>
        <v>10000</v>
      </c>
      <c r="AD55" s="825">
        <f t="shared" si="43"/>
        <v>0</v>
      </c>
      <c r="AE55" s="825">
        <f t="shared" si="43"/>
        <v>25000</v>
      </c>
      <c r="AF55" s="825">
        <f t="shared" si="43"/>
        <v>0</v>
      </c>
      <c r="AG55" s="826"/>
      <c r="AH55" s="827">
        <f>SUM(AH56:AH57)</f>
        <v>3365.76</v>
      </c>
      <c r="AI55" s="827">
        <f t="shared" ref="AI55:AN55" si="68">SUM(AI56:AI57)</f>
        <v>3365.76</v>
      </c>
      <c r="AJ55" s="827">
        <f t="shared" si="68"/>
        <v>0</v>
      </c>
      <c r="AK55" s="827">
        <f t="shared" si="68"/>
        <v>0</v>
      </c>
      <c r="AL55" s="827">
        <f t="shared" si="68"/>
        <v>0</v>
      </c>
      <c r="AM55" s="827">
        <f t="shared" si="68"/>
        <v>0</v>
      </c>
      <c r="AN55" s="827">
        <f t="shared" si="68"/>
        <v>0</v>
      </c>
      <c r="AO55" s="826"/>
      <c r="AP55" s="827">
        <f>SUM(AP56:AP57)</f>
        <v>31557.9</v>
      </c>
      <c r="AQ55" s="827">
        <f t="shared" ref="AQ55:AV55" si="69">SUM(AQ56:AQ57)</f>
        <v>8224.58</v>
      </c>
      <c r="AR55" s="827">
        <f t="shared" si="69"/>
        <v>0</v>
      </c>
      <c r="AS55" s="827">
        <f t="shared" si="69"/>
        <v>6666.66</v>
      </c>
      <c r="AT55" s="827">
        <f t="shared" si="69"/>
        <v>0</v>
      </c>
      <c r="AU55" s="827">
        <f t="shared" si="69"/>
        <v>16666.66</v>
      </c>
      <c r="AV55" s="827">
        <f t="shared" si="69"/>
        <v>0</v>
      </c>
      <c r="AW55" s="826"/>
      <c r="AX55" s="827">
        <f>SUM(AX56:AX57)</f>
        <v>6756.32</v>
      </c>
      <c r="AY55" s="827">
        <f t="shared" ref="AY55:BD55" si="70">SUM(AY56:AY57)</f>
        <v>923</v>
      </c>
      <c r="AZ55" s="827">
        <f t="shared" si="70"/>
        <v>0</v>
      </c>
      <c r="BA55" s="827">
        <f t="shared" si="70"/>
        <v>1666.66</v>
      </c>
      <c r="BB55" s="827">
        <f t="shared" si="70"/>
        <v>0</v>
      </c>
      <c r="BC55" s="827">
        <f t="shared" si="70"/>
        <v>4166.66</v>
      </c>
      <c r="BD55" s="827">
        <f t="shared" si="70"/>
        <v>0</v>
      </c>
      <c r="BE55" s="826"/>
      <c r="BF55" s="827">
        <f>SUM(BF56:BF57)</f>
        <v>6783.3600000000006</v>
      </c>
      <c r="BG55" s="827">
        <f t="shared" ref="BG55:BL55" si="71">SUM(BG56:BG57)</f>
        <v>950</v>
      </c>
      <c r="BH55" s="827">
        <f t="shared" si="71"/>
        <v>0</v>
      </c>
      <c r="BI55" s="827">
        <f t="shared" si="71"/>
        <v>1666.68</v>
      </c>
      <c r="BJ55" s="827">
        <f t="shared" si="71"/>
        <v>0</v>
      </c>
      <c r="BK55" s="827">
        <f t="shared" si="71"/>
        <v>4166.68</v>
      </c>
      <c r="BL55" s="827">
        <f t="shared" si="71"/>
        <v>0</v>
      </c>
    </row>
    <row r="56" spans="1:64" s="287" customFormat="1" ht="40.5" customHeight="1" x14ac:dyDescent="0.25">
      <c r="A56" s="278"/>
      <c r="B56" s="278"/>
      <c r="C56" s="328" t="s">
        <v>1957</v>
      </c>
      <c r="D56" s="32" t="s">
        <v>1955</v>
      </c>
      <c r="E56" s="31">
        <v>729</v>
      </c>
      <c r="F56" s="28" t="s">
        <v>3338</v>
      </c>
      <c r="G56" s="28" t="s">
        <v>3339</v>
      </c>
      <c r="H56" s="352">
        <v>1</v>
      </c>
      <c r="I56" s="353" t="s">
        <v>2979</v>
      </c>
      <c r="J56" s="325">
        <v>45</v>
      </c>
      <c r="K56" s="325" t="s">
        <v>2984</v>
      </c>
      <c r="L56" s="325">
        <v>4501</v>
      </c>
      <c r="M56" s="841" t="s">
        <v>3303</v>
      </c>
      <c r="N56" s="280">
        <v>2024004540020</v>
      </c>
      <c r="O56" s="325" t="s">
        <v>3326</v>
      </c>
      <c r="P56" s="821" t="s">
        <v>1956</v>
      </c>
      <c r="Q56" s="272">
        <v>1</v>
      </c>
      <c r="R56" s="326" t="s">
        <v>2956</v>
      </c>
      <c r="S56" s="326"/>
      <c r="T56" s="178">
        <v>1</v>
      </c>
      <c r="U56" s="294">
        <v>0</v>
      </c>
      <c r="V56" s="295">
        <v>1</v>
      </c>
      <c r="W56" s="295">
        <v>0</v>
      </c>
      <c r="X56" s="295">
        <v>0</v>
      </c>
      <c r="Y56" s="354">
        <v>16865.759999999998</v>
      </c>
      <c r="Z56" s="444">
        <f>+AH56+AP56+AX56+BF56</f>
        <v>16865.760000000002</v>
      </c>
      <c r="AA56" s="444">
        <f t="shared" ref="Z56:AF57" si="72">+AI56+AQ56+AY56+BG56</f>
        <v>3365.76</v>
      </c>
      <c r="AB56" s="444">
        <f t="shared" si="72"/>
        <v>0</v>
      </c>
      <c r="AC56" s="444">
        <f t="shared" si="72"/>
        <v>5000</v>
      </c>
      <c r="AD56" s="444">
        <f t="shared" si="72"/>
        <v>0</v>
      </c>
      <c r="AE56" s="444">
        <f t="shared" si="72"/>
        <v>8500</v>
      </c>
      <c r="AF56" s="444">
        <f t="shared" si="72"/>
        <v>0</v>
      </c>
      <c r="AG56" s="521">
        <f t="shared" ref="AG56:AG57" si="73">+U56</f>
        <v>0</v>
      </c>
      <c r="AH56" s="444">
        <f t="shared" ref="AH56:AH57" si="74">SUM(AI56:AN56)</f>
        <v>1682.88</v>
      </c>
      <c r="AI56" s="522">
        <v>1682.88</v>
      </c>
      <c r="AJ56" s="522"/>
      <c r="AK56" s="522"/>
      <c r="AL56" s="522"/>
      <c r="AM56" s="522"/>
      <c r="AN56" s="522"/>
      <c r="AO56" s="521">
        <f t="shared" ref="AO56:AO57" si="75">+V56</f>
        <v>1</v>
      </c>
      <c r="AP56" s="444">
        <f t="shared" ref="AP56:AP57" si="76">SUM(AQ56:AV56)</f>
        <v>15182.880000000001</v>
      </c>
      <c r="AQ56" s="522">
        <v>1682.88</v>
      </c>
      <c r="AR56" s="522"/>
      <c r="AS56" s="522">
        <v>5000</v>
      </c>
      <c r="AT56" s="522"/>
      <c r="AU56" s="522">
        <v>8500</v>
      </c>
      <c r="AV56" s="522"/>
      <c r="AW56" s="521">
        <f t="shared" ref="AW56:AW57" si="77">+W56</f>
        <v>0</v>
      </c>
      <c r="AX56" s="444">
        <f t="shared" ref="AX56" si="78">SUM(AY56:BD56)</f>
        <v>0</v>
      </c>
      <c r="AY56" s="522">
        <v>0</v>
      </c>
      <c r="AZ56" s="522"/>
      <c r="BA56" s="522"/>
      <c r="BB56" s="522"/>
      <c r="BC56" s="522"/>
      <c r="BD56" s="522"/>
      <c r="BE56" s="521">
        <f t="shared" ref="BE56:BE57" si="79">+X56</f>
        <v>0</v>
      </c>
      <c r="BF56" s="444">
        <f t="shared" ref="BF56:BF57" si="80">SUM(BG56:BL56)</f>
        <v>0</v>
      </c>
      <c r="BG56" s="522">
        <v>0</v>
      </c>
      <c r="BH56" s="522"/>
      <c r="BI56" s="522"/>
      <c r="BJ56" s="522"/>
      <c r="BK56" s="522"/>
      <c r="BL56" s="522"/>
    </row>
    <row r="57" spans="1:64" s="287" customFormat="1" ht="40.5" customHeight="1" x14ac:dyDescent="0.25">
      <c r="A57" s="278"/>
      <c r="B57" s="278"/>
      <c r="C57" s="328" t="s">
        <v>1958</v>
      </c>
      <c r="D57" s="32" t="s">
        <v>1959</v>
      </c>
      <c r="E57" s="31">
        <v>730</v>
      </c>
      <c r="F57" s="28" t="s">
        <v>3338</v>
      </c>
      <c r="G57" s="28" t="s">
        <v>3339</v>
      </c>
      <c r="H57" s="352">
        <v>1</v>
      </c>
      <c r="I57" s="353" t="s">
        <v>2979</v>
      </c>
      <c r="J57" s="325">
        <v>45</v>
      </c>
      <c r="K57" s="325" t="s">
        <v>2984</v>
      </c>
      <c r="L57" s="325">
        <v>4501</v>
      </c>
      <c r="M57" s="841" t="s">
        <v>3303</v>
      </c>
      <c r="N57" s="280">
        <v>2024004540020</v>
      </c>
      <c r="O57" s="325" t="s">
        <v>3326</v>
      </c>
      <c r="P57" s="821" t="s">
        <v>1956</v>
      </c>
      <c r="Q57" s="272">
        <v>1</v>
      </c>
      <c r="R57" s="326" t="s">
        <v>2956</v>
      </c>
      <c r="S57" s="326"/>
      <c r="T57" s="178">
        <v>1</v>
      </c>
      <c r="U57" s="294">
        <v>0</v>
      </c>
      <c r="V57" s="295">
        <v>0</v>
      </c>
      <c r="W57" s="295">
        <v>0</v>
      </c>
      <c r="X57" s="295">
        <v>1</v>
      </c>
      <c r="Y57" s="354">
        <v>31597.58</v>
      </c>
      <c r="Z57" s="444">
        <f t="shared" si="72"/>
        <v>31597.58</v>
      </c>
      <c r="AA57" s="444">
        <f t="shared" si="72"/>
        <v>10097.58</v>
      </c>
      <c r="AB57" s="444">
        <f t="shared" si="72"/>
        <v>0</v>
      </c>
      <c r="AC57" s="444">
        <f t="shared" si="72"/>
        <v>5000</v>
      </c>
      <c r="AD57" s="444">
        <f t="shared" si="72"/>
        <v>0</v>
      </c>
      <c r="AE57" s="444">
        <f t="shared" si="72"/>
        <v>16500</v>
      </c>
      <c r="AF57" s="444">
        <f t="shared" si="72"/>
        <v>0</v>
      </c>
      <c r="AG57" s="521">
        <f t="shared" si="73"/>
        <v>0</v>
      </c>
      <c r="AH57" s="444">
        <f t="shared" si="74"/>
        <v>1682.88</v>
      </c>
      <c r="AI57" s="522">
        <v>1682.88</v>
      </c>
      <c r="AJ57" s="522"/>
      <c r="AK57" s="522"/>
      <c r="AL57" s="522"/>
      <c r="AM57" s="522"/>
      <c r="AN57" s="522"/>
      <c r="AO57" s="521">
        <f t="shared" si="75"/>
        <v>0</v>
      </c>
      <c r="AP57" s="444">
        <f t="shared" si="76"/>
        <v>16375.02</v>
      </c>
      <c r="AQ57" s="522">
        <v>6541.7</v>
      </c>
      <c r="AR57" s="522"/>
      <c r="AS57" s="522">
        <v>1666.66</v>
      </c>
      <c r="AT57" s="522"/>
      <c r="AU57" s="522">
        <v>8166.66</v>
      </c>
      <c r="AV57" s="522"/>
      <c r="AW57" s="521">
        <f t="shared" si="77"/>
        <v>0</v>
      </c>
      <c r="AX57" s="444">
        <f>SUM(AY57:BD57)</f>
        <v>6756.32</v>
      </c>
      <c r="AY57" s="522">
        <v>923</v>
      </c>
      <c r="AZ57" s="522"/>
      <c r="BA57" s="522">
        <v>1666.66</v>
      </c>
      <c r="BB57" s="522"/>
      <c r="BC57" s="522">
        <v>4166.66</v>
      </c>
      <c r="BD57" s="522"/>
      <c r="BE57" s="521">
        <f t="shared" si="79"/>
        <v>1</v>
      </c>
      <c r="BF57" s="444">
        <f t="shared" si="80"/>
        <v>6783.3600000000006</v>
      </c>
      <c r="BG57" s="522">
        <v>950</v>
      </c>
      <c r="BH57" s="522"/>
      <c r="BI57" s="522">
        <v>1666.68</v>
      </c>
      <c r="BJ57" s="522"/>
      <c r="BK57" s="522">
        <v>4166.68</v>
      </c>
      <c r="BL57" s="522"/>
    </row>
    <row r="58" spans="1:64" ht="40.5" customHeight="1" x14ac:dyDescent="0.2">
      <c r="P58" s="26"/>
      <c r="Q58" s="8"/>
    </row>
    <row r="59" spans="1:64" ht="40.5" customHeight="1" x14ac:dyDescent="0.2"/>
    <row r="60" spans="1:64" ht="40.5" customHeight="1" x14ac:dyDescent="0.2"/>
    <row r="61" spans="1:64" ht="40.5" customHeight="1" x14ac:dyDescent="0.2"/>
    <row r="62" spans="1:64" ht="40.5" customHeight="1" x14ac:dyDescent="0.2"/>
    <row r="63" spans="1:64" ht="40.5" customHeight="1" x14ac:dyDescent="0.2"/>
    <row r="64" spans="1:64" ht="40.5" customHeight="1" x14ac:dyDescent="0.2"/>
    <row r="65" ht="40.5" customHeight="1" x14ac:dyDescent="0.2"/>
    <row r="66" ht="40.5" customHeight="1" x14ac:dyDescent="0.2"/>
    <row r="67" ht="40.5" customHeight="1" x14ac:dyDescent="0.2"/>
  </sheetData>
  <mergeCells count="56">
    <mergeCell ref="BF4:BF5"/>
    <mergeCell ref="BG4:BJ4"/>
    <mergeCell ref="BK4:BK5"/>
    <mergeCell ref="BL4:BL5"/>
    <mergeCell ref="AW4:AW5"/>
    <mergeCell ref="AX4:AX5"/>
    <mergeCell ref="AY4:BB4"/>
    <mergeCell ref="BC4:BC5"/>
    <mergeCell ref="BD4:BD5"/>
    <mergeCell ref="BE4:BE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S9:S22 S51:S54">
    <cfRule type="expression" dxfId="127" priority="13">
      <formula>T9=U9+V9+W9+X9</formula>
    </cfRule>
    <cfRule type="expression" dxfId="126" priority="14">
      <formula>T9&lt;&gt;U9+V9+W9+X9</formula>
    </cfRule>
  </conditionalFormatting>
  <conditionalFormatting sqref="S24:S36">
    <cfRule type="expression" dxfId="125" priority="11">
      <formula>T24=U24+V24+W24+X24</formula>
    </cfRule>
    <cfRule type="expression" dxfId="124" priority="12">
      <formula>T24&lt;&gt;U24+V24+W24+X24</formula>
    </cfRule>
  </conditionalFormatting>
  <conditionalFormatting sqref="S38:S42">
    <cfRule type="expression" dxfId="123" priority="15">
      <formula>T38=U38+V38+W38+X38</formula>
    </cfRule>
    <cfRule type="expression" dxfId="122" priority="16">
      <formula>T38&lt;&gt;U38+V38+W38+X38</formula>
    </cfRule>
  </conditionalFormatting>
  <conditionalFormatting sqref="S44:S48">
    <cfRule type="expression" dxfId="121" priority="1">
      <formula>T44=U44+V44+W44+X44</formula>
    </cfRule>
    <cfRule type="expression" dxfId="120" priority="2">
      <formula>T44&lt;&gt;U44+V44+W44+X44</formula>
    </cfRule>
  </conditionalFormatting>
  <conditionalFormatting sqref="S50">
    <cfRule type="expression" dxfId="119" priority="17">
      <formula>T50=U49+V49+W49+X49</formula>
    </cfRule>
    <cfRule type="expression" dxfId="118" priority="18">
      <formula>T50&lt;&gt;U49+V49+W49+X49</formula>
    </cfRule>
  </conditionalFormatting>
  <conditionalFormatting sqref="S56:S57">
    <cfRule type="expression" dxfId="117" priority="9">
      <formula>T56=U56+V56+W56+X56</formula>
    </cfRule>
    <cfRule type="expression" dxfId="116" priority="10">
      <formula>T56&lt;&gt;U56+V56+W56+X56</formula>
    </cfRule>
  </conditionalFormatting>
  <conditionalFormatting sqref="Y8:Y57">
    <cfRule type="expression" dxfId="115" priority="7">
      <formula>Y8&lt;&gt;Z8</formula>
    </cfRule>
  </conditionalFormatting>
  <conditionalFormatting sqref="Z7:AF7">
    <cfRule type="expression" dxfId="114" priority="8">
      <formula>Z$5=#REF!</formula>
    </cfRule>
  </conditionalFormatting>
  <conditionalFormatting sqref="AH7:AN7">
    <cfRule type="expression" dxfId="113" priority="6">
      <formula>AH$5=#REF!</formula>
    </cfRule>
  </conditionalFormatting>
  <conditionalFormatting sqref="AP7:AV7">
    <cfRule type="expression" dxfId="112" priority="5">
      <formula>AP$5=#REF!</formula>
    </cfRule>
  </conditionalFormatting>
  <conditionalFormatting sqref="AX7:BD7">
    <cfRule type="expression" dxfId="111" priority="4">
      <formula>AX$5=#REF!</formula>
    </cfRule>
  </conditionalFormatting>
  <conditionalFormatting sqref="BF7:BL7">
    <cfRule type="expression" dxfId="110" priority="3">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45" man="1"/>
    <brk id="17" max="56" man="1"/>
    <brk id="32" max="45" man="1"/>
    <brk id="48" max="45" man="1"/>
  </colBreaks>
  <ignoredErrors>
    <ignoredError sqref="F11:F5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C287E-D047-45B5-A18E-68AAD050F7EE}">
  <sheetPr>
    <tabColor rgb="FFFFFF00"/>
  </sheetPr>
  <dimension ref="A1:BL92"/>
  <sheetViews>
    <sheetView view="pageBreakPreview" zoomScale="60" zoomScaleNormal="50" workbookViewId="0">
      <pane xSplit="8" ySplit="6" topLeftCell="J7" activePane="bottomRight" state="frozen"/>
      <selection activeCell="J7" sqref="J7"/>
      <selection pane="topRight" activeCell="J7" sqref="J7"/>
      <selection pane="bottomLeft" activeCell="J7" sqref="J7"/>
      <selection pane="bottomRight" activeCell="O16" sqref="O16"/>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9.7109375" style="271" customWidth="1"/>
    <col min="7" max="7" width="25.7109375" style="27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42578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476" t="s">
        <v>2680</v>
      </c>
      <c r="G2" s="270"/>
      <c r="H2" s="186"/>
      <c r="I2" s="256"/>
      <c r="J2" s="256"/>
      <c r="K2" s="256"/>
      <c r="M2" s="258"/>
      <c r="O2" s="186" t="str">
        <f>+F2</f>
        <v>SECRETARÍA DE GOBIERNO</v>
      </c>
      <c r="Q2" s="167"/>
      <c r="R2" s="257"/>
      <c r="S2" s="257"/>
      <c r="T2" s="257"/>
      <c r="U2" s="257"/>
      <c r="V2" s="257"/>
      <c r="X2" s="166" t="str">
        <f>+F2</f>
        <v>SECRETARÍA DE GOBIERNO</v>
      </c>
      <c r="Y2" s="257"/>
      <c r="Z2" s="257"/>
      <c r="AA2" s="257"/>
      <c r="AB2" s="257"/>
      <c r="AE2" s="166"/>
      <c r="AF2" s="166"/>
      <c r="AG2" s="257"/>
      <c r="AH2" s="257"/>
      <c r="AI2" s="257"/>
      <c r="AK2" s="257"/>
      <c r="AL2" s="166" t="str">
        <f>+X2</f>
        <v>SECRETARÍA DE GOBIERNO</v>
      </c>
      <c r="AM2" s="257"/>
      <c r="AN2" s="257"/>
      <c r="AO2" s="257"/>
      <c r="AP2" s="257"/>
      <c r="AQ2" s="257"/>
      <c r="AR2" s="257"/>
      <c r="AT2" s="166"/>
      <c r="AU2" s="166"/>
      <c r="AV2" s="166"/>
      <c r="AW2" s="257"/>
      <c r="AX2" s="257"/>
      <c r="AY2" s="257"/>
      <c r="AZ2" s="166"/>
      <c r="BA2" s="257"/>
      <c r="BB2" s="166" t="str">
        <f>+AL2</f>
        <v>SECRETARÍA DE GOBIERNO</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15">
        <v>9</v>
      </c>
      <c r="G6" s="515">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287" customFormat="1" ht="40.5" customHeight="1" x14ac:dyDescent="0.25">
      <c r="A7" s="439" t="s">
        <v>2902</v>
      </c>
      <c r="B7" s="609" t="s">
        <v>1960</v>
      </c>
      <c r="C7" s="171"/>
      <c r="D7" s="171"/>
      <c r="E7" s="481"/>
      <c r="F7" s="482"/>
      <c r="G7" s="482"/>
      <c r="H7" s="306"/>
      <c r="I7" s="306"/>
      <c r="J7" s="483"/>
      <c r="K7" s="483"/>
      <c r="L7" s="171"/>
      <c r="M7" s="171"/>
      <c r="N7" s="171"/>
      <c r="O7" s="171"/>
      <c r="P7" s="481"/>
      <c r="Q7" s="481"/>
      <c r="R7" s="481"/>
      <c r="S7" s="755"/>
      <c r="T7" s="306"/>
      <c r="U7" s="307"/>
      <c r="V7" s="307"/>
      <c r="W7" s="307"/>
      <c r="X7" s="307"/>
      <c r="Y7" s="469">
        <v>29769.467500000006</v>
      </c>
      <c r="Z7" s="285">
        <f>+Z8+Z25+Z49+Z57+Z65+Z76+Z81+Z86</f>
        <v>29769.467500000006</v>
      </c>
      <c r="AA7" s="285">
        <f t="shared" ref="AA7:AF7" si="0">+AA8+AA27+AA51+AA59+AA67+AA78+AA83+AA88</f>
        <v>14406.382800000001</v>
      </c>
      <c r="AB7" s="285">
        <f t="shared" si="0"/>
        <v>0</v>
      </c>
      <c r="AC7" s="285">
        <f t="shared" si="0"/>
        <v>0</v>
      </c>
      <c r="AD7" s="285">
        <f t="shared" si="0"/>
        <v>0</v>
      </c>
      <c r="AE7" s="285">
        <f t="shared" si="0"/>
        <v>0</v>
      </c>
      <c r="AF7" s="285">
        <f t="shared" si="0"/>
        <v>0</v>
      </c>
      <c r="AG7" s="516"/>
      <c r="AH7" s="285">
        <f t="shared" ref="AH7:AN7" si="1">+AH8+AH27+AH51+AH59+AH67+AH78+AH83+AH88</f>
        <v>1987.7181</v>
      </c>
      <c r="AI7" s="285">
        <f t="shared" si="1"/>
        <v>1987.7181</v>
      </c>
      <c r="AJ7" s="285">
        <f t="shared" si="1"/>
        <v>0</v>
      </c>
      <c r="AK7" s="285">
        <f t="shared" si="1"/>
        <v>0</v>
      </c>
      <c r="AL7" s="285">
        <f t="shared" si="1"/>
        <v>0</v>
      </c>
      <c r="AM7" s="285">
        <f t="shared" si="1"/>
        <v>0</v>
      </c>
      <c r="AN7" s="285">
        <f t="shared" si="1"/>
        <v>0</v>
      </c>
      <c r="AO7" s="516"/>
      <c r="AP7" s="285">
        <f t="shared" ref="AP7:AV7" si="2">+AP8+AP27+AP51+AP59+AP67+AP78+AP83+AP88</f>
        <v>4139.5549000000001</v>
      </c>
      <c r="AQ7" s="285">
        <f t="shared" si="2"/>
        <v>4139.5549000000001</v>
      </c>
      <c r="AR7" s="285">
        <f t="shared" si="2"/>
        <v>0</v>
      </c>
      <c r="AS7" s="285">
        <f t="shared" si="2"/>
        <v>0</v>
      </c>
      <c r="AT7" s="285">
        <f t="shared" si="2"/>
        <v>0</v>
      </c>
      <c r="AU7" s="285">
        <f t="shared" si="2"/>
        <v>0</v>
      </c>
      <c r="AV7" s="285">
        <f t="shared" si="2"/>
        <v>0</v>
      </c>
      <c r="AW7" s="516"/>
      <c r="AX7" s="285">
        <f t="shared" ref="AX7:BD7" si="3">+AX8+AX27+AX51+AX59+AX67+AX78+AX83+AX88</f>
        <v>4139.5549000000001</v>
      </c>
      <c r="AY7" s="285">
        <f t="shared" si="3"/>
        <v>4139.5549000000001</v>
      </c>
      <c r="AZ7" s="285">
        <f t="shared" si="3"/>
        <v>0</v>
      </c>
      <c r="BA7" s="285">
        <f t="shared" si="3"/>
        <v>0</v>
      </c>
      <c r="BB7" s="285">
        <f t="shared" si="3"/>
        <v>0</v>
      </c>
      <c r="BC7" s="285">
        <f t="shared" si="3"/>
        <v>0</v>
      </c>
      <c r="BD7" s="285">
        <f t="shared" si="3"/>
        <v>0</v>
      </c>
      <c r="BE7" s="516"/>
      <c r="BF7" s="285">
        <f t="shared" ref="BF7:BL7" si="4">+BF8+BF27+BF51+BF59+BF67+BF78+BF83+BF88</f>
        <v>4139.5549000000001</v>
      </c>
      <c r="BG7" s="285">
        <f t="shared" si="4"/>
        <v>4139.5549000000001</v>
      </c>
      <c r="BH7" s="285">
        <f t="shared" si="4"/>
        <v>0</v>
      </c>
      <c r="BI7" s="285">
        <f t="shared" si="4"/>
        <v>0</v>
      </c>
      <c r="BJ7" s="285">
        <f t="shared" si="4"/>
        <v>0</v>
      </c>
      <c r="BK7" s="285">
        <f t="shared" si="4"/>
        <v>0</v>
      </c>
      <c r="BL7" s="285">
        <f t="shared" si="4"/>
        <v>0</v>
      </c>
    </row>
    <row r="8" spans="1:64" s="470" customFormat="1" ht="40.5" customHeight="1" x14ac:dyDescent="0.25">
      <c r="A8" s="471"/>
      <c r="B8" s="599" t="s">
        <v>8</v>
      </c>
      <c r="C8" s="611" t="s">
        <v>1961</v>
      </c>
      <c r="D8" s="603"/>
      <c r="E8" s="603"/>
      <c r="F8" s="633"/>
      <c r="G8" s="633"/>
      <c r="H8" s="614"/>
      <c r="I8" s="614"/>
      <c r="J8" s="634"/>
      <c r="K8" s="634"/>
      <c r="L8" s="634"/>
      <c r="M8" s="634"/>
      <c r="N8" s="634"/>
      <c r="O8" s="635"/>
      <c r="P8" s="635"/>
      <c r="Q8" s="635"/>
      <c r="R8" s="635"/>
      <c r="S8" s="636"/>
      <c r="T8" s="603"/>
      <c r="U8" s="604"/>
      <c r="V8" s="604"/>
      <c r="W8" s="604"/>
      <c r="X8" s="605"/>
      <c r="Y8" s="475">
        <v>10513.04</v>
      </c>
      <c r="Z8" s="290">
        <f>+AH8+AP8+AX8+BF8</f>
        <v>10513.04</v>
      </c>
      <c r="AA8" s="290">
        <f t="shared" ref="Z8:AF26" si="5">+AI8+AQ8+AY8+BG8</f>
        <v>10513.04</v>
      </c>
      <c r="AB8" s="290">
        <f t="shared" si="5"/>
        <v>0</v>
      </c>
      <c r="AC8" s="290">
        <f t="shared" si="5"/>
        <v>0</v>
      </c>
      <c r="AD8" s="290">
        <f t="shared" si="5"/>
        <v>0</v>
      </c>
      <c r="AE8" s="290">
        <f t="shared" si="5"/>
        <v>0</v>
      </c>
      <c r="AF8" s="290">
        <f t="shared" si="5"/>
        <v>0</v>
      </c>
      <c r="AG8" s="291"/>
      <c r="AH8" s="292">
        <f>SUM(AH9:AH24)</f>
        <v>1660.04</v>
      </c>
      <c r="AI8" s="292">
        <f t="shared" ref="AI8:AN8" si="6">SUM(AI9:AI24)</f>
        <v>1660.04</v>
      </c>
      <c r="AJ8" s="292">
        <f t="shared" si="6"/>
        <v>0</v>
      </c>
      <c r="AK8" s="292">
        <f t="shared" si="6"/>
        <v>0</v>
      </c>
      <c r="AL8" s="292">
        <f t="shared" si="6"/>
        <v>0</v>
      </c>
      <c r="AM8" s="292">
        <f t="shared" si="6"/>
        <v>0</v>
      </c>
      <c r="AN8" s="292">
        <f t="shared" si="6"/>
        <v>0</v>
      </c>
      <c r="AO8" s="291"/>
      <c r="AP8" s="292">
        <f>SUM(AP9:AP24)</f>
        <v>2951</v>
      </c>
      <c r="AQ8" s="292">
        <f t="shared" ref="AQ8:AV8" si="7">SUM(AQ9:AQ24)</f>
        <v>2951</v>
      </c>
      <c r="AR8" s="292">
        <f t="shared" si="7"/>
        <v>0</v>
      </c>
      <c r="AS8" s="292">
        <f t="shared" si="7"/>
        <v>0</v>
      </c>
      <c r="AT8" s="292">
        <f t="shared" si="7"/>
        <v>0</v>
      </c>
      <c r="AU8" s="292">
        <f t="shared" si="7"/>
        <v>0</v>
      </c>
      <c r="AV8" s="292">
        <f t="shared" si="7"/>
        <v>0</v>
      </c>
      <c r="AW8" s="291"/>
      <c r="AX8" s="292">
        <f>SUM(AX9:AX24)</f>
        <v>2951</v>
      </c>
      <c r="AY8" s="292">
        <f t="shared" ref="AY8:BD8" si="8">SUM(AY9:AY24)</f>
        <v>2951</v>
      </c>
      <c r="AZ8" s="292">
        <f t="shared" si="8"/>
        <v>0</v>
      </c>
      <c r="BA8" s="292">
        <f t="shared" si="8"/>
        <v>0</v>
      </c>
      <c r="BB8" s="292">
        <f t="shared" si="8"/>
        <v>0</v>
      </c>
      <c r="BC8" s="292">
        <f t="shared" si="8"/>
        <v>0</v>
      </c>
      <c r="BD8" s="292">
        <f t="shared" si="8"/>
        <v>0</v>
      </c>
      <c r="BE8" s="291"/>
      <c r="BF8" s="292">
        <f>SUM(BF9:BF24)</f>
        <v>2951</v>
      </c>
      <c r="BG8" s="292">
        <f t="shared" ref="BG8:BL8" si="9">SUM(BG9:BG24)</f>
        <v>2951</v>
      </c>
      <c r="BH8" s="292">
        <f t="shared" si="9"/>
        <v>0</v>
      </c>
      <c r="BI8" s="292">
        <f t="shared" si="9"/>
        <v>0</v>
      </c>
      <c r="BJ8" s="292">
        <f t="shared" si="9"/>
        <v>0</v>
      </c>
      <c r="BK8" s="292">
        <f t="shared" si="9"/>
        <v>0</v>
      </c>
      <c r="BL8" s="292">
        <f t="shared" si="9"/>
        <v>0</v>
      </c>
    </row>
    <row r="9" spans="1:64" s="287" customFormat="1" ht="40.5" customHeight="1" x14ac:dyDescent="0.25">
      <c r="A9" s="278"/>
      <c r="B9" s="278"/>
      <c r="C9" s="328" t="s">
        <v>9</v>
      </c>
      <c r="D9" s="333" t="s">
        <v>1962</v>
      </c>
      <c r="E9" s="31">
        <v>731</v>
      </c>
      <c r="F9" s="356">
        <v>450104900</v>
      </c>
      <c r="G9" s="28" t="s">
        <v>559</v>
      </c>
      <c r="H9" s="492">
        <v>2</v>
      </c>
      <c r="I9" s="353" t="s">
        <v>3054</v>
      </c>
      <c r="J9" s="325">
        <v>45</v>
      </c>
      <c r="K9" s="325" t="s">
        <v>3302</v>
      </c>
      <c r="L9" s="325">
        <v>4501</v>
      </c>
      <c r="M9" s="325" t="s">
        <v>3303</v>
      </c>
      <c r="N9" s="280">
        <v>2024004540058</v>
      </c>
      <c r="O9" s="325" t="s">
        <v>3304</v>
      </c>
      <c r="P9" s="327" t="s">
        <v>559</v>
      </c>
      <c r="Q9" s="272">
        <v>4000</v>
      </c>
      <c r="R9" s="326" t="s">
        <v>2955</v>
      </c>
      <c r="S9" s="326"/>
      <c r="T9" s="178">
        <v>4000</v>
      </c>
      <c r="U9" s="294">
        <v>400</v>
      </c>
      <c r="V9" s="295">
        <v>1200</v>
      </c>
      <c r="W9" s="295">
        <v>1200</v>
      </c>
      <c r="X9" s="295">
        <v>1200</v>
      </c>
      <c r="Y9" s="343">
        <v>730</v>
      </c>
      <c r="Z9" s="296">
        <f t="shared" si="5"/>
        <v>730</v>
      </c>
      <c r="AA9" s="296">
        <f t="shared" si="5"/>
        <v>730</v>
      </c>
      <c r="AB9" s="296">
        <f t="shared" si="5"/>
        <v>0</v>
      </c>
      <c r="AC9" s="296">
        <f t="shared" si="5"/>
        <v>0</v>
      </c>
      <c r="AD9" s="296">
        <f t="shared" si="5"/>
        <v>0</v>
      </c>
      <c r="AE9" s="296">
        <f t="shared" si="5"/>
        <v>0</v>
      </c>
      <c r="AF9" s="296">
        <f t="shared" si="5"/>
        <v>0</v>
      </c>
      <c r="AG9" s="297">
        <f>+U9</f>
        <v>400</v>
      </c>
      <c r="AH9" s="296">
        <f t="shared" ref="AH9:AH21" si="10">SUM(AI9:AN9)</f>
        <v>130</v>
      </c>
      <c r="AI9" s="298">
        <v>130</v>
      </c>
      <c r="AJ9" s="298"/>
      <c r="AK9" s="298"/>
      <c r="AL9" s="298"/>
      <c r="AM9" s="298"/>
      <c r="AN9" s="298"/>
      <c r="AO9" s="297">
        <f>+V9</f>
        <v>1200</v>
      </c>
      <c r="AP9" s="296">
        <f t="shared" ref="AP9:AP24" si="11">SUM(AQ9:AV9)</f>
        <v>200</v>
      </c>
      <c r="AQ9" s="298">
        <v>200</v>
      </c>
      <c r="AR9" s="298"/>
      <c r="AS9" s="298"/>
      <c r="AT9" s="298"/>
      <c r="AU9" s="298"/>
      <c r="AV9" s="298"/>
      <c r="AW9" s="297">
        <f>+W9</f>
        <v>1200</v>
      </c>
      <c r="AX9" s="296">
        <f t="shared" ref="AX9:AX24" si="12">SUM(AY9:BD9)</f>
        <v>200</v>
      </c>
      <c r="AY9" s="298">
        <v>200</v>
      </c>
      <c r="AZ9" s="298"/>
      <c r="BA9" s="298"/>
      <c r="BB9" s="298"/>
      <c r="BC9" s="298"/>
      <c r="BD9" s="298"/>
      <c r="BE9" s="297">
        <f>+X9</f>
        <v>1200</v>
      </c>
      <c r="BF9" s="296">
        <f t="shared" ref="BF9:BF24" si="13">SUM(BG9:BL9)</f>
        <v>200</v>
      </c>
      <c r="BG9" s="298">
        <v>200</v>
      </c>
      <c r="BH9" s="298"/>
      <c r="BI9" s="298"/>
      <c r="BJ9" s="298"/>
      <c r="BK9" s="298"/>
      <c r="BL9" s="298"/>
    </row>
    <row r="10" spans="1:64" s="287" customFormat="1" ht="40.5" customHeight="1" x14ac:dyDescent="0.25">
      <c r="A10" s="278"/>
      <c r="B10" s="278"/>
      <c r="C10" s="328" t="s">
        <v>10</v>
      </c>
      <c r="D10" s="347" t="s">
        <v>1963</v>
      </c>
      <c r="E10" s="31">
        <v>732</v>
      </c>
      <c r="F10" s="28">
        <v>459903003</v>
      </c>
      <c r="G10" s="28" t="s">
        <v>1964</v>
      </c>
      <c r="H10" s="492">
        <v>4</v>
      </c>
      <c r="I10" s="353" t="s">
        <v>3054</v>
      </c>
      <c r="J10" s="325">
        <v>45</v>
      </c>
      <c r="K10" s="325" t="s">
        <v>3302</v>
      </c>
      <c r="L10" s="325">
        <v>4501</v>
      </c>
      <c r="M10" s="325" t="s">
        <v>3303</v>
      </c>
      <c r="N10" s="280">
        <v>2024004540058</v>
      </c>
      <c r="O10" s="325" t="s">
        <v>3304</v>
      </c>
      <c r="P10" s="327" t="s">
        <v>1964</v>
      </c>
      <c r="Q10" s="272">
        <v>4</v>
      </c>
      <c r="R10" s="326" t="s">
        <v>2955</v>
      </c>
      <c r="S10" s="326"/>
      <c r="T10" s="178">
        <v>4</v>
      </c>
      <c r="U10" s="294">
        <v>1</v>
      </c>
      <c r="V10" s="295">
        <v>1</v>
      </c>
      <c r="W10" s="295">
        <v>1</v>
      </c>
      <c r="X10" s="295">
        <v>1</v>
      </c>
      <c r="Y10" s="343">
        <v>963.29</v>
      </c>
      <c r="Z10" s="296">
        <f>+AH10+AP10+AX10+BF10</f>
        <v>963.29</v>
      </c>
      <c r="AA10" s="296">
        <f t="shared" si="5"/>
        <v>963.29</v>
      </c>
      <c r="AB10" s="296">
        <f t="shared" si="5"/>
        <v>0</v>
      </c>
      <c r="AC10" s="296">
        <f t="shared" si="5"/>
        <v>0</v>
      </c>
      <c r="AD10" s="296">
        <f t="shared" si="5"/>
        <v>0</v>
      </c>
      <c r="AE10" s="296">
        <f t="shared" si="5"/>
        <v>0</v>
      </c>
      <c r="AF10" s="296">
        <f t="shared" si="5"/>
        <v>0</v>
      </c>
      <c r="AG10" s="297">
        <f t="shared" ref="AG10:AG24" si="14">+U10</f>
        <v>1</v>
      </c>
      <c r="AH10" s="296">
        <v>100.04</v>
      </c>
      <c r="AI10" s="298">
        <v>100.04</v>
      </c>
      <c r="AJ10" s="298"/>
      <c r="AK10" s="298"/>
      <c r="AL10" s="298"/>
      <c r="AM10" s="298"/>
      <c r="AN10" s="298"/>
      <c r="AO10" s="297">
        <f t="shared" ref="AO10:AO24" si="15">+V10</f>
        <v>1</v>
      </c>
      <c r="AP10" s="296">
        <f t="shared" si="11"/>
        <v>287.75</v>
      </c>
      <c r="AQ10" s="298">
        <v>287.75</v>
      </c>
      <c r="AR10" s="298"/>
      <c r="AS10" s="298"/>
      <c r="AT10" s="298"/>
      <c r="AU10" s="298"/>
      <c r="AV10" s="298"/>
      <c r="AW10" s="297">
        <f t="shared" ref="AW10:AW24" si="16">+W10</f>
        <v>1</v>
      </c>
      <c r="AX10" s="296">
        <f t="shared" si="12"/>
        <v>287.75</v>
      </c>
      <c r="AY10" s="298">
        <v>287.75</v>
      </c>
      <c r="AZ10" s="298"/>
      <c r="BA10" s="298"/>
      <c r="BB10" s="298"/>
      <c r="BC10" s="298"/>
      <c r="BD10" s="298"/>
      <c r="BE10" s="297">
        <f t="shared" ref="BE10:BE24" si="17">+X10</f>
        <v>1</v>
      </c>
      <c r="BF10" s="296">
        <f t="shared" si="13"/>
        <v>287.75</v>
      </c>
      <c r="BG10" s="298">
        <v>287.75</v>
      </c>
      <c r="BH10" s="298"/>
      <c r="BI10" s="298"/>
      <c r="BJ10" s="298"/>
      <c r="BK10" s="298"/>
      <c r="BL10" s="298"/>
    </row>
    <row r="11" spans="1:64" s="287" customFormat="1" ht="40.5" customHeight="1" x14ac:dyDescent="0.25">
      <c r="A11" s="278"/>
      <c r="B11" s="278"/>
      <c r="C11" s="328" t="s">
        <v>11</v>
      </c>
      <c r="D11" s="347" t="s">
        <v>1965</v>
      </c>
      <c r="E11" s="31">
        <v>733</v>
      </c>
      <c r="F11" s="28">
        <v>450104905</v>
      </c>
      <c r="G11" s="28" t="s">
        <v>501</v>
      </c>
      <c r="H11" s="492">
        <v>600</v>
      </c>
      <c r="I11" s="353" t="s">
        <v>3054</v>
      </c>
      <c r="J11" s="325">
        <v>45</v>
      </c>
      <c r="K11" s="325" t="s">
        <v>3302</v>
      </c>
      <c r="L11" s="325">
        <v>4501</v>
      </c>
      <c r="M11" s="325" t="s">
        <v>3303</v>
      </c>
      <c r="N11" s="280">
        <v>2024004540058</v>
      </c>
      <c r="O11" s="325" t="s">
        <v>3304</v>
      </c>
      <c r="P11" s="327" t="s">
        <v>501</v>
      </c>
      <c r="Q11" s="272">
        <v>600</v>
      </c>
      <c r="R11" s="326" t="s">
        <v>2955</v>
      </c>
      <c r="S11" s="326"/>
      <c r="T11" s="178">
        <v>600</v>
      </c>
      <c r="U11" s="294">
        <v>90</v>
      </c>
      <c r="V11" s="295">
        <v>170</v>
      </c>
      <c r="W11" s="295">
        <v>170</v>
      </c>
      <c r="X11" s="295">
        <v>170</v>
      </c>
      <c r="Y11" s="343">
        <v>730</v>
      </c>
      <c r="Z11" s="296">
        <f t="shared" si="5"/>
        <v>730</v>
      </c>
      <c r="AA11" s="296">
        <f t="shared" si="5"/>
        <v>730</v>
      </c>
      <c r="AB11" s="296">
        <f t="shared" si="5"/>
        <v>0</v>
      </c>
      <c r="AC11" s="296">
        <f t="shared" si="5"/>
        <v>0</v>
      </c>
      <c r="AD11" s="296">
        <f t="shared" si="5"/>
        <v>0</v>
      </c>
      <c r="AE11" s="296">
        <f t="shared" si="5"/>
        <v>0</v>
      </c>
      <c r="AF11" s="296">
        <f t="shared" si="5"/>
        <v>0</v>
      </c>
      <c r="AG11" s="297">
        <f t="shared" si="14"/>
        <v>90</v>
      </c>
      <c r="AH11" s="296">
        <f t="shared" si="10"/>
        <v>130</v>
      </c>
      <c r="AI11" s="298">
        <v>130</v>
      </c>
      <c r="AJ11" s="298"/>
      <c r="AK11" s="298"/>
      <c r="AL11" s="298"/>
      <c r="AM11" s="298"/>
      <c r="AN11" s="298"/>
      <c r="AO11" s="297">
        <f t="shared" si="15"/>
        <v>170</v>
      </c>
      <c r="AP11" s="296">
        <f t="shared" si="11"/>
        <v>200</v>
      </c>
      <c r="AQ11" s="298">
        <v>200</v>
      </c>
      <c r="AR11" s="298"/>
      <c r="AS11" s="298"/>
      <c r="AT11" s="298"/>
      <c r="AU11" s="298"/>
      <c r="AV11" s="298"/>
      <c r="AW11" s="297">
        <f t="shared" si="16"/>
        <v>170</v>
      </c>
      <c r="AX11" s="296">
        <f t="shared" si="12"/>
        <v>200</v>
      </c>
      <c r="AY11" s="298">
        <v>200</v>
      </c>
      <c r="AZ11" s="298"/>
      <c r="BA11" s="298"/>
      <c r="BB11" s="298"/>
      <c r="BC11" s="298"/>
      <c r="BD11" s="298"/>
      <c r="BE11" s="297">
        <f t="shared" si="17"/>
        <v>170</v>
      </c>
      <c r="BF11" s="296">
        <f t="shared" si="13"/>
        <v>200</v>
      </c>
      <c r="BG11" s="298">
        <v>200</v>
      </c>
      <c r="BH11" s="298"/>
      <c r="BI11" s="298"/>
      <c r="BJ11" s="298"/>
      <c r="BK11" s="298"/>
      <c r="BL11" s="298"/>
    </row>
    <row r="12" spans="1:64" s="287" customFormat="1" ht="40.5" customHeight="1" x14ac:dyDescent="0.25">
      <c r="A12" s="278"/>
      <c r="B12" s="278"/>
      <c r="C12" s="328" t="s">
        <v>1977</v>
      </c>
      <c r="D12" s="347" t="s">
        <v>1966</v>
      </c>
      <c r="E12" s="31">
        <v>734</v>
      </c>
      <c r="F12" s="28">
        <v>450104905</v>
      </c>
      <c r="G12" s="28" t="s">
        <v>501</v>
      </c>
      <c r="H12" s="492">
        <v>600</v>
      </c>
      <c r="I12" s="353" t="s">
        <v>3054</v>
      </c>
      <c r="J12" s="325">
        <v>45</v>
      </c>
      <c r="K12" s="325" t="s">
        <v>3302</v>
      </c>
      <c r="L12" s="325">
        <v>4501</v>
      </c>
      <c r="M12" s="325" t="s">
        <v>3303</v>
      </c>
      <c r="N12" s="280">
        <v>2024004540058</v>
      </c>
      <c r="O12" s="325" t="s">
        <v>3304</v>
      </c>
      <c r="P12" s="327" t="s">
        <v>501</v>
      </c>
      <c r="Q12" s="272">
        <v>600</v>
      </c>
      <c r="R12" s="326" t="s">
        <v>2955</v>
      </c>
      <c r="S12" s="326"/>
      <c r="T12" s="178">
        <v>600</v>
      </c>
      <c r="U12" s="294">
        <v>90</v>
      </c>
      <c r="V12" s="295">
        <v>170</v>
      </c>
      <c r="W12" s="295">
        <v>170</v>
      </c>
      <c r="X12" s="295">
        <v>170</v>
      </c>
      <c r="Y12" s="343">
        <v>730</v>
      </c>
      <c r="Z12" s="296">
        <f t="shared" si="5"/>
        <v>730</v>
      </c>
      <c r="AA12" s="296">
        <f t="shared" si="5"/>
        <v>730</v>
      </c>
      <c r="AB12" s="296">
        <f t="shared" si="5"/>
        <v>0</v>
      </c>
      <c r="AC12" s="296">
        <f t="shared" si="5"/>
        <v>0</v>
      </c>
      <c r="AD12" s="296">
        <f t="shared" si="5"/>
        <v>0</v>
      </c>
      <c r="AE12" s="296">
        <f t="shared" si="5"/>
        <v>0</v>
      </c>
      <c r="AF12" s="296">
        <f t="shared" si="5"/>
        <v>0</v>
      </c>
      <c r="AG12" s="297">
        <f t="shared" si="14"/>
        <v>90</v>
      </c>
      <c r="AH12" s="296">
        <f t="shared" si="10"/>
        <v>130</v>
      </c>
      <c r="AI12" s="298">
        <v>130</v>
      </c>
      <c r="AJ12" s="298"/>
      <c r="AK12" s="298"/>
      <c r="AL12" s="298"/>
      <c r="AM12" s="298"/>
      <c r="AN12" s="298"/>
      <c r="AO12" s="297">
        <f t="shared" si="15"/>
        <v>170</v>
      </c>
      <c r="AP12" s="296">
        <f t="shared" si="11"/>
        <v>200</v>
      </c>
      <c r="AQ12" s="298">
        <v>200</v>
      </c>
      <c r="AR12" s="298"/>
      <c r="AS12" s="298"/>
      <c r="AT12" s="298"/>
      <c r="AU12" s="298"/>
      <c r="AV12" s="298"/>
      <c r="AW12" s="297">
        <f t="shared" si="16"/>
        <v>170</v>
      </c>
      <c r="AX12" s="296">
        <f t="shared" si="12"/>
        <v>200</v>
      </c>
      <c r="AY12" s="298">
        <v>200</v>
      </c>
      <c r="AZ12" s="298"/>
      <c r="BA12" s="298"/>
      <c r="BB12" s="298"/>
      <c r="BC12" s="298"/>
      <c r="BD12" s="298"/>
      <c r="BE12" s="297">
        <f t="shared" si="17"/>
        <v>170</v>
      </c>
      <c r="BF12" s="296">
        <f t="shared" si="13"/>
        <v>200</v>
      </c>
      <c r="BG12" s="298">
        <v>200</v>
      </c>
      <c r="BH12" s="298"/>
      <c r="BI12" s="298"/>
      <c r="BJ12" s="298"/>
      <c r="BK12" s="298"/>
      <c r="BL12" s="298"/>
    </row>
    <row r="13" spans="1:64" s="287" customFormat="1" ht="40.5" customHeight="1" x14ac:dyDescent="0.25">
      <c r="A13" s="278"/>
      <c r="B13" s="278"/>
      <c r="C13" s="328" t="s">
        <v>1978</v>
      </c>
      <c r="D13" s="347" t="s">
        <v>1967</v>
      </c>
      <c r="E13" s="31">
        <v>735</v>
      </c>
      <c r="F13" s="28">
        <v>450104905</v>
      </c>
      <c r="G13" s="28" t="s">
        <v>501</v>
      </c>
      <c r="H13" s="492">
        <v>600</v>
      </c>
      <c r="I13" s="353" t="s">
        <v>3054</v>
      </c>
      <c r="J13" s="325">
        <v>45</v>
      </c>
      <c r="K13" s="325" t="s">
        <v>3302</v>
      </c>
      <c r="L13" s="325">
        <v>4501</v>
      </c>
      <c r="M13" s="325" t="s">
        <v>3303</v>
      </c>
      <c r="N13" s="280">
        <v>2024004540058</v>
      </c>
      <c r="O13" s="325" t="s">
        <v>3304</v>
      </c>
      <c r="P13" s="327" t="s">
        <v>501</v>
      </c>
      <c r="Q13" s="272">
        <v>600</v>
      </c>
      <c r="R13" s="326" t="s">
        <v>2955</v>
      </c>
      <c r="S13" s="326"/>
      <c r="T13" s="178">
        <v>600</v>
      </c>
      <c r="U13" s="294">
        <v>90</v>
      </c>
      <c r="V13" s="295">
        <v>170</v>
      </c>
      <c r="W13" s="295">
        <v>170</v>
      </c>
      <c r="X13" s="295">
        <v>170</v>
      </c>
      <c r="Y13" s="343">
        <v>730</v>
      </c>
      <c r="Z13" s="296">
        <f t="shared" si="5"/>
        <v>730</v>
      </c>
      <c r="AA13" s="296">
        <f t="shared" si="5"/>
        <v>730</v>
      </c>
      <c r="AB13" s="296">
        <f t="shared" si="5"/>
        <v>0</v>
      </c>
      <c r="AC13" s="296">
        <f t="shared" si="5"/>
        <v>0</v>
      </c>
      <c r="AD13" s="296">
        <f t="shared" si="5"/>
        <v>0</v>
      </c>
      <c r="AE13" s="296">
        <f t="shared" si="5"/>
        <v>0</v>
      </c>
      <c r="AF13" s="296">
        <f t="shared" si="5"/>
        <v>0</v>
      </c>
      <c r="AG13" s="297">
        <f t="shared" si="14"/>
        <v>90</v>
      </c>
      <c r="AH13" s="296">
        <f t="shared" si="10"/>
        <v>130</v>
      </c>
      <c r="AI13" s="298">
        <v>130</v>
      </c>
      <c r="AJ13" s="298"/>
      <c r="AK13" s="298"/>
      <c r="AL13" s="298"/>
      <c r="AM13" s="298"/>
      <c r="AN13" s="298"/>
      <c r="AO13" s="297">
        <f t="shared" si="15"/>
        <v>170</v>
      </c>
      <c r="AP13" s="296">
        <f t="shared" si="11"/>
        <v>200</v>
      </c>
      <c r="AQ13" s="298">
        <v>200</v>
      </c>
      <c r="AR13" s="298"/>
      <c r="AS13" s="298"/>
      <c r="AT13" s="298"/>
      <c r="AU13" s="298"/>
      <c r="AV13" s="298"/>
      <c r="AW13" s="297">
        <f t="shared" si="16"/>
        <v>170</v>
      </c>
      <c r="AX13" s="296">
        <f t="shared" si="12"/>
        <v>200</v>
      </c>
      <c r="AY13" s="298">
        <v>200</v>
      </c>
      <c r="AZ13" s="298"/>
      <c r="BA13" s="298"/>
      <c r="BB13" s="298"/>
      <c r="BC13" s="298"/>
      <c r="BD13" s="298"/>
      <c r="BE13" s="297">
        <f t="shared" si="17"/>
        <v>170</v>
      </c>
      <c r="BF13" s="296">
        <f t="shared" si="13"/>
        <v>200</v>
      </c>
      <c r="BG13" s="298">
        <v>200</v>
      </c>
      <c r="BH13" s="298"/>
      <c r="BI13" s="298"/>
      <c r="BJ13" s="298"/>
      <c r="BK13" s="298"/>
      <c r="BL13" s="298"/>
    </row>
    <row r="14" spans="1:64" s="287" customFormat="1" ht="40.5" customHeight="1" x14ac:dyDescent="0.25">
      <c r="A14" s="278"/>
      <c r="B14" s="278"/>
      <c r="C14" s="328" t="s">
        <v>1979</v>
      </c>
      <c r="D14" s="347" t="s">
        <v>1968</v>
      </c>
      <c r="E14" s="31">
        <v>736</v>
      </c>
      <c r="F14" s="28">
        <v>450104905</v>
      </c>
      <c r="G14" s="28" t="s">
        <v>501</v>
      </c>
      <c r="H14" s="352">
        <v>600</v>
      </c>
      <c r="I14" s="353" t="s">
        <v>3054</v>
      </c>
      <c r="J14" s="325">
        <v>45</v>
      </c>
      <c r="K14" s="325" t="s">
        <v>3302</v>
      </c>
      <c r="L14" s="325">
        <v>4501</v>
      </c>
      <c r="M14" s="325" t="s">
        <v>3303</v>
      </c>
      <c r="N14" s="280">
        <v>2024004540058</v>
      </c>
      <c r="O14" s="325" t="s">
        <v>3304</v>
      </c>
      <c r="P14" s="327" t="s">
        <v>501</v>
      </c>
      <c r="Q14" s="272">
        <v>600</v>
      </c>
      <c r="R14" s="326" t="s">
        <v>2955</v>
      </c>
      <c r="S14" s="326"/>
      <c r="T14" s="178">
        <v>600</v>
      </c>
      <c r="U14" s="294">
        <v>90</v>
      </c>
      <c r="V14" s="295">
        <v>170</v>
      </c>
      <c r="W14" s="295">
        <v>170</v>
      </c>
      <c r="X14" s="295">
        <v>170</v>
      </c>
      <c r="Y14" s="343">
        <v>730</v>
      </c>
      <c r="Z14" s="296">
        <f t="shared" si="5"/>
        <v>730</v>
      </c>
      <c r="AA14" s="296">
        <f t="shared" si="5"/>
        <v>730</v>
      </c>
      <c r="AB14" s="296">
        <f t="shared" si="5"/>
        <v>0</v>
      </c>
      <c r="AC14" s="296">
        <f t="shared" si="5"/>
        <v>0</v>
      </c>
      <c r="AD14" s="296">
        <f t="shared" si="5"/>
        <v>0</v>
      </c>
      <c r="AE14" s="296">
        <f t="shared" si="5"/>
        <v>0</v>
      </c>
      <c r="AF14" s="296">
        <f t="shared" si="5"/>
        <v>0</v>
      </c>
      <c r="AG14" s="297">
        <f t="shared" si="14"/>
        <v>90</v>
      </c>
      <c r="AH14" s="296">
        <f t="shared" si="10"/>
        <v>130</v>
      </c>
      <c r="AI14" s="298">
        <v>130</v>
      </c>
      <c r="AJ14" s="298"/>
      <c r="AK14" s="298"/>
      <c r="AL14" s="298"/>
      <c r="AM14" s="298"/>
      <c r="AN14" s="298"/>
      <c r="AO14" s="297">
        <f t="shared" si="15"/>
        <v>170</v>
      </c>
      <c r="AP14" s="296">
        <f t="shared" si="11"/>
        <v>200</v>
      </c>
      <c r="AQ14" s="298">
        <v>200</v>
      </c>
      <c r="AR14" s="298"/>
      <c r="AS14" s="298"/>
      <c r="AT14" s="298"/>
      <c r="AU14" s="298"/>
      <c r="AV14" s="298"/>
      <c r="AW14" s="297">
        <f t="shared" si="16"/>
        <v>170</v>
      </c>
      <c r="AX14" s="296">
        <f t="shared" si="12"/>
        <v>200</v>
      </c>
      <c r="AY14" s="298">
        <v>200</v>
      </c>
      <c r="AZ14" s="298"/>
      <c r="BA14" s="298"/>
      <c r="BB14" s="298"/>
      <c r="BC14" s="298"/>
      <c r="BD14" s="298"/>
      <c r="BE14" s="297">
        <f t="shared" si="17"/>
        <v>170</v>
      </c>
      <c r="BF14" s="296">
        <f t="shared" si="13"/>
        <v>200</v>
      </c>
      <c r="BG14" s="298">
        <v>200</v>
      </c>
      <c r="BH14" s="298"/>
      <c r="BI14" s="298"/>
      <c r="BJ14" s="298"/>
      <c r="BK14" s="298"/>
      <c r="BL14" s="298"/>
    </row>
    <row r="15" spans="1:64" s="287" customFormat="1" ht="40.5" customHeight="1" x14ac:dyDescent="0.25">
      <c r="A15" s="278"/>
      <c r="B15" s="278"/>
      <c r="C15" s="328" t="s">
        <v>1980</v>
      </c>
      <c r="D15" s="347" t="s">
        <v>1969</v>
      </c>
      <c r="E15" s="31">
        <v>737</v>
      </c>
      <c r="F15" s="28">
        <v>450104905</v>
      </c>
      <c r="G15" s="28" t="s">
        <v>501</v>
      </c>
      <c r="H15" s="352">
        <v>600</v>
      </c>
      <c r="I15" s="353" t="s">
        <v>3054</v>
      </c>
      <c r="J15" s="325">
        <v>45</v>
      </c>
      <c r="K15" s="325" t="s">
        <v>3302</v>
      </c>
      <c r="L15" s="325">
        <v>4501</v>
      </c>
      <c r="M15" s="325" t="s">
        <v>3303</v>
      </c>
      <c r="N15" s="280">
        <v>2024004540058</v>
      </c>
      <c r="O15" s="325" t="s">
        <v>3304</v>
      </c>
      <c r="P15" s="327" t="s">
        <v>501</v>
      </c>
      <c r="Q15" s="272">
        <v>600</v>
      </c>
      <c r="R15" s="326" t="s">
        <v>2955</v>
      </c>
      <c r="S15" s="326"/>
      <c r="T15" s="178">
        <v>600</v>
      </c>
      <c r="U15" s="294">
        <v>90</v>
      </c>
      <c r="V15" s="295">
        <v>170</v>
      </c>
      <c r="W15" s="295">
        <v>170</v>
      </c>
      <c r="X15" s="295">
        <v>170</v>
      </c>
      <c r="Y15" s="343">
        <v>730</v>
      </c>
      <c r="Z15" s="296">
        <f t="shared" si="5"/>
        <v>730</v>
      </c>
      <c r="AA15" s="296">
        <f t="shared" si="5"/>
        <v>730</v>
      </c>
      <c r="AB15" s="296">
        <f t="shared" si="5"/>
        <v>0</v>
      </c>
      <c r="AC15" s="296">
        <f t="shared" si="5"/>
        <v>0</v>
      </c>
      <c r="AD15" s="296">
        <f t="shared" si="5"/>
        <v>0</v>
      </c>
      <c r="AE15" s="296">
        <f t="shared" si="5"/>
        <v>0</v>
      </c>
      <c r="AF15" s="296">
        <f t="shared" si="5"/>
        <v>0</v>
      </c>
      <c r="AG15" s="297">
        <f t="shared" si="14"/>
        <v>90</v>
      </c>
      <c r="AH15" s="296">
        <f t="shared" si="10"/>
        <v>130</v>
      </c>
      <c r="AI15" s="298">
        <v>130</v>
      </c>
      <c r="AJ15" s="298"/>
      <c r="AK15" s="298"/>
      <c r="AL15" s="298"/>
      <c r="AM15" s="298"/>
      <c r="AN15" s="298"/>
      <c r="AO15" s="297">
        <f t="shared" si="15"/>
        <v>170</v>
      </c>
      <c r="AP15" s="296">
        <f t="shared" si="11"/>
        <v>200</v>
      </c>
      <c r="AQ15" s="298">
        <v>200</v>
      </c>
      <c r="AR15" s="298"/>
      <c r="AS15" s="298"/>
      <c r="AT15" s="298"/>
      <c r="AU15" s="298"/>
      <c r="AV15" s="298"/>
      <c r="AW15" s="297">
        <f t="shared" si="16"/>
        <v>170</v>
      </c>
      <c r="AX15" s="296">
        <f t="shared" si="12"/>
        <v>200</v>
      </c>
      <c r="AY15" s="298">
        <v>200</v>
      </c>
      <c r="AZ15" s="298"/>
      <c r="BA15" s="298"/>
      <c r="BB15" s="298"/>
      <c r="BC15" s="298"/>
      <c r="BD15" s="298"/>
      <c r="BE15" s="297">
        <f t="shared" si="17"/>
        <v>170</v>
      </c>
      <c r="BF15" s="296">
        <f t="shared" si="13"/>
        <v>200</v>
      </c>
      <c r="BG15" s="298">
        <v>200</v>
      </c>
      <c r="BH15" s="298"/>
      <c r="BI15" s="298"/>
      <c r="BJ15" s="298"/>
      <c r="BK15" s="298"/>
      <c r="BL15" s="298"/>
    </row>
    <row r="16" spans="1:64" s="287" customFormat="1" ht="40.5" customHeight="1" x14ac:dyDescent="0.25">
      <c r="A16" s="278"/>
      <c r="B16" s="278"/>
      <c r="C16" s="328" t="s">
        <v>1981</v>
      </c>
      <c r="D16" s="347" t="s">
        <v>1970</v>
      </c>
      <c r="E16" s="31">
        <v>738</v>
      </c>
      <c r="F16" s="28">
        <v>450104905</v>
      </c>
      <c r="G16" s="28" t="s">
        <v>501</v>
      </c>
      <c r="H16" s="352">
        <v>600</v>
      </c>
      <c r="I16" s="353" t="s">
        <v>3054</v>
      </c>
      <c r="J16" s="325">
        <v>45</v>
      </c>
      <c r="K16" s="325" t="s">
        <v>3302</v>
      </c>
      <c r="L16" s="325">
        <v>4501</v>
      </c>
      <c r="M16" s="325" t="s">
        <v>3303</v>
      </c>
      <c r="N16" s="280">
        <v>2024004540058</v>
      </c>
      <c r="O16" s="325" t="s">
        <v>3304</v>
      </c>
      <c r="P16" s="327" t="s">
        <v>501</v>
      </c>
      <c r="Q16" s="272">
        <v>600</v>
      </c>
      <c r="R16" s="326" t="s">
        <v>2955</v>
      </c>
      <c r="S16" s="326"/>
      <c r="T16" s="178">
        <v>600</v>
      </c>
      <c r="U16" s="294">
        <v>90</v>
      </c>
      <c r="V16" s="295">
        <v>170</v>
      </c>
      <c r="W16" s="295">
        <v>170</v>
      </c>
      <c r="X16" s="295">
        <v>170</v>
      </c>
      <c r="Y16" s="343">
        <v>730</v>
      </c>
      <c r="Z16" s="296">
        <f t="shared" si="5"/>
        <v>730</v>
      </c>
      <c r="AA16" s="296">
        <f t="shared" si="5"/>
        <v>730</v>
      </c>
      <c r="AB16" s="296">
        <f t="shared" si="5"/>
        <v>0</v>
      </c>
      <c r="AC16" s="296">
        <f t="shared" si="5"/>
        <v>0</v>
      </c>
      <c r="AD16" s="296">
        <f t="shared" si="5"/>
        <v>0</v>
      </c>
      <c r="AE16" s="296">
        <f t="shared" si="5"/>
        <v>0</v>
      </c>
      <c r="AF16" s="296">
        <f t="shared" si="5"/>
        <v>0</v>
      </c>
      <c r="AG16" s="297">
        <f t="shared" si="14"/>
        <v>90</v>
      </c>
      <c r="AH16" s="296">
        <f t="shared" si="10"/>
        <v>130</v>
      </c>
      <c r="AI16" s="298">
        <v>130</v>
      </c>
      <c r="AJ16" s="298"/>
      <c r="AK16" s="298"/>
      <c r="AL16" s="298"/>
      <c r="AM16" s="298"/>
      <c r="AN16" s="298"/>
      <c r="AO16" s="297">
        <f t="shared" si="15"/>
        <v>170</v>
      </c>
      <c r="AP16" s="296">
        <f t="shared" si="11"/>
        <v>200</v>
      </c>
      <c r="AQ16" s="298">
        <v>200</v>
      </c>
      <c r="AR16" s="298"/>
      <c r="AS16" s="298"/>
      <c r="AT16" s="298"/>
      <c r="AU16" s="298"/>
      <c r="AV16" s="298"/>
      <c r="AW16" s="297">
        <f t="shared" si="16"/>
        <v>170</v>
      </c>
      <c r="AX16" s="296">
        <f t="shared" si="12"/>
        <v>200</v>
      </c>
      <c r="AY16" s="298">
        <v>200</v>
      </c>
      <c r="AZ16" s="298"/>
      <c r="BA16" s="298"/>
      <c r="BB16" s="298"/>
      <c r="BC16" s="298"/>
      <c r="BD16" s="298"/>
      <c r="BE16" s="297">
        <f t="shared" si="17"/>
        <v>170</v>
      </c>
      <c r="BF16" s="296">
        <f t="shared" si="13"/>
        <v>200</v>
      </c>
      <c r="BG16" s="298">
        <v>200</v>
      </c>
      <c r="BH16" s="298"/>
      <c r="BI16" s="298"/>
      <c r="BJ16" s="298"/>
      <c r="BK16" s="298"/>
      <c r="BL16" s="298"/>
    </row>
    <row r="17" spans="1:64" s="287" customFormat="1" ht="40.5" customHeight="1" x14ac:dyDescent="0.25">
      <c r="A17" s="278"/>
      <c r="B17" s="278"/>
      <c r="C17" s="328" t="s">
        <v>1982</v>
      </c>
      <c r="D17" s="362" t="s">
        <v>1971</v>
      </c>
      <c r="E17" s="31">
        <v>739</v>
      </c>
      <c r="F17" s="28">
        <v>450104905</v>
      </c>
      <c r="G17" s="28" t="s">
        <v>501</v>
      </c>
      <c r="H17" s="352">
        <v>600</v>
      </c>
      <c r="I17" s="353" t="s">
        <v>3054</v>
      </c>
      <c r="J17" s="325">
        <v>45</v>
      </c>
      <c r="K17" s="325" t="s">
        <v>3302</v>
      </c>
      <c r="L17" s="325">
        <v>4501</v>
      </c>
      <c r="M17" s="325" t="s">
        <v>3303</v>
      </c>
      <c r="N17" s="280">
        <v>2024004540058</v>
      </c>
      <c r="O17" s="325" t="s">
        <v>3304</v>
      </c>
      <c r="P17" s="327" t="s">
        <v>501</v>
      </c>
      <c r="Q17" s="272">
        <v>600</v>
      </c>
      <c r="R17" s="326" t="s">
        <v>2955</v>
      </c>
      <c r="S17" s="326"/>
      <c r="T17" s="178">
        <v>600</v>
      </c>
      <c r="U17" s="294">
        <v>90</v>
      </c>
      <c r="V17" s="295">
        <v>170</v>
      </c>
      <c r="W17" s="295">
        <v>170</v>
      </c>
      <c r="X17" s="295">
        <v>170</v>
      </c>
      <c r="Y17" s="343">
        <v>730</v>
      </c>
      <c r="Z17" s="296">
        <f t="shared" si="5"/>
        <v>730</v>
      </c>
      <c r="AA17" s="296">
        <f t="shared" si="5"/>
        <v>730</v>
      </c>
      <c r="AB17" s="296">
        <f t="shared" si="5"/>
        <v>0</v>
      </c>
      <c r="AC17" s="296">
        <f t="shared" si="5"/>
        <v>0</v>
      </c>
      <c r="AD17" s="296">
        <f t="shared" si="5"/>
        <v>0</v>
      </c>
      <c r="AE17" s="296">
        <f t="shared" si="5"/>
        <v>0</v>
      </c>
      <c r="AF17" s="296">
        <f t="shared" si="5"/>
        <v>0</v>
      </c>
      <c r="AG17" s="297">
        <f t="shared" si="14"/>
        <v>90</v>
      </c>
      <c r="AH17" s="296">
        <f t="shared" si="10"/>
        <v>130</v>
      </c>
      <c r="AI17" s="298">
        <v>130</v>
      </c>
      <c r="AJ17" s="298"/>
      <c r="AK17" s="298"/>
      <c r="AL17" s="298"/>
      <c r="AM17" s="298"/>
      <c r="AN17" s="298"/>
      <c r="AO17" s="297">
        <f t="shared" si="15"/>
        <v>170</v>
      </c>
      <c r="AP17" s="296">
        <f t="shared" si="11"/>
        <v>200</v>
      </c>
      <c r="AQ17" s="298">
        <v>200</v>
      </c>
      <c r="AR17" s="298"/>
      <c r="AS17" s="298"/>
      <c r="AT17" s="298"/>
      <c r="AU17" s="298"/>
      <c r="AV17" s="298"/>
      <c r="AW17" s="297">
        <f t="shared" si="16"/>
        <v>170</v>
      </c>
      <c r="AX17" s="296">
        <f t="shared" si="12"/>
        <v>200</v>
      </c>
      <c r="AY17" s="298">
        <v>200</v>
      </c>
      <c r="AZ17" s="298"/>
      <c r="BA17" s="298"/>
      <c r="BB17" s="298"/>
      <c r="BC17" s="298"/>
      <c r="BD17" s="298"/>
      <c r="BE17" s="297">
        <f t="shared" si="17"/>
        <v>170</v>
      </c>
      <c r="BF17" s="296">
        <f t="shared" si="13"/>
        <v>200</v>
      </c>
      <c r="BG17" s="298">
        <v>200</v>
      </c>
      <c r="BH17" s="298"/>
      <c r="BI17" s="298"/>
      <c r="BJ17" s="298"/>
      <c r="BK17" s="298"/>
      <c r="BL17" s="298"/>
    </row>
    <row r="18" spans="1:64" s="287" customFormat="1" ht="40.5" customHeight="1" x14ac:dyDescent="0.25">
      <c r="A18" s="278"/>
      <c r="B18" s="278"/>
      <c r="C18" s="328" t="s">
        <v>1983</v>
      </c>
      <c r="D18" s="362" t="s">
        <v>1972</v>
      </c>
      <c r="E18" s="31">
        <v>740</v>
      </c>
      <c r="F18" s="28">
        <v>450104905</v>
      </c>
      <c r="G18" s="28" t="s">
        <v>501</v>
      </c>
      <c r="H18" s="352">
        <v>600</v>
      </c>
      <c r="I18" s="353" t="s">
        <v>3054</v>
      </c>
      <c r="J18" s="325">
        <v>45</v>
      </c>
      <c r="K18" s="325" t="s">
        <v>3302</v>
      </c>
      <c r="L18" s="325">
        <v>4501</v>
      </c>
      <c r="M18" s="325" t="s">
        <v>3303</v>
      </c>
      <c r="N18" s="280">
        <v>2024004540058</v>
      </c>
      <c r="O18" s="325" t="s">
        <v>3304</v>
      </c>
      <c r="P18" s="327" t="s">
        <v>501</v>
      </c>
      <c r="Q18" s="272">
        <v>600</v>
      </c>
      <c r="R18" s="326" t="s">
        <v>2955</v>
      </c>
      <c r="S18" s="326"/>
      <c r="T18" s="178">
        <v>600</v>
      </c>
      <c r="U18" s="294">
        <v>90</v>
      </c>
      <c r="V18" s="295">
        <v>170</v>
      </c>
      <c r="W18" s="295">
        <v>170</v>
      </c>
      <c r="X18" s="295">
        <v>170</v>
      </c>
      <c r="Y18" s="343">
        <v>730</v>
      </c>
      <c r="Z18" s="296">
        <f t="shared" si="5"/>
        <v>730</v>
      </c>
      <c r="AA18" s="296">
        <f t="shared" si="5"/>
        <v>730</v>
      </c>
      <c r="AB18" s="296">
        <f t="shared" si="5"/>
        <v>0</v>
      </c>
      <c r="AC18" s="296">
        <f t="shared" si="5"/>
        <v>0</v>
      </c>
      <c r="AD18" s="296">
        <f t="shared" si="5"/>
        <v>0</v>
      </c>
      <c r="AE18" s="296">
        <f t="shared" si="5"/>
        <v>0</v>
      </c>
      <c r="AF18" s="296">
        <f t="shared" si="5"/>
        <v>0</v>
      </c>
      <c r="AG18" s="297">
        <f t="shared" si="14"/>
        <v>90</v>
      </c>
      <c r="AH18" s="296">
        <f t="shared" si="10"/>
        <v>130</v>
      </c>
      <c r="AI18" s="298">
        <v>130</v>
      </c>
      <c r="AJ18" s="298"/>
      <c r="AK18" s="298"/>
      <c r="AL18" s="298"/>
      <c r="AM18" s="298"/>
      <c r="AN18" s="298"/>
      <c r="AO18" s="297">
        <f t="shared" si="15"/>
        <v>170</v>
      </c>
      <c r="AP18" s="296">
        <f t="shared" si="11"/>
        <v>200</v>
      </c>
      <c r="AQ18" s="298">
        <v>200</v>
      </c>
      <c r="AR18" s="298"/>
      <c r="AS18" s="298"/>
      <c r="AT18" s="298"/>
      <c r="AU18" s="298"/>
      <c r="AV18" s="298"/>
      <c r="AW18" s="297">
        <f t="shared" si="16"/>
        <v>170</v>
      </c>
      <c r="AX18" s="296">
        <f t="shared" si="12"/>
        <v>200</v>
      </c>
      <c r="AY18" s="298">
        <v>200</v>
      </c>
      <c r="AZ18" s="298"/>
      <c r="BA18" s="298"/>
      <c r="BB18" s="298"/>
      <c r="BC18" s="298"/>
      <c r="BD18" s="298"/>
      <c r="BE18" s="297">
        <f t="shared" si="17"/>
        <v>170</v>
      </c>
      <c r="BF18" s="296">
        <f t="shared" si="13"/>
        <v>200</v>
      </c>
      <c r="BG18" s="298">
        <v>200</v>
      </c>
      <c r="BH18" s="298"/>
      <c r="BI18" s="298"/>
      <c r="BJ18" s="298"/>
      <c r="BK18" s="298"/>
      <c r="BL18" s="298"/>
    </row>
    <row r="19" spans="1:64" s="287" customFormat="1" ht="40.5" customHeight="1" x14ac:dyDescent="0.25">
      <c r="A19" s="278"/>
      <c r="B19" s="278"/>
      <c r="C19" s="328" t="s">
        <v>1984</v>
      </c>
      <c r="D19" s="362" t="s">
        <v>1973</v>
      </c>
      <c r="E19" s="31">
        <v>741</v>
      </c>
      <c r="F19" s="28">
        <v>450104905</v>
      </c>
      <c r="G19" s="28" t="s">
        <v>501</v>
      </c>
      <c r="H19" s="352">
        <v>600</v>
      </c>
      <c r="I19" s="353" t="s">
        <v>3054</v>
      </c>
      <c r="J19" s="325">
        <v>45</v>
      </c>
      <c r="K19" s="325" t="s">
        <v>3302</v>
      </c>
      <c r="L19" s="325">
        <v>4501</v>
      </c>
      <c r="M19" s="325" t="s">
        <v>3303</v>
      </c>
      <c r="N19" s="280">
        <v>2024004540058</v>
      </c>
      <c r="O19" s="325" t="s">
        <v>3304</v>
      </c>
      <c r="P19" s="327" t="s">
        <v>501</v>
      </c>
      <c r="Q19" s="272">
        <v>600</v>
      </c>
      <c r="R19" s="326" t="s">
        <v>2955</v>
      </c>
      <c r="S19" s="326"/>
      <c r="T19" s="178">
        <v>600</v>
      </c>
      <c r="U19" s="294">
        <v>90</v>
      </c>
      <c r="V19" s="295">
        <v>170</v>
      </c>
      <c r="W19" s="295">
        <v>170</v>
      </c>
      <c r="X19" s="295">
        <v>170</v>
      </c>
      <c r="Y19" s="343">
        <v>730</v>
      </c>
      <c r="Z19" s="296">
        <f t="shared" si="5"/>
        <v>730</v>
      </c>
      <c r="AA19" s="296">
        <f t="shared" si="5"/>
        <v>730</v>
      </c>
      <c r="AB19" s="296">
        <f t="shared" si="5"/>
        <v>0</v>
      </c>
      <c r="AC19" s="296">
        <f t="shared" si="5"/>
        <v>0</v>
      </c>
      <c r="AD19" s="296">
        <f t="shared" si="5"/>
        <v>0</v>
      </c>
      <c r="AE19" s="296">
        <f t="shared" si="5"/>
        <v>0</v>
      </c>
      <c r="AF19" s="296">
        <f t="shared" si="5"/>
        <v>0</v>
      </c>
      <c r="AG19" s="297">
        <f t="shared" si="14"/>
        <v>90</v>
      </c>
      <c r="AH19" s="296">
        <f t="shared" si="10"/>
        <v>130</v>
      </c>
      <c r="AI19" s="298">
        <v>130</v>
      </c>
      <c r="AJ19" s="298"/>
      <c r="AK19" s="298"/>
      <c r="AL19" s="298"/>
      <c r="AM19" s="298"/>
      <c r="AN19" s="298"/>
      <c r="AO19" s="297">
        <f t="shared" si="15"/>
        <v>170</v>
      </c>
      <c r="AP19" s="296">
        <f t="shared" si="11"/>
        <v>200</v>
      </c>
      <c r="AQ19" s="298">
        <v>200</v>
      </c>
      <c r="AR19" s="298"/>
      <c r="AS19" s="298"/>
      <c r="AT19" s="298"/>
      <c r="AU19" s="298"/>
      <c r="AV19" s="298"/>
      <c r="AW19" s="297">
        <f t="shared" si="16"/>
        <v>170</v>
      </c>
      <c r="AX19" s="296">
        <f t="shared" si="12"/>
        <v>200</v>
      </c>
      <c r="AY19" s="298">
        <v>200</v>
      </c>
      <c r="AZ19" s="298"/>
      <c r="BA19" s="298"/>
      <c r="BB19" s="298"/>
      <c r="BC19" s="298"/>
      <c r="BD19" s="298"/>
      <c r="BE19" s="297">
        <f t="shared" si="17"/>
        <v>170</v>
      </c>
      <c r="BF19" s="296">
        <f t="shared" si="13"/>
        <v>200</v>
      </c>
      <c r="BG19" s="298">
        <v>200</v>
      </c>
      <c r="BH19" s="298"/>
      <c r="BI19" s="298"/>
      <c r="BJ19" s="298"/>
      <c r="BK19" s="298"/>
      <c r="BL19" s="298"/>
    </row>
    <row r="20" spans="1:64" s="287" customFormat="1" ht="40.5" customHeight="1" x14ac:dyDescent="0.25">
      <c r="A20" s="278"/>
      <c r="B20" s="278"/>
      <c r="C20" s="328" t="s">
        <v>1985</v>
      </c>
      <c r="D20" s="322" t="s">
        <v>3311</v>
      </c>
      <c r="E20" s="31">
        <v>742</v>
      </c>
      <c r="F20" s="28">
        <v>450104905</v>
      </c>
      <c r="G20" s="28" t="s">
        <v>501</v>
      </c>
      <c r="H20" s="352">
        <v>600</v>
      </c>
      <c r="I20" s="353" t="s">
        <v>3054</v>
      </c>
      <c r="J20" s="325">
        <v>45</v>
      </c>
      <c r="K20" s="325" t="s">
        <v>3302</v>
      </c>
      <c r="L20" s="325">
        <v>4501</v>
      </c>
      <c r="M20" s="325" t="s">
        <v>3303</v>
      </c>
      <c r="N20" s="280">
        <v>2024004540058</v>
      </c>
      <c r="O20" s="325" t="s">
        <v>3304</v>
      </c>
      <c r="P20" s="327" t="s">
        <v>501</v>
      </c>
      <c r="Q20" s="272">
        <v>600</v>
      </c>
      <c r="R20" s="326" t="s">
        <v>2955</v>
      </c>
      <c r="S20" s="326"/>
      <c r="T20" s="178">
        <v>600</v>
      </c>
      <c r="U20" s="294">
        <v>90</v>
      </c>
      <c r="V20" s="295">
        <v>170</v>
      </c>
      <c r="W20" s="295">
        <v>170</v>
      </c>
      <c r="X20" s="295">
        <v>170</v>
      </c>
      <c r="Y20" s="343">
        <v>730</v>
      </c>
      <c r="Z20" s="296">
        <f t="shared" si="5"/>
        <v>730</v>
      </c>
      <c r="AA20" s="296">
        <f t="shared" si="5"/>
        <v>730</v>
      </c>
      <c r="AB20" s="296">
        <f t="shared" si="5"/>
        <v>0</v>
      </c>
      <c r="AC20" s="296">
        <f t="shared" si="5"/>
        <v>0</v>
      </c>
      <c r="AD20" s="296">
        <f t="shared" si="5"/>
        <v>0</v>
      </c>
      <c r="AE20" s="296">
        <f t="shared" si="5"/>
        <v>0</v>
      </c>
      <c r="AF20" s="296">
        <f t="shared" si="5"/>
        <v>0</v>
      </c>
      <c r="AG20" s="297">
        <f t="shared" si="14"/>
        <v>90</v>
      </c>
      <c r="AH20" s="296">
        <f t="shared" si="10"/>
        <v>130</v>
      </c>
      <c r="AI20" s="298">
        <v>130</v>
      </c>
      <c r="AJ20" s="298"/>
      <c r="AK20" s="298"/>
      <c r="AL20" s="298"/>
      <c r="AM20" s="298"/>
      <c r="AN20" s="298"/>
      <c r="AO20" s="297">
        <f t="shared" si="15"/>
        <v>170</v>
      </c>
      <c r="AP20" s="296">
        <f t="shared" si="11"/>
        <v>200</v>
      </c>
      <c r="AQ20" s="298">
        <v>200</v>
      </c>
      <c r="AR20" s="298"/>
      <c r="AS20" s="298"/>
      <c r="AT20" s="298"/>
      <c r="AU20" s="298"/>
      <c r="AV20" s="298"/>
      <c r="AW20" s="297">
        <f t="shared" si="16"/>
        <v>170</v>
      </c>
      <c r="AX20" s="296">
        <f t="shared" si="12"/>
        <v>200</v>
      </c>
      <c r="AY20" s="298">
        <v>200</v>
      </c>
      <c r="AZ20" s="298"/>
      <c r="BA20" s="298"/>
      <c r="BB20" s="298"/>
      <c r="BC20" s="298"/>
      <c r="BD20" s="298"/>
      <c r="BE20" s="297">
        <f t="shared" si="17"/>
        <v>170</v>
      </c>
      <c r="BF20" s="296">
        <f t="shared" si="13"/>
        <v>200</v>
      </c>
      <c r="BG20" s="298">
        <v>200</v>
      </c>
      <c r="BH20" s="298"/>
      <c r="BI20" s="298"/>
      <c r="BJ20" s="298"/>
      <c r="BK20" s="298"/>
      <c r="BL20" s="298"/>
    </row>
    <row r="21" spans="1:64" s="287" customFormat="1" ht="40.5" customHeight="1" x14ac:dyDescent="0.25">
      <c r="A21" s="278"/>
      <c r="B21" s="278"/>
      <c r="C21" s="328" t="s">
        <v>1986</v>
      </c>
      <c r="D21" s="322" t="s">
        <v>1975</v>
      </c>
      <c r="E21" s="31">
        <v>743</v>
      </c>
      <c r="F21" s="28">
        <v>450100400</v>
      </c>
      <c r="G21" s="32" t="s">
        <v>3305</v>
      </c>
      <c r="H21" s="352">
        <v>4</v>
      </c>
      <c r="I21" s="353" t="s">
        <v>3054</v>
      </c>
      <c r="J21" s="325">
        <v>45</v>
      </c>
      <c r="K21" s="325" t="s">
        <v>3302</v>
      </c>
      <c r="L21" s="325">
        <v>4501</v>
      </c>
      <c r="M21" s="325" t="s">
        <v>3303</v>
      </c>
      <c r="N21" s="280">
        <v>2024004540058</v>
      </c>
      <c r="O21" s="325" t="s">
        <v>3304</v>
      </c>
      <c r="P21" s="332" t="s">
        <v>1976</v>
      </c>
      <c r="Q21" s="272">
        <v>4</v>
      </c>
      <c r="R21" s="326" t="s">
        <v>2955</v>
      </c>
      <c r="S21" s="326"/>
      <c r="T21" s="178">
        <v>4</v>
      </c>
      <c r="U21" s="294"/>
      <c r="V21" s="295">
        <v>2</v>
      </c>
      <c r="W21" s="295">
        <v>1</v>
      </c>
      <c r="X21" s="295">
        <v>1</v>
      </c>
      <c r="Y21" s="343">
        <v>263.25</v>
      </c>
      <c r="Z21" s="296">
        <f t="shared" si="5"/>
        <v>263.25</v>
      </c>
      <c r="AA21" s="296">
        <f t="shared" si="5"/>
        <v>263.25</v>
      </c>
      <c r="AB21" s="296">
        <f t="shared" si="5"/>
        <v>0</v>
      </c>
      <c r="AC21" s="296">
        <f t="shared" si="5"/>
        <v>0</v>
      </c>
      <c r="AD21" s="296">
        <f t="shared" si="5"/>
        <v>0</v>
      </c>
      <c r="AE21" s="296">
        <f t="shared" si="5"/>
        <v>0</v>
      </c>
      <c r="AF21" s="296">
        <f t="shared" si="5"/>
        <v>0</v>
      </c>
      <c r="AG21" s="297">
        <f t="shared" si="14"/>
        <v>0</v>
      </c>
      <c r="AH21" s="296">
        <f t="shared" si="10"/>
        <v>0</v>
      </c>
      <c r="AI21" s="298"/>
      <c r="AJ21" s="298"/>
      <c r="AK21" s="298"/>
      <c r="AL21" s="298"/>
      <c r="AM21" s="298"/>
      <c r="AN21" s="298"/>
      <c r="AO21" s="297">
        <f t="shared" si="15"/>
        <v>2</v>
      </c>
      <c r="AP21" s="296">
        <f t="shared" si="11"/>
        <v>87.75</v>
      </c>
      <c r="AQ21" s="298">
        <v>87.75</v>
      </c>
      <c r="AR21" s="298"/>
      <c r="AS21" s="298"/>
      <c r="AT21" s="298"/>
      <c r="AU21" s="298"/>
      <c r="AV21" s="298"/>
      <c r="AW21" s="297">
        <f t="shared" si="16"/>
        <v>1</v>
      </c>
      <c r="AX21" s="296">
        <f t="shared" si="12"/>
        <v>87.75</v>
      </c>
      <c r="AY21" s="298">
        <v>87.75</v>
      </c>
      <c r="AZ21" s="298"/>
      <c r="BA21" s="298"/>
      <c r="BB21" s="298"/>
      <c r="BC21" s="298"/>
      <c r="BD21" s="298"/>
      <c r="BE21" s="297">
        <f t="shared" si="17"/>
        <v>1</v>
      </c>
      <c r="BF21" s="296">
        <f t="shared" si="13"/>
        <v>87.75</v>
      </c>
      <c r="BG21" s="298">
        <v>87.75</v>
      </c>
      <c r="BH21" s="298"/>
      <c r="BI21" s="298"/>
      <c r="BJ21" s="298"/>
      <c r="BK21" s="298"/>
      <c r="BL21" s="298"/>
    </row>
    <row r="22" spans="1:64" s="287" customFormat="1" ht="40.5" customHeight="1" x14ac:dyDescent="0.25">
      <c r="A22" s="278"/>
      <c r="B22" s="278"/>
      <c r="C22" s="328" t="s">
        <v>2947</v>
      </c>
      <c r="D22" s="322" t="s">
        <v>2944</v>
      </c>
      <c r="E22" s="31">
        <v>744</v>
      </c>
      <c r="F22" s="28">
        <v>450202400</v>
      </c>
      <c r="G22" s="28" t="s">
        <v>2023</v>
      </c>
      <c r="H22" s="352">
        <v>4</v>
      </c>
      <c r="I22" s="353" t="s">
        <v>3054</v>
      </c>
      <c r="J22" s="325">
        <v>45</v>
      </c>
      <c r="K22" s="325" t="s">
        <v>3302</v>
      </c>
      <c r="L22" s="325">
        <v>4501</v>
      </c>
      <c r="M22" s="325" t="s">
        <v>3303</v>
      </c>
      <c r="N22" s="280">
        <v>2024004540058</v>
      </c>
      <c r="O22" s="325" t="s">
        <v>3304</v>
      </c>
      <c r="P22" s="332" t="s">
        <v>2037</v>
      </c>
      <c r="Q22" s="272">
        <v>4</v>
      </c>
      <c r="R22" s="326" t="s">
        <v>2955</v>
      </c>
      <c r="S22" s="326"/>
      <c r="T22" s="178">
        <v>4</v>
      </c>
      <c r="U22" s="294"/>
      <c r="V22" s="295">
        <v>2</v>
      </c>
      <c r="W22" s="295">
        <v>1</v>
      </c>
      <c r="X22" s="295">
        <v>1</v>
      </c>
      <c r="Y22" s="343">
        <v>263.25</v>
      </c>
      <c r="Z22" s="296">
        <f t="shared" si="5"/>
        <v>263.25</v>
      </c>
      <c r="AA22" s="296">
        <f t="shared" si="5"/>
        <v>263.25</v>
      </c>
      <c r="AB22" s="296">
        <f t="shared" si="5"/>
        <v>0</v>
      </c>
      <c r="AC22" s="296">
        <f t="shared" si="5"/>
        <v>0</v>
      </c>
      <c r="AD22" s="296">
        <f t="shared" si="5"/>
        <v>0</v>
      </c>
      <c r="AE22" s="296">
        <f t="shared" si="5"/>
        <v>0</v>
      </c>
      <c r="AF22" s="296">
        <f t="shared" si="5"/>
        <v>0</v>
      </c>
      <c r="AG22" s="297">
        <f t="shared" si="14"/>
        <v>0</v>
      </c>
      <c r="AH22" s="296">
        <f t="shared" ref="AH22:AH24" si="18">SUM(AI22:AN22)</f>
        <v>0</v>
      </c>
      <c r="AI22" s="298"/>
      <c r="AJ22" s="298"/>
      <c r="AK22" s="298"/>
      <c r="AL22" s="298"/>
      <c r="AM22" s="298"/>
      <c r="AN22" s="298"/>
      <c r="AO22" s="297">
        <f t="shared" si="15"/>
        <v>2</v>
      </c>
      <c r="AP22" s="296">
        <f t="shared" si="11"/>
        <v>87.75</v>
      </c>
      <c r="AQ22" s="298">
        <v>87.75</v>
      </c>
      <c r="AR22" s="298"/>
      <c r="AS22" s="298"/>
      <c r="AT22" s="298"/>
      <c r="AU22" s="298"/>
      <c r="AV22" s="298"/>
      <c r="AW22" s="297">
        <f t="shared" si="16"/>
        <v>1</v>
      </c>
      <c r="AX22" s="296">
        <f t="shared" si="12"/>
        <v>87.75</v>
      </c>
      <c r="AY22" s="298">
        <v>87.75</v>
      </c>
      <c r="AZ22" s="298"/>
      <c r="BA22" s="298"/>
      <c r="BB22" s="298"/>
      <c r="BC22" s="298"/>
      <c r="BD22" s="298"/>
      <c r="BE22" s="297">
        <f t="shared" si="17"/>
        <v>1</v>
      </c>
      <c r="BF22" s="296">
        <f t="shared" si="13"/>
        <v>87.75</v>
      </c>
      <c r="BG22" s="298">
        <v>87.75</v>
      </c>
      <c r="BH22" s="298"/>
      <c r="BI22" s="298"/>
      <c r="BJ22" s="298"/>
      <c r="BK22" s="298"/>
      <c r="BL22" s="298"/>
    </row>
    <row r="23" spans="1:64" s="287" customFormat="1" ht="40.5" customHeight="1" x14ac:dyDescent="0.25">
      <c r="A23" s="278"/>
      <c r="B23" s="278"/>
      <c r="C23" s="328" t="s">
        <v>2948</v>
      </c>
      <c r="D23" s="322" t="s">
        <v>2945</v>
      </c>
      <c r="E23" s="31">
        <v>745</v>
      </c>
      <c r="F23" s="28">
        <v>450104905</v>
      </c>
      <c r="G23" s="32" t="s">
        <v>501</v>
      </c>
      <c r="H23" s="352">
        <v>4</v>
      </c>
      <c r="I23" s="353" t="s">
        <v>3054</v>
      </c>
      <c r="J23" s="325">
        <v>45</v>
      </c>
      <c r="K23" s="325" t="s">
        <v>3302</v>
      </c>
      <c r="L23" s="325">
        <v>4501</v>
      </c>
      <c r="M23" s="325" t="s">
        <v>3303</v>
      </c>
      <c r="N23" s="280">
        <v>2024004540058</v>
      </c>
      <c r="O23" s="325" t="s">
        <v>3304</v>
      </c>
      <c r="P23" s="332" t="s">
        <v>295</v>
      </c>
      <c r="Q23" s="272">
        <v>600</v>
      </c>
      <c r="R23" s="326" t="s">
        <v>2955</v>
      </c>
      <c r="S23" s="326"/>
      <c r="T23" s="178">
        <v>600</v>
      </c>
      <c r="U23" s="294">
        <v>90</v>
      </c>
      <c r="V23" s="295">
        <v>170</v>
      </c>
      <c r="W23" s="295">
        <v>170</v>
      </c>
      <c r="X23" s="295">
        <v>170</v>
      </c>
      <c r="Y23" s="343">
        <v>730</v>
      </c>
      <c r="Z23" s="296">
        <f t="shared" si="5"/>
        <v>730</v>
      </c>
      <c r="AA23" s="296">
        <f t="shared" si="5"/>
        <v>730</v>
      </c>
      <c r="AB23" s="296">
        <f t="shared" si="5"/>
        <v>0</v>
      </c>
      <c r="AC23" s="296">
        <f t="shared" si="5"/>
        <v>0</v>
      </c>
      <c r="AD23" s="296">
        <f t="shared" si="5"/>
        <v>0</v>
      </c>
      <c r="AE23" s="296">
        <f t="shared" si="5"/>
        <v>0</v>
      </c>
      <c r="AF23" s="296">
        <f t="shared" si="5"/>
        <v>0</v>
      </c>
      <c r="AG23" s="297">
        <f t="shared" si="14"/>
        <v>90</v>
      </c>
      <c r="AH23" s="296">
        <f t="shared" si="18"/>
        <v>130</v>
      </c>
      <c r="AI23" s="298">
        <v>130</v>
      </c>
      <c r="AJ23" s="298"/>
      <c r="AK23" s="298"/>
      <c r="AL23" s="298"/>
      <c r="AM23" s="298"/>
      <c r="AN23" s="298"/>
      <c r="AO23" s="297">
        <f t="shared" si="15"/>
        <v>170</v>
      </c>
      <c r="AP23" s="296">
        <f t="shared" si="11"/>
        <v>200</v>
      </c>
      <c r="AQ23" s="298">
        <v>200</v>
      </c>
      <c r="AR23" s="298"/>
      <c r="AS23" s="298"/>
      <c r="AT23" s="298"/>
      <c r="AU23" s="298"/>
      <c r="AV23" s="298"/>
      <c r="AW23" s="297">
        <f t="shared" si="16"/>
        <v>170</v>
      </c>
      <c r="AX23" s="296">
        <f t="shared" si="12"/>
        <v>200</v>
      </c>
      <c r="AY23" s="298">
        <v>200</v>
      </c>
      <c r="AZ23" s="298"/>
      <c r="BA23" s="298"/>
      <c r="BB23" s="298"/>
      <c r="BC23" s="298"/>
      <c r="BD23" s="298"/>
      <c r="BE23" s="297">
        <f t="shared" si="17"/>
        <v>170</v>
      </c>
      <c r="BF23" s="296">
        <f t="shared" si="13"/>
        <v>200</v>
      </c>
      <c r="BG23" s="298">
        <v>200</v>
      </c>
      <c r="BH23" s="298"/>
      <c r="BI23" s="298"/>
      <c r="BJ23" s="298"/>
      <c r="BK23" s="298"/>
      <c r="BL23" s="298"/>
    </row>
    <row r="24" spans="1:64" s="287" customFormat="1" ht="40.5" customHeight="1" x14ac:dyDescent="0.25">
      <c r="A24" s="278"/>
      <c r="B24" s="278"/>
      <c r="C24" s="328" t="s">
        <v>2949</v>
      </c>
      <c r="D24" s="322" t="s">
        <v>2942</v>
      </c>
      <c r="E24" s="31">
        <v>746</v>
      </c>
      <c r="F24" s="28">
        <v>450203404</v>
      </c>
      <c r="G24" s="32" t="s">
        <v>2946</v>
      </c>
      <c r="H24" s="352">
        <v>4</v>
      </c>
      <c r="I24" s="353" t="s">
        <v>3054</v>
      </c>
      <c r="J24" s="325">
        <v>45</v>
      </c>
      <c r="K24" s="325" t="s">
        <v>3302</v>
      </c>
      <c r="L24" s="325">
        <v>4501</v>
      </c>
      <c r="M24" s="325" t="s">
        <v>3303</v>
      </c>
      <c r="N24" s="280">
        <v>2024004540058</v>
      </c>
      <c r="O24" s="325" t="s">
        <v>3304</v>
      </c>
      <c r="P24" s="332" t="s">
        <v>2946</v>
      </c>
      <c r="Q24" s="272">
        <v>4</v>
      </c>
      <c r="R24" s="326" t="s">
        <v>2955</v>
      </c>
      <c r="S24" s="326"/>
      <c r="T24" s="178">
        <v>4</v>
      </c>
      <c r="U24" s="294"/>
      <c r="V24" s="295">
        <v>2</v>
      </c>
      <c r="W24" s="295">
        <v>1</v>
      </c>
      <c r="X24" s="295">
        <v>1</v>
      </c>
      <c r="Y24" s="343">
        <v>263.25</v>
      </c>
      <c r="Z24" s="296">
        <f t="shared" si="5"/>
        <v>263.25</v>
      </c>
      <c r="AA24" s="296">
        <f t="shared" si="5"/>
        <v>263.25</v>
      </c>
      <c r="AB24" s="296">
        <f t="shared" si="5"/>
        <v>0</v>
      </c>
      <c r="AC24" s="296">
        <f t="shared" si="5"/>
        <v>0</v>
      </c>
      <c r="AD24" s="296">
        <f t="shared" si="5"/>
        <v>0</v>
      </c>
      <c r="AE24" s="296">
        <f t="shared" si="5"/>
        <v>0</v>
      </c>
      <c r="AF24" s="296">
        <f t="shared" si="5"/>
        <v>0</v>
      </c>
      <c r="AG24" s="297">
        <f t="shared" si="14"/>
        <v>0</v>
      </c>
      <c r="AH24" s="296">
        <f t="shared" si="18"/>
        <v>0</v>
      </c>
      <c r="AI24" s="298"/>
      <c r="AJ24" s="298"/>
      <c r="AK24" s="298"/>
      <c r="AL24" s="298"/>
      <c r="AM24" s="298"/>
      <c r="AN24" s="298"/>
      <c r="AO24" s="297">
        <f t="shared" si="15"/>
        <v>2</v>
      </c>
      <c r="AP24" s="296">
        <f t="shared" si="11"/>
        <v>87.75</v>
      </c>
      <c r="AQ24" s="298">
        <v>87.75</v>
      </c>
      <c r="AR24" s="298"/>
      <c r="AS24" s="298"/>
      <c r="AT24" s="298"/>
      <c r="AU24" s="298"/>
      <c r="AV24" s="298"/>
      <c r="AW24" s="297">
        <f t="shared" si="16"/>
        <v>1</v>
      </c>
      <c r="AX24" s="296">
        <f t="shared" si="12"/>
        <v>87.75</v>
      </c>
      <c r="AY24" s="298">
        <v>87.75</v>
      </c>
      <c r="AZ24" s="298"/>
      <c r="BA24" s="298"/>
      <c r="BB24" s="298"/>
      <c r="BC24" s="298"/>
      <c r="BD24" s="298"/>
      <c r="BE24" s="297">
        <f t="shared" si="17"/>
        <v>1</v>
      </c>
      <c r="BF24" s="296">
        <f t="shared" si="13"/>
        <v>87.75</v>
      </c>
      <c r="BG24" s="298">
        <v>87.75</v>
      </c>
      <c r="BH24" s="298"/>
      <c r="BI24" s="298"/>
      <c r="BJ24" s="298"/>
      <c r="BK24" s="298"/>
      <c r="BL24" s="298"/>
    </row>
    <row r="25" spans="1:64" s="287" customFormat="1" ht="40.5" customHeight="1" x14ac:dyDescent="0.25">
      <c r="A25" s="278"/>
      <c r="B25" s="599" t="s">
        <v>12</v>
      </c>
      <c r="C25" s="611" t="s">
        <v>1987</v>
      </c>
      <c r="D25" s="603"/>
      <c r="E25" s="603"/>
      <c r="F25" s="633"/>
      <c r="G25" s="633"/>
      <c r="H25" s="614"/>
      <c r="I25" s="614"/>
      <c r="J25" s="634"/>
      <c r="K25" s="634"/>
      <c r="L25" s="634"/>
      <c r="M25" s="634"/>
      <c r="N25" s="634"/>
      <c r="O25" s="635"/>
      <c r="P25" s="635"/>
      <c r="Q25" s="635"/>
      <c r="R25" s="635"/>
      <c r="S25" s="636"/>
      <c r="T25" s="603"/>
      <c r="U25" s="604"/>
      <c r="V25" s="604"/>
      <c r="W25" s="604"/>
      <c r="X25" s="605"/>
      <c r="Y25" s="475">
        <v>2999.9959999999996</v>
      </c>
      <c r="Z25" s="290">
        <f t="shared" si="5"/>
        <v>2999.9959999999996</v>
      </c>
      <c r="AA25" s="290">
        <f t="shared" si="5"/>
        <v>2999.9959999999996</v>
      </c>
      <c r="AB25" s="290">
        <f t="shared" si="5"/>
        <v>0</v>
      </c>
      <c r="AC25" s="290">
        <f t="shared" si="5"/>
        <v>0</v>
      </c>
      <c r="AD25" s="290">
        <f t="shared" si="5"/>
        <v>0</v>
      </c>
      <c r="AE25" s="290">
        <f t="shared" si="5"/>
        <v>0</v>
      </c>
      <c r="AF25" s="290">
        <f t="shared" si="5"/>
        <v>0</v>
      </c>
      <c r="AG25" s="291"/>
      <c r="AH25" s="292">
        <f>SUM(AH26:AH48)</f>
        <v>221</v>
      </c>
      <c r="AI25" s="292">
        <f t="shared" ref="AI25:AN25" si="19">SUM(AI26:AI48)</f>
        <v>221</v>
      </c>
      <c r="AJ25" s="292">
        <f t="shared" si="19"/>
        <v>0</v>
      </c>
      <c r="AK25" s="292">
        <f t="shared" si="19"/>
        <v>0</v>
      </c>
      <c r="AL25" s="292">
        <f t="shared" si="19"/>
        <v>0</v>
      </c>
      <c r="AM25" s="292">
        <f t="shared" si="19"/>
        <v>0</v>
      </c>
      <c r="AN25" s="292">
        <f t="shared" si="19"/>
        <v>0</v>
      </c>
      <c r="AO25" s="291"/>
      <c r="AP25" s="292">
        <f>SUM(AP26:AP48)</f>
        <v>926.33199999999988</v>
      </c>
      <c r="AQ25" s="292">
        <f t="shared" ref="AQ25:AV25" si="20">SUM(AQ26:AQ48)</f>
        <v>926.33199999999988</v>
      </c>
      <c r="AR25" s="292">
        <f t="shared" si="20"/>
        <v>0</v>
      </c>
      <c r="AS25" s="292">
        <f t="shared" si="20"/>
        <v>0</v>
      </c>
      <c r="AT25" s="292">
        <f t="shared" si="20"/>
        <v>0</v>
      </c>
      <c r="AU25" s="292">
        <f t="shared" si="20"/>
        <v>0</v>
      </c>
      <c r="AV25" s="292">
        <f t="shared" si="20"/>
        <v>0</v>
      </c>
      <c r="AW25" s="291"/>
      <c r="AX25" s="292">
        <f>SUM(AX26:AX48)</f>
        <v>926.33199999999988</v>
      </c>
      <c r="AY25" s="292">
        <f t="shared" ref="AY25:BD25" si="21">SUM(AY26:AY48)</f>
        <v>926.33199999999988</v>
      </c>
      <c r="AZ25" s="292">
        <f t="shared" si="21"/>
        <v>0</v>
      </c>
      <c r="BA25" s="292">
        <f t="shared" si="21"/>
        <v>0</v>
      </c>
      <c r="BB25" s="292">
        <f t="shared" si="21"/>
        <v>0</v>
      </c>
      <c r="BC25" s="292">
        <f t="shared" si="21"/>
        <v>0</v>
      </c>
      <c r="BD25" s="292">
        <f t="shared" si="21"/>
        <v>0</v>
      </c>
      <c r="BE25" s="291"/>
      <c r="BF25" s="292">
        <f>SUM(BF26:BF48)</f>
        <v>926.33199999999988</v>
      </c>
      <c r="BG25" s="292">
        <f t="shared" ref="BG25:BL25" si="22">SUM(BG26:BG48)</f>
        <v>926.33199999999988</v>
      </c>
      <c r="BH25" s="292">
        <f t="shared" si="22"/>
        <v>0</v>
      </c>
      <c r="BI25" s="292">
        <f t="shared" si="22"/>
        <v>0</v>
      </c>
      <c r="BJ25" s="292">
        <f t="shared" si="22"/>
        <v>0</v>
      </c>
      <c r="BK25" s="292">
        <f t="shared" si="22"/>
        <v>0</v>
      </c>
      <c r="BL25" s="292">
        <f t="shared" si="22"/>
        <v>0</v>
      </c>
    </row>
    <row r="26" spans="1:64" s="287" customFormat="1" ht="40.5" customHeight="1" x14ac:dyDescent="0.25">
      <c r="A26" s="278"/>
      <c r="B26" s="278"/>
      <c r="C26" s="328" t="s">
        <v>13</v>
      </c>
      <c r="D26" s="333" t="s">
        <v>1988</v>
      </c>
      <c r="E26" s="31">
        <v>747</v>
      </c>
      <c r="F26" s="32">
        <v>450203800</v>
      </c>
      <c r="G26" s="28" t="s">
        <v>1989</v>
      </c>
      <c r="H26" s="352">
        <v>6</v>
      </c>
      <c r="I26" s="353" t="s">
        <v>3054</v>
      </c>
      <c r="J26" s="329">
        <v>45</v>
      </c>
      <c r="K26" s="325" t="s">
        <v>3302</v>
      </c>
      <c r="L26" s="325">
        <v>4501</v>
      </c>
      <c r="M26" s="325" t="s">
        <v>3303</v>
      </c>
      <c r="N26" s="280">
        <v>2024004540058</v>
      </c>
      <c r="O26" s="325" t="s">
        <v>3304</v>
      </c>
      <c r="P26" s="327" t="s">
        <v>1989</v>
      </c>
      <c r="Q26" s="272">
        <v>6</v>
      </c>
      <c r="R26" s="326" t="s">
        <v>2955</v>
      </c>
      <c r="S26" s="326"/>
      <c r="T26" s="178">
        <v>6</v>
      </c>
      <c r="U26" s="294">
        <v>1</v>
      </c>
      <c r="V26" s="295">
        <v>2</v>
      </c>
      <c r="W26" s="295">
        <v>2</v>
      </c>
      <c r="X26" s="295">
        <v>1</v>
      </c>
      <c r="Y26" s="343">
        <v>80</v>
      </c>
      <c r="Z26" s="296">
        <f t="shared" si="5"/>
        <v>80</v>
      </c>
      <c r="AA26" s="296">
        <f t="shared" si="5"/>
        <v>80</v>
      </c>
      <c r="AB26" s="296">
        <f t="shared" si="5"/>
        <v>0</v>
      </c>
      <c r="AC26" s="296">
        <f t="shared" si="5"/>
        <v>0</v>
      </c>
      <c r="AD26" s="296">
        <f t="shared" si="5"/>
        <v>0</v>
      </c>
      <c r="AE26" s="296">
        <f t="shared" si="5"/>
        <v>0</v>
      </c>
      <c r="AF26" s="296">
        <f t="shared" si="5"/>
        <v>0</v>
      </c>
      <c r="AG26" s="297">
        <f t="shared" ref="AG26:AG48" si="23">+U26</f>
        <v>1</v>
      </c>
      <c r="AH26" s="296">
        <f t="shared" ref="AH26:AH48" si="24">SUM(AI26:AN26)</f>
        <v>5</v>
      </c>
      <c r="AI26" s="298">
        <v>5</v>
      </c>
      <c r="AJ26" s="298"/>
      <c r="AK26" s="298"/>
      <c r="AL26" s="298"/>
      <c r="AM26" s="298"/>
      <c r="AN26" s="298"/>
      <c r="AO26" s="297">
        <f t="shared" ref="AO26:AO48" si="25">+V26</f>
        <v>2</v>
      </c>
      <c r="AP26" s="296">
        <f t="shared" ref="AP26:AP48" si="26">SUM(AQ26:AV26)</f>
        <v>25</v>
      </c>
      <c r="AQ26" s="298">
        <v>25</v>
      </c>
      <c r="AR26" s="298"/>
      <c r="AS26" s="298"/>
      <c r="AT26" s="298"/>
      <c r="AU26" s="298"/>
      <c r="AV26" s="298"/>
      <c r="AW26" s="297">
        <f t="shared" ref="AW26:AW48" si="27">+W26</f>
        <v>2</v>
      </c>
      <c r="AX26" s="296">
        <f t="shared" ref="AX26:AX48" si="28">SUM(AY26:BD26)</f>
        <v>25</v>
      </c>
      <c r="AY26" s="298">
        <v>25</v>
      </c>
      <c r="AZ26" s="298"/>
      <c r="BA26" s="298"/>
      <c r="BB26" s="298"/>
      <c r="BC26" s="298"/>
      <c r="BD26" s="298"/>
      <c r="BE26" s="297">
        <f t="shared" ref="BE26:BE48" si="29">+X26</f>
        <v>1</v>
      </c>
      <c r="BF26" s="296">
        <f t="shared" ref="BF26:BF48" si="30">SUM(BG26:BL26)</f>
        <v>25</v>
      </c>
      <c r="BG26" s="298">
        <v>25</v>
      </c>
      <c r="BH26" s="298"/>
      <c r="BI26" s="298"/>
      <c r="BJ26" s="298"/>
      <c r="BK26" s="298"/>
      <c r="BL26" s="298"/>
    </row>
    <row r="27" spans="1:64" s="287" customFormat="1" ht="40.5" customHeight="1" x14ac:dyDescent="0.25">
      <c r="A27" s="278"/>
      <c r="B27" s="278"/>
      <c r="C27" s="328" t="s">
        <v>14</v>
      </c>
      <c r="D27" s="333" t="s">
        <v>1990</v>
      </c>
      <c r="E27" s="31">
        <v>748</v>
      </c>
      <c r="F27" s="32">
        <v>450203800</v>
      </c>
      <c r="G27" s="28" t="s">
        <v>1989</v>
      </c>
      <c r="H27" s="352">
        <v>6</v>
      </c>
      <c r="I27" s="353" t="s">
        <v>3054</v>
      </c>
      <c r="J27" s="329">
        <v>45</v>
      </c>
      <c r="K27" s="325" t="s">
        <v>3302</v>
      </c>
      <c r="L27" s="325">
        <v>4501</v>
      </c>
      <c r="M27" s="325" t="s">
        <v>3303</v>
      </c>
      <c r="N27" s="280">
        <v>2024004540058</v>
      </c>
      <c r="O27" s="325" t="s">
        <v>3304</v>
      </c>
      <c r="P27" s="327" t="s">
        <v>1989</v>
      </c>
      <c r="Q27" s="272">
        <v>6</v>
      </c>
      <c r="R27" s="326" t="s">
        <v>2955</v>
      </c>
      <c r="S27" s="326"/>
      <c r="T27" s="178">
        <v>6</v>
      </c>
      <c r="U27" s="294">
        <v>1</v>
      </c>
      <c r="V27" s="295">
        <v>2</v>
      </c>
      <c r="W27" s="295">
        <v>2</v>
      </c>
      <c r="X27" s="295">
        <v>1</v>
      </c>
      <c r="Y27" s="343">
        <v>80</v>
      </c>
      <c r="Z27" s="296">
        <f t="shared" ref="Z27:AF50" si="31">+AH27+AP27+AX27+BF27</f>
        <v>80</v>
      </c>
      <c r="AA27" s="296">
        <f t="shared" si="31"/>
        <v>80</v>
      </c>
      <c r="AB27" s="296">
        <f t="shared" si="31"/>
        <v>0</v>
      </c>
      <c r="AC27" s="296">
        <f t="shared" si="31"/>
        <v>0</v>
      </c>
      <c r="AD27" s="296">
        <f t="shared" si="31"/>
        <v>0</v>
      </c>
      <c r="AE27" s="296">
        <f t="shared" si="31"/>
        <v>0</v>
      </c>
      <c r="AF27" s="296">
        <f t="shared" si="31"/>
        <v>0</v>
      </c>
      <c r="AG27" s="297">
        <f t="shared" si="23"/>
        <v>1</v>
      </c>
      <c r="AH27" s="296">
        <f t="shared" si="24"/>
        <v>5</v>
      </c>
      <c r="AI27" s="298">
        <v>5</v>
      </c>
      <c r="AJ27" s="298"/>
      <c r="AK27" s="298"/>
      <c r="AL27" s="298"/>
      <c r="AM27" s="298"/>
      <c r="AN27" s="298"/>
      <c r="AO27" s="297">
        <f t="shared" si="25"/>
        <v>2</v>
      </c>
      <c r="AP27" s="296">
        <f t="shared" si="26"/>
        <v>25</v>
      </c>
      <c r="AQ27" s="298">
        <v>25</v>
      </c>
      <c r="AR27" s="298"/>
      <c r="AS27" s="298"/>
      <c r="AT27" s="298"/>
      <c r="AU27" s="298"/>
      <c r="AV27" s="298"/>
      <c r="AW27" s="297">
        <f t="shared" si="27"/>
        <v>2</v>
      </c>
      <c r="AX27" s="296">
        <f t="shared" si="28"/>
        <v>25</v>
      </c>
      <c r="AY27" s="298">
        <v>25</v>
      </c>
      <c r="AZ27" s="298"/>
      <c r="BA27" s="298"/>
      <c r="BB27" s="298"/>
      <c r="BC27" s="298"/>
      <c r="BD27" s="298"/>
      <c r="BE27" s="297">
        <f t="shared" si="29"/>
        <v>1</v>
      </c>
      <c r="BF27" s="296">
        <f t="shared" si="30"/>
        <v>25</v>
      </c>
      <c r="BG27" s="298">
        <v>25</v>
      </c>
      <c r="BH27" s="298"/>
      <c r="BI27" s="298"/>
      <c r="BJ27" s="298"/>
      <c r="BK27" s="298"/>
      <c r="BL27" s="298"/>
    </row>
    <row r="28" spans="1:64" s="287" customFormat="1" ht="40.5" customHeight="1" x14ac:dyDescent="0.25">
      <c r="A28" s="278"/>
      <c r="B28" s="278"/>
      <c r="C28" s="328" t="s">
        <v>2009</v>
      </c>
      <c r="D28" s="333" t="s">
        <v>1991</v>
      </c>
      <c r="E28" s="31">
        <v>749</v>
      </c>
      <c r="F28" s="32">
        <v>450200100</v>
      </c>
      <c r="G28" s="28" t="s">
        <v>1992</v>
      </c>
      <c r="H28" s="352">
        <v>40</v>
      </c>
      <c r="I28" s="353" t="s">
        <v>3054</v>
      </c>
      <c r="J28" s="329">
        <v>45</v>
      </c>
      <c r="K28" s="325" t="s">
        <v>3302</v>
      </c>
      <c r="L28" s="325">
        <v>4501</v>
      </c>
      <c r="M28" s="325" t="s">
        <v>3303</v>
      </c>
      <c r="N28" s="280">
        <v>2024004540058</v>
      </c>
      <c r="O28" s="325" t="s">
        <v>3304</v>
      </c>
      <c r="P28" s="327" t="s">
        <v>1992</v>
      </c>
      <c r="Q28" s="272">
        <v>40</v>
      </c>
      <c r="R28" s="326" t="s">
        <v>2955</v>
      </c>
      <c r="S28" s="326"/>
      <c r="T28" s="178">
        <v>40</v>
      </c>
      <c r="U28" s="294">
        <v>4</v>
      </c>
      <c r="V28" s="295">
        <v>12</v>
      </c>
      <c r="W28" s="295">
        <v>12</v>
      </c>
      <c r="X28" s="295">
        <v>12</v>
      </c>
      <c r="Y28" s="343">
        <v>80</v>
      </c>
      <c r="Z28" s="296">
        <f t="shared" si="31"/>
        <v>80</v>
      </c>
      <c r="AA28" s="296">
        <f t="shared" si="31"/>
        <v>80</v>
      </c>
      <c r="AB28" s="296">
        <f t="shared" si="31"/>
        <v>0</v>
      </c>
      <c r="AC28" s="296">
        <f t="shared" si="31"/>
        <v>0</v>
      </c>
      <c r="AD28" s="296">
        <f t="shared" si="31"/>
        <v>0</v>
      </c>
      <c r="AE28" s="296">
        <f t="shared" si="31"/>
        <v>0</v>
      </c>
      <c r="AF28" s="296">
        <f t="shared" si="31"/>
        <v>0</v>
      </c>
      <c r="AG28" s="297">
        <f t="shared" si="23"/>
        <v>4</v>
      </c>
      <c r="AH28" s="296">
        <f t="shared" si="24"/>
        <v>5</v>
      </c>
      <c r="AI28" s="298">
        <v>5</v>
      </c>
      <c r="AJ28" s="298"/>
      <c r="AK28" s="298"/>
      <c r="AL28" s="298"/>
      <c r="AM28" s="298"/>
      <c r="AN28" s="298"/>
      <c r="AO28" s="297">
        <f t="shared" si="25"/>
        <v>12</v>
      </c>
      <c r="AP28" s="296">
        <f t="shared" si="26"/>
        <v>25</v>
      </c>
      <c r="AQ28" s="298">
        <v>25</v>
      </c>
      <c r="AR28" s="298"/>
      <c r="AS28" s="298"/>
      <c r="AT28" s="298"/>
      <c r="AU28" s="298"/>
      <c r="AV28" s="298"/>
      <c r="AW28" s="297">
        <f t="shared" si="27"/>
        <v>12</v>
      </c>
      <c r="AX28" s="296">
        <f t="shared" si="28"/>
        <v>25</v>
      </c>
      <c r="AY28" s="298">
        <v>25</v>
      </c>
      <c r="AZ28" s="298"/>
      <c r="BA28" s="298"/>
      <c r="BB28" s="298"/>
      <c r="BC28" s="298"/>
      <c r="BD28" s="298"/>
      <c r="BE28" s="297">
        <f t="shared" si="29"/>
        <v>12</v>
      </c>
      <c r="BF28" s="296">
        <f t="shared" si="30"/>
        <v>25</v>
      </c>
      <c r="BG28" s="298">
        <v>25</v>
      </c>
      <c r="BH28" s="298"/>
      <c r="BI28" s="298"/>
      <c r="BJ28" s="298"/>
      <c r="BK28" s="298"/>
      <c r="BL28" s="298"/>
    </row>
    <row r="29" spans="1:64" s="287" customFormat="1" ht="40.5" customHeight="1" x14ac:dyDescent="0.25">
      <c r="A29" s="278"/>
      <c r="B29" s="278"/>
      <c r="C29" s="328" t="s">
        <v>2010</v>
      </c>
      <c r="D29" s="478" t="s">
        <v>1993</v>
      </c>
      <c r="E29" s="340">
        <v>750</v>
      </c>
      <c r="F29" s="32">
        <v>450202400</v>
      </c>
      <c r="G29" s="32" t="s">
        <v>1994</v>
      </c>
      <c r="H29" s="479">
        <v>4</v>
      </c>
      <c r="I29" s="353" t="s">
        <v>3054</v>
      </c>
      <c r="J29" s="329">
        <v>45</v>
      </c>
      <c r="K29" s="325" t="s">
        <v>3302</v>
      </c>
      <c r="L29" s="325">
        <v>4501</v>
      </c>
      <c r="M29" s="325" t="s">
        <v>3303</v>
      </c>
      <c r="N29" s="280">
        <v>2024004540058</v>
      </c>
      <c r="O29" s="325" t="s">
        <v>3304</v>
      </c>
      <c r="P29" s="332" t="s">
        <v>1994</v>
      </c>
      <c r="Q29" s="639">
        <v>4</v>
      </c>
      <c r="R29" s="326" t="s">
        <v>2955</v>
      </c>
      <c r="S29" s="326"/>
      <c r="T29" s="480">
        <v>4</v>
      </c>
      <c r="U29" s="294">
        <v>1</v>
      </c>
      <c r="V29" s="295">
        <v>1</v>
      </c>
      <c r="W29" s="295">
        <v>1</v>
      </c>
      <c r="X29" s="295">
        <v>1</v>
      </c>
      <c r="Y29" s="343">
        <v>80</v>
      </c>
      <c r="Z29" s="296">
        <f t="shared" si="31"/>
        <v>80</v>
      </c>
      <c r="AA29" s="296">
        <f t="shared" si="31"/>
        <v>80</v>
      </c>
      <c r="AB29" s="296">
        <f t="shared" si="31"/>
        <v>0</v>
      </c>
      <c r="AC29" s="296">
        <f t="shared" si="31"/>
        <v>0</v>
      </c>
      <c r="AD29" s="296">
        <f t="shared" si="31"/>
        <v>0</v>
      </c>
      <c r="AE29" s="296">
        <f t="shared" si="31"/>
        <v>0</v>
      </c>
      <c r="AF29" s="296">
        <f t="shared" si="31"/>
        <v>0</v>
      </c>
      <c r="AG29" s="297">
        <f t="shared" si="23"/>
        <v>1</v>
      </c>
      <c r="AH29" s="296">
        <f t="shared" si="24"/>
        <v>5</v>
      </c>
      <c r="AI29" s="298">
        <v>5</v>
      </c>
      <c r="AJ29" s="298"/>
      <c r="AK29" s="298"/>
      <c r="AL29" s="298"/>
      <c r="AM29" s="298"/>
      <c r="AN29" s="298"/>
      <c r="AO29" s="297">
        <f t="shared" si="25"/>
        <v>1</v>
      </c>
      <c r="AP29" s="296">
        <f t="shared" si="26"/>
        <v>25</v>
      </c>
      <c r="AQ29" s="298">
        <v>25</v>
      </c>
      <c r="AR29" s="298"/>
      <c r="AS29" s="298"/>
      <c r="AT29" s="298"/>
      <c r="AU29" s="298"/>
      <c r="AV29" s="298"/>
      <c r="AW29" s="297">
        <f t="shared" si="27"/>
        <v>1</v>
      </c>
      <c r="AX29" s="296">
        <f t="shared" si="28"/>
        <v>25</v>
      </c>
      <c r="AY29" s="298">
        <v>25</v>
      </c>
      <c r="AZ29" s="298"/>
      <c r="BA29" s="298"/>
      <c r="BB29" s="298"/>
      <c r="BC29" s="298"/>
      <c r="BD29" s="298"/>
      <c r="BE29" s="297">
        <f t="shared" si="29"/>
        <v>1</v>
      </c>
      <c r="BF29" s="296">
        <f t="shared" si="30"/>
        <v>25</v>
      </c>
      <c r="BG29" s="298">
        <v>25</v>
      </c>
      <c r="BH29" s="298"/>
      <c r="BI29" s="298"/>
      <c r="BJ29" s="298"/>
      <c r="BK29" s="298"/>
      <c r="BL29" s="298"/>
    </row>
    <row r="30" spans="1:64" s="287" customFormat="1" ht="40.5" customHeight="1" x14ac:dyDescent="0.25">
      <c r="A30" s="278"/>
      <c r="B30" s="278"/>
      <c r="C30" s="328" t="s">
        <v>2011</v>
      </c>
      <c r="D30" s="478" t="s">
        <v>1995</v>
      </c>
      <c r="E30" s="331">
        <v>751</v>
      </c>
      <c r="F30" s="32">
        <v>450202400</v>
      </c>
      <c r="G30" s="32" t="s">
        <v>1994</v>
      </c>
      <c r="H30" s="479">
        <v>4</v>
      </c>
      <c r="I30" s="353" t="s">
        <v>3054</v>
      </c>
      <c r="J30" s="329">
        <v>45</v>
      </c>
      <c r="K30" s="325" t="s">
        <v>3302</v>
      </c>
      <c r="L30" s="325">
        <v>4501</v>
      </c>
      <c r="M30" s="325" t="s">
        <v>3303</v>
      </c>
      <c r="N30" s="280">
        <v>2024004540058</v>
      </c>
      <c r="O30" s="325" t="s">
        <v>3304</v>
      </c>
      <c r="P30" s="332" t="s">
        <v>1994</v>
      </c>
      <c r="Q30" s="639">
        <v>4</v>
      </c>
      <c r="R30" s="326" t="s">
        <v>2955</v>
      </c>
      <c r="S30" s="326"/>
      <c r="T30" s="480">
        <v>4</v>
      </c>
      <c r="U30" s="294">
        <v>1</v>
      </c>
      <c r="V30" s="295">
        <v>1</v>
      </c>
      <c r="W30" s="295">
        <v>1</v>
      </c>
      <c r="X30" s="295">
        <v>1</v>
      </c>
      <c r="Y30" s="343">
        <v>80</v>
      </c>
      <c r="Z30" s="296">
        <f t="shared" si="31"/>
        <v>80</v>
      </c>
      <c r="AA30" s="296">
        <f t="shared" si="31"/>
        <v>80</v>
      </c>
      <c r="AB30" s="296">
        <f t="shared" si="31"/>
        <v>0</v>
      </c>
      <c r="AC30" s="296">
        <f t="shared" si="31"/>
        <v>0</v>
      </c>
      <c r="AD30" s="296">
        <f t="shared" si="31"/>
        <v>0</v>
      </c>
      <c r="AE30" s="296">
        <f t="shared" si="31"/>
        <v>0</v>
      </c>
      <c r="AF30" s="296">
        <f t="shared" si="31"/>
        <v>0</v>
      </c>
      <c r="AG30" s="297">
        <f t="shared" si="23"/>
        <v>1</v>
      </c>
      <c r="AH30" s="296">
        <f t="shared" si="24"/>
        <v>5</v>
      </c>
      <c r="AI30" s="298">
        <v>5</v>
      </c>
      <c r="AJ30" s="298"/>
      <c r="AK30" s="298"/>
      <c r="AL30" s="298"/>
      <c r="AM30" s="298"/>
      <c r="AN30" s="298"/>
      <c r="AO30" s="297">
        <f t="shared" si="25"/>
        <v>1</v>
      </c>
      <c r="AP30" s="296">
        <f t="shared" si="26"/>
        <v>25</v>
      </c>
      <c r="AQ30" s="298">
        <v>25</v>
      </c>
      <c r="AR30" s="298"/>
      <c r="AS30" s="298"/>
      <c r="AT30" s="298"/>
      <c r="AU30" s="298"/>
      <c r="AV30" s="298"/>
      <c r="AW30" s="297">
        <f t="shared" si="27"/>
        <v>1</v>
      </c>
      <c r="AX30" s="296">
        <f t="shared" si="28"/>
        <v>25</v>
      </c>
      <c r="AY30" s="298">
        <v>25</v>
      </c>
      <c r="AZ30" s="298"/>
      <c r="BA30" s="298"/>
      <c r="BB30" s="298"/>
      <c r="BC30" s="298"/>
      <c r="BD30" s="298"/>
      <c r="BE30" s="297">
        <f t="shared" si="29"/>
        <v>1</v>
      </c>
      <c r="BF30" s="296">
        <f t="shared" si="30"/>
        <v>25</v>
      </c>
      <c r="BG30" s="298">
        <v>25</v>
      </c>
      <c r="BH30" s="298"/>
      <c r="BI30" s="298"/>
      <c r="BJ30" s="298"/>
      <c r="BK30" s="298"/>
      <c r="BL30" s="298"/>
    </row>
    <row r="31" spans="1:64" s="287" customFormat="1" ht="40.5" customHeight="1" x14ac:dyDescent="0.25">
      <c r="A31" s="278"/>
      <c r="B31" s="278"/>
      <c r="C31" s="328" t="s">
        <v>2012</v>
      </c>
      <c r="D31" s="478" t="s">
        <v>1996</v>
      </c>
      <c r="E31" s="31">
        <v>752</v>
      </c>
      <c r="F31" s="28">
        <v>450104905</v>
      </c>
      <c r="G31" s="28" t="s">
        <v>501</v>
      </c>
      <c r="H31" s="479">
        <v>24</v>
      </c>
      <c r="I31" s="353" t="s">
        <v>3054</v>
      </c>
      <c r="J31" s="329">
        <v>45</v>
      </c>
      <c r="K31" s="325" t="s">
        <v>3302</v>
      </c>
      <c r="L31" s="325">
        <v>4501</v>
      </c>
      <c r="M31" s="325" t="s">
        <v>3303</v>
      </c>
      <c r="N31" s="280">
        <v>2024004540058</v>
      </c>
      <c r="O31" s="325" t="s">
        <v>3304</v>
      </c>
      <c r="P31" s="332" t="s">
        <v>501</v>
      </c>
      <c r="Q31" s="639">
        <v>24</v>
      </c>
      <c r="R31" s="326" t="s">
        <v>2955</v>
      </c>
      <c r="S31" s="326"/>
      <c r="T31" s="480">
        <v>24</v>
      </c>
      <c r="U31" s="294">
        <v>3</v>
      </c>
      <c r="V31" s="295">
        <v>7</v>
      </c>
      <c r="W31" s="295">
        <v>7</v>
      </c>
      <c r="X31" s="295">
        <v>7</v>
      </c>
      <c r="Y31" s="343">
        <v>80</v>
      </c>
      <c r="Z31" s="296">
        <f t="shared" si="31"/>
        <v>80</v>
      </c>
      <c r="AA31" s="296">
        <f t="shared" si="31"/>
        <v>80</v>
      </c>
      <c r="AB31" s="296">
        <f t="shared" si="31"/>
        <v>0</v>
      </c>
      <c r="AC31" s="296">
        <f t="shared" si="31"/>
        <v>0</v>
      </c>
      <c r="AD31" s="296">
        <f t="shared" si="31"/>
        <v>0</v>
      </c>
      <c r="AE31" s="296">
        <f t="shared" si="31"/>
        <v>0</v>
      </c>
      <c r="AF31" s="296">
        <f t="shared" si="31"/>
        <v>0</v>
      </c>
      <c r="AG31" s="297">
        <f t="shared" si="23"/>
        <v>3</v>
      </c>
      <c r="AH31" s="296">
        <f t="shared" si="24"/>
        <v>5</v>
      </c>
      <c r="AI31" s="298">
        <v>5</v>
      </c>
      <c r="AJ31" s="298"/>
      <c r="AK31" s="298"/>
      <c r="AL31" s="298"/>
      <c r="AM31" s="298"/>
      <c r="AN31" s="298"/>
      <c r="AO31" s="297">
        <f t="shared" si="25"/>
        <v>7</v>
      </c>
      <c r="AP31" s="296">
        <f t="shared" si="26"/>
        <v>25</v>
      </c>
      <c r="AQ31" s="298">
        <v>25</v>
      </c>
      <c r="AR31" s="298"/>
      <c r="AS31" s="298"/>
      <c r="AT31" s="298"/>
      <c r="AU31" s="298"/>
      <c r="AV31" s="298"/>
      <c r="AW31" s="297">
        <f t="shared" si="27"/>
        <v>7</v>
      </c>
      <c r="AX31" s="296">
        <f t="shared" si="28"/>
        <v>25</v>
      </c>
      <c r="AY31" s="298">
        <v>25</v>
      </c>
      <c r="AZ31" s="298"/>
      <c r="BA31" s="298"/>
      <c r="BB31" s="298"/>
      <c r="BC31" s="298"/>
      <c r="BD31" s="298"/>
      <c r="BE31" s="297">
        <f t="shared" si="29"/>
        <v>7</v>
      </c>
      <c r="BF31" s="296">
        <f t="shared" si="30"/>
        <v>25</v>
      </c>
      <c r="BG31" s="298">
        <v>25</v>
      </c>
      <c r="BH31" s="298"/>
      <c r="BI31" s="298"/>
      <c r="BJ31" s="298"/>
      <c r="BK31" s="298"/>
      <c r="BL31" s="298"/>
    </row>
    <row r="32" spans="1:64" s="287" customFormat="1" ht="40.5" customHeight="1" x14ac:dyDescent="0.25">
      <c r="A32" s="278"/>
      <c r="B32" s="278"/>
      <c r="C32" s="328" t="s">
        <v>2013</v>
      </c>
      <c r="D32" s="478" t="s">
        <v>1997</v>
      </c>
      <c r="E32" s="331">
        <v>753</v>
      </c>
      <c r="F32" s="32">
        <v>450202400</v>
      </c>
      <c r="G32" s="32" t="s">
        <v>1994</v>
      </c>
      <c r="H32" s="479">
        <v>4</v>
      </c>
      <c r="I32" s="353" t="s">
        <v>3054</v>
      </c>
      <c r="J32" s="329">
        <v>45</v>
      </c>
      <c r="K32" s="325" t="s">
        <v>3302</v>
      </c>
      <c r="L32" s="325">
        <v>4501</v>
      </c>
      <c r="M32" s="325" t="s">
        <v>3303</v>
      </c>
      <c r="N32" s="280">
        <v>2024004540058</v>
      </c>
      <c r="O32" s="325" t="s">
        <v>3304</v>
      </c>
      <c r="P32" s="332" t="s">
        <v>1994</v>
      </c>
      <c r="Q32" s="639">
        <v>4</v>
      </c>
      <c r="R32" s="326" t="s">
        <v>2955</v>
      </c>
      <c r="S32" s="326"/>
      <c r="T32" s="480">
        <v>4</v>
      </c>
      <c r="U32" s="294">
        <v>1</v>
      </c>
      <c r="V32" s="295">
        <v>1</v>
      </c>
      <c r="W32" s="295">
        <v>1</v>
      </c>
      <c r="X32" s="295">
        <v>1</v>
      </c>
      <c r="Y32" s="343">
        <v>80</v>
      </c>
      <c r="Z32" s="296">
        <f t="shared" si="31"/>
        <v>80</v>
      </c>
      <c r="AA32" s="296">
        <f t="shared" si="31"/>
        <v>80</v>
      </c>
      <c r="AB32" s="296">
        <f t="shared" si="31"/>
        <v>0</v>
      </c>
      <c r="AC32" s="296">
        <f t="shared" si="31"/>
        <v>0</v>
      </c>
      <c r="AD32" s="296">
        <f t="shared" si="31"/>
        <v>0</v>
      </c>
      <c r="AE32" s="296">
        <f t="shared" si="31"/>
        <v>0</v>
      </c>
      <c r="AF32" s="296">
        <f t="shared" si="31"/>
        <v>0</v>
      </c>
      <c r="AG32" s="297">
        <f t="shared" si="23"/>
        <v>1</v>
      </c>
      <c r="AH32" s="296">
        <f t="shared" si="24"/>
        <v>5</v>
      </c>
      <c r="AI32" s="298">
        <v>5</v>
      </c>
      <c r="AJ32" s="298"/>
      <c r="AK32" s="298"/>
      <c r="AL32" s="298"/>
      <c r="AM32" s="298"/>
      <c r="AN32" s="298"/>
      <c r="AO32" s="297">
        <f t="shared" si="25"/>
        <v>1</v>
      </c>
      <c r="AP32" s="296">
        <f t="shared" si="26"/>
        <v>25</v>
      </c>
      <c r="AQ32" s="298">
        <v>25</v>
      </c>
      <c r="AR32" s="298"/>
      <c r="AS32" s="298"/>
      <c r="AT32" s="298"/>
      <c r="AU32" s="298"/>
      <c r="AV32" s="298"/>
      <c r="AW32" s="297">
        <f t="shared" si="27"/>
        <v>1</v>
      </c>
      <c r="AX32" s="296">
        <f t="shared" si="28"/>
        <v>25</v>
      </c>
      <c r="AY32" s="298">
        <v>25</v>
      </c>
      <c r="AZ32" s="298"/>
      <c r="BA32" s="298"/>
      <c r="BB32" s="298"/>
      <c r="BC32" s="298"/>
      <c r="BD32" s="298"/>
      <c r="BE32" s="297">
        <f t="shared" si="29"/>
        <v>1</v>
      </c>
      <c r="BF32" s="296">
        <f t="shared" si="30"/>
        <v>25</v>
      </c>
      <c r="BG32" s="298">
        <v>25</v>
      </c>
      <c r="BH32" s="298"/>
      <c r="BI32" s="298"/>
      <c r="BJ32" s="298"/>
      <c r="BK32" s="298"/>
      <c r="BL32" s="298"/>
    </row>
    <row r="33" spans="1:64" s="287" customFormat="1" ht="40.5" customHeight="1" x14ac:dyDescent="0.25">
      <c r="A33" s="278"/>
      <c r="B33" s="278"/>
      <c r="C33" s="328" t="s">
        <v>2008</v>
      </c>
      <c r="D33" s="478" t="s">
        <v>1998</v>
      </c>
      <c r="E33" s="331">
        <v>754</v>
      </c>
      <c r="F33" s="32">
        <v>450202400</v>
      </c>
      <c r="G33" s="32" t="s">
        <v>1994</v>
      </c>
      <c r="H33" s="479">
        <v>4</v>
      </c>
      <c r="I33" s="353" t="s">
        <v>3054</v>
      </c>
      <c r="J33" s="329">
        <v>45</v>
      </c>
      <c r="K33" s="325" t="s">
        <v>3302</v>
      </c>
      <c r="L33" s="325">
        <v>4501</v>
      </c>
      <c r="M33" s="325" t="s">
        <v>3303</v>
      </c>
      <c r="N33" s="280">
        <v>2024004540058</v>
      </c>
      <c r="O33" s="325" t="s">
        <v>3304</v>
      </c>
      <c r="P33" s="332" t="s">
        <v>1994</v>
      </c>
      <c r="Q33" s="639">
        <v>4</v>
      </c>
      <c r="R33" s="326" t="s">
        <v>2955</v>
      </c>
      <c r="S33" s="326"/>
      <c r="T33" s="480">
        <v>4</v>
      </c>
      <c r="U33" s="294">
        <v>1</v>
      </c>
      <c r="V33" s="295">
        <v>1</v>
      </c>
      <c r="W33" s="295">
        <v>1</v>
      </c>
      <c r="X33" s="295">
        <v>1</v>
      </c>
      <c r="Y33" s="343">
        <v>80</v>
      </c>
      <c r="Z33" s="296">
        <f t="shared" si="31"/>
        <v>80</v>
      </c>
      <c r="AA33" s="296">
        <f t="shared" si="31"/>
        <v>80</v>
      </c>
      <c r="AB33" s="296">
        <f t="shared" si="31"/>
        <v>0</v>
      </c>
      <c r="AC33" s="296">
        <f t="shared" si="31"/>
        <v>0</v>
      </c>
      <c r="AD33" s="296">
        <f t="shared" si="31"/>
        <v>0</v>
      </c>
      <c r="AE33" s="296">
        <f t="shared" si="31"/>
        <v>0</v>
      </c>
      <c r="AF33" s="296">
        <f t="shared" si="31"/>
        <v>0</v>
      </c>
      <c r="AG33" s="297">
        <f t="shared" si="23"/>
        <v>1</v>
      </c>
      <c r="AH33" s="296">
        <f t="shared" si="24"/>
        <v>5</v>
      </c>
      <c r="AI33" s="298">
        <v>5</v>
      </c>
      <c r="AJ33" s="298"/>
      <c r="AK33" s="298"/>
      <c r="AL33" s="298"/>
      <c r="AM33" s="298"/>
      <c r="AN33" s="298"/>
      <c r="AO33" s="297">
        <f t="shared" si="25"/>
        <v>1</v>
      </c>
      <c r="AP33" s="296">
        <f t="shared" si="26"/>
        <v>25</v>
      </c>
      <c r="AQ33" s="298">
        <v>25</v>
      </c>
      <c r="AR33" s="298"/>
      <c r="AS33" s="298"/>
      <c r="AT33" s="298"/>
      <c r="AU33" s="298"/>
      <c r="AV33" s="298"/>
      <c r="AW33" s="297">
        <f t="shared" si="27"/>
        <v>1</v>
      </c>
      <c r="AX33" s="296">
        <f t="shared" si="28"/>
        <v>25</v>
      </c>
      <c r="AY33" s="298">
        <v>25</v>
      </c>
      <c r="AZ33" s="298"/>
      <c r="BA33" s="298"/>
      <c r="BB33" s="298"/>
      <c r="BC33" s="298"/>
      <c r="BD33" s="298"/>
      <c r="BE33" s="297">
        <f t="shared" si="29"/>
        <v>1</v>
      </c>
      <c r="BF33" s="296">
        <f t="shared" si="30"/>
        <v>25</v>
      </c>
      <c r="BG33" s="298">
        <v>25</v>
      </c>
      <c r="BH33" s="298"/>
      <c r="BI33" s="298"/>
      <c r="BJ33" s="298"/>
      <c r="BK33" s="298"/>
      <c r="BL33" s="298"/>
    </row>
    <row r="34" spans="1:64" s="287" customFormat="1" ht="40.5" customHeight="1" x14ac:dyDescent="0.25">
      <c r="A34" s="278"/>
      <c r="B34" s="278"/>
      <c r="C34" s="328" t="s">
        <v>2014</v>
      </c>
      <c r="D34" s="347" t="s">
        <v>3312</v>
      </c>
      <c r="E34" s="31">
        <v>755</v>
      </c>
      <c r="F34" s="32">
        <v>450102601</v>
      </c>
      <c r="G34" s="28" t="s">
        <v>3306</v>
      </c>
      <c r="H34" s="352">
        <v>4</v>
      </c>
      <c r="I34" s="353" t="s">
        <v>3054</v>
      </c>
      <c r="J34" s="329">
        <v>45</v>
      </c>
      <c r="K34" s="325" t="s">
        <v>3302</v>
      </c>
      <c r="L34" s="325">
        <v>4501</v>
      </c>
      <c r="M34" s="325" t="s">
        <v>3303</v>
      </c>
      <c r="N34" s="280">
        <v>2024004540058</v>
      </c>
      <c r="O34" s="325" t="s">
        <v>3304</v>
      </c>
      <c r="P34" s="327" t="s">
        <v>2000</v>
      </c>
      <c r="Q34" s="272">
        <v>4</v>
      </c>
      <c r="R34" s="326" t="s">
        <v>2955</v>
      </c>
      <c r="S34" s="326"/>
      <c r="T34" s="178">
        <v>4</v>
      </c>
      <c r="U34" s="294">
        <v>1</v>
      </c>
      <c r="V34" s="295">
        <v>1</v>
      </c>
      <c r="W34" s="295">
        <v>1</v>
      </c>
      <c r="X34" s="295">
        <v>1</v>
      </c>
      <c r="Y34" s="343">
        <v>80</v>
      </c>
      <c r="Z34" s="296">
        <f t="shared" si="31"/>
        <v>80</v>
      </c>
      <c r="AA34" s="296">
        <f t="shared" si="31"/>
        <v>80</v>
      </c>
      <c r="AB34" s="296">
        <f t="shared" si="31"/>
        <v>0</v>
      </c>
      <c r="AC34" s="296">
        <f t="shared" si="31"/>
        <v>0</v>
      </c>
      <c r="AD34" s="296">
        <f t="shared" si="31"/>
        <v>0</v>
      </c>
      <c r="AE34" s="296">
        <f t="shared" si="31"/>
        <v>0</v>
      </c>
      <c r="AF34" s="296">
        <f t="shared" si="31"/>
        <v>0</v>
      </c>
      <c r="AG34" s="297">
        <f t="shared" si="23"/>
        <v>1</v>
      </c>
      <c r="AH34" s="296">
        <f t="shared" si="24"/>
        <v>5</v>
      </c>
      <c r="AI34" s="298">
        <v>5</v>
      </c>
      <c r="AJ34" s="298"/>
      <c r="AK34" s="298"/>
      <c r="AL34" s="298"/>
      <c r="AM34" s="298"/>
      <c r="AN34" s="298"/>
      <c r="AO34" s="297">
        <f t="shared" si="25"/>
        <v>1</v>
      </c>
      <c r="AP34" s="296">
        <f t="shared" si="26"/>
        <v>25</v>
      </c>
      <c r="AQ34" s="298">
        <v>25</v>
      </c>
      <c r="AR34" s="298"/>
      <c r="AS34" s="298"/>
      <c r="AT34" s="298"/>
      <c r="AU34" s="298"/>
      <c r="AV34" s="298"/>
      <c r="AW34" s="297">
        <f t="shared" si="27"/>
        <v>1</v>
      </c>
      <c r="AX34" s="296">
        <f t="shared" si="28"/>
        <v>25</v>
      </c>
      <c r="AY34" s="298">
        <v>25</v>
      </c>
      <c r="AZ34" s="298"/>
      <c r="BA34" s="298"/>
      <c r="BB34" s="298"/>
      <c r="BC34" s="298"/>
      <c r="BD34" s="298"/>
      <c r="BE34" s="297">
        <f t="shared" si="29"/>
        <v>1</v>
      </c>
      <c r="BF34" s="296">
        <f t="shared" si="30"/>
        <v>25</v>
      </c>
      <c r="BG34" s="298">
        <v>25</v>
      </c>
      <c r="BH34" s="298"/>
      <c r="BI34" s="298"/>
      <c r="BJ34" s="298"/>
      <c r="BK34" s="298"/>
      <c r="BL34" s="298"/>
    </row>
    <row r="35" spans="1:64" s="287" customFormat="1" ht="40.5" customHeight="1" x14ac:dyDescent="0.25">
      <c r="A35" s="278"/>
      <c r="B35" s="278"/>
      <c r="C35" s="328" t="s">
        <v>2015</v>
      </c>
      <c r="D35" s="333" t="s">
        <v>2001</v>
      </c>
      <c r="E35" s="31">
        <v>756</v>
      </c>
      <c r="F35" s="28">
        <v>450104905</v>
      </c>
      <c r="G35" s="28" t="s">
        <v>501</v>
      </c>
      <c r="H35" s="352">
        <v>600</v>
      </c>
      <c r="I35" s="353" t="s">
        <v>3054</v>
      </c>
      <c r="J35" s="329">
        <v>45</v>
      </c>
      <c r="K35" s="325" t="s">
        <v>3302</v>
      </c>
      <c r="L35" s="325">
        <v>4501</v>
      </c>
      <c r="M35" s="325" t="s">
        <v>3303</v>
      </c>
      <c r="N35" s="280">
        <v>2024004540058</v>
      </c>
      <c r="O35" s="325" t="s">
        <v>3304</v>
      </c>
      <c r="P35" s="327" t="s">
        <v>501</v>
      </c>
      <c r="Q35" s="272">
        <v>600</v>
      </c>
      <c r="R35" s="326" t="s">
        <v>2955</v>
      </c>
      <c r="S35" s="326"/>
      <c r="T35" s="178">
        <v>600</v>
      </c>
      <c r="U35" s="294">
        <v>90</v>
      </c>
      <c r="V35" s="295">
        <v>170</v>
      </c>
      <c r="W35" s="295">
        <v>170</v>
      </c>
      <c r="X35" s="295">
        <v>170</v>
      </c>
      <c r="Y35" s="343">
        <v>261.666</v>
      </c>
      <c r="Z35" s="296">
        <f t="shared" si="31"/>
        <v>261.666</v>
      </c>
      <c r="AA35" s="296">
        <f t="shared" si="31"/>
        <v>261.666</v>
      </c>
      <c r="AB35" s="296">
        <f t="shared" si="31"/>
        <v>0</v>
      </c>
      <c r="AC35" s="296">
        <f t="shared" si="31"/>
        <v>0</v>
      </c>
      <c r="AD35" s="296">
        <f t="shared" si="31"/>
        <v>0</v>
      </c>
      <c r="AE35" s="296">
        <f t="shared" si="31"/>
        <v>0</v>
      </c>
      <c r="AF35" s="296">
        <f t="shared" si="31"/>
        <v>0</v>
      </c>
      <c r="AG35" s="297">
        <f t="shared" si="23"/>
        <v>90</v>
      </c>
      <c r="AH35" s="296">
        <f t="shared" si="24"/>
        <v>27</v>
      </c>
      <c r="AI35" s="298">
        <v>27</v>
      </c>
      <c r="AJ35" s="298"/>
      <c r="AK35" s="298"/>
      <c r="AL35" s="298"/>
      <c r="AM35" s="298"/>
      <c r="AN35" s="298"/>
      <c r="AO35" s="297">
        <f t="shared" si="25"/>
        <v>170</v>
      </c>
      <c r="AP35" s="296">
        <f t="shared" si="26"/>
        <v>78.221999999999994</v>
      </c>
      <c r="AQ35" s="298">
        <v>78.221999999999994</v>
      </c>
      <c r="AR35" s="298"/>
      <c r="AS35" s="298"/>
      <c r="AT35" s="298"/>
      <c r="AU35" s="298"/>
      <c r="AV35" s="298"/>
      <c r="AW35" s="297">
        <f t="shared" si="27"/>
        <v>170</v>
      </c>
      <c r="AX35" s="296">
        <f t="shared" si="28"/>
        <v>78.221999999999994</v>
      </c>
      <c r="AY35" s="298">
        <v>78.221999999999994</v>
      </c>
      <c r="AZ35" s="298"/>
      <c r="BA35" s="298"/>
      <c r="BB35" s="298"/>
      <c r="BC35" s="298"/>
      <c r="BD35" s="298"/>
      <c r="BE35" s="297">
        <f t="shared" si="29"/>
        <v>170</v>
      </c>
      <c r="BF35" s="296">
        <f t="shared" si="30"/>
        <v>78.221999999999994</v>
      </c>
      <c r="BG35" s="298">
        <v>78.221999999999994</v>
      </c>
      <c r="BH35" s="298"/>
      <c r="BI35" s="298"/>
      <c r="BJ35" s="298"/>
      <c r="BK35" s="298"/>
      <c r="BL35" s="298"/>
    </row>
    <row r="36" spans="1:64" s="287" customFormat="1" ht="40.5" customHeight="1" x14ac:dyDescent="0.25">
      <c r="A36" s="278"/>
      <c r="B36" s="278"/>
      <c r="C36" s="328" t="s">
        <v>2016</v>
      </c>
      <c r="D36" s="333" t="s">
        <v>2002</v>
      </c>
      <c r="E36" s="31">
        <v>757</v>
      </c>
      <c r="F36" s="28">
        <v>450202000</v>
      </c>
      <c r="G36" s="28" t="s">
        <v>3307</v>
      </c>
      <c r="H36" s="352">
        <v>288</v>
      </c>
      <c r="I36" s="353" t="s">
        <v>3054</v>
      </c>
      <c r="J36" s="329">
        <v>45</v>
      </c>
      <c r="K36" s="325" t="s">
        <v>3302</v>
      </c>
      <c r="L36" s="325">
        <v>4501</v>
      </c>
      <c r="M36" s="325" t="s">
        <v>3303</v>
      </c>
      <c r="N36" s="280">
        <v>2024004540058</v>
      </c>
      <c r="O36" s="325" t="s">
        <v>3304</v>
      </c>
      <c r="P36" s="327" t="s">
        <v>2003</v>
      </c>
      <c r="Q36" s="272">
        <v>288</v>
      </c>
      <c r="R36" s="326" t="s">
        <v>2955</v>
      </c>
      <c r="S36" s="326"/>
      <c r="T36" s="178">
        <v>288</v>
      </c>
      <c r="U36" s="294">
        <v>48</v>
      </c>
      <c r="V36" s="295">
        <v>80</v>
      </c>
      <c r="W36" s="295">
        <v>80</v>
      </c>
      <c r="X36" s="295">
        <v>80</v>
      </c>
      <c r="Y36" s="343">
        <v>131</v>
      </c>
      <c r="Z36" s="296">
        <f t="shared" si="31"/>
        <v>131</v>
      </c>
      <c r="AA36" s="296">
        <f t="shared" si="31"/>
        <v>131</v>
      </c>
      <c r="AB36" s="296">
        <f t="shared" si="31"/>
        <v>0</v>
      </c>
      <c r="AC36" s="296">
        <f t="shared" si="31"/>
        <v>0</v>
      </c>
      <c r="AD36" s="296">
        <f t="shared" si="31"/>
        <v>0</v>
      </c>
      <c r="AE36" s="296">
        <f t="shared" si="31"/>
        <v>0</v>
      </c>
      <c r="AF36" s="296">
        <f t="shared" si="31"/>
        <v>0</v>
      </c>
      <c r="AG36" s="297">
        <f t="shared" si="23"/>
        <v>48</v>
      </c>
      <c r="AH36" s="296">
        <f t="shared" si="24"/>
        <v>8</v>
      </c>
      <c r="AI36" s="298">
        <v>8</v>
      </c>
      <c r="AJ36" s="298"/>
      <c r="AK36" s="298"/>
      <c r="AL36" s="298"/>
      <c r="AM36" s="298"/>
      <c r="AN36" s="298"/>
      <c r="AO36" s="297">
        <f t="shared" si="25"/>
        <v>80</v>
      </c>
      <c r="AP36" s="296">
        <f t="shared" si="26"/>
        <v>41</v>
      </c>
      <c r="AQ36" s="298">
        <v>41</v>
      </c>
      <c r="AR36" s="298"/>
      <c r="AS36" s="298"/>
      <c r="AT36" s="298"/>
      <c r="AU36" s="298"/>
      <c r="AV36" s="298"/>
      <c r="AW36" s="297">
        <f t="shared" si="27"/>
        <v>80</v>
      </c>
      <c r="AX36" s="296">
        <f t="shared" si="28"/>
        <v>41</v>
      </c>
      <c r="AY36" s="298">
        <v>41</v>
      </c>
      <c r="AZ36" s="298"/>
      <c r="BA36" s="298"/>
      <c r="BB36" s="298"/>
      <c r="BC36" s="298"/>
      <c r="BD36" s="298"/>
      <c r="BE36" s="297">
        <f t="shared" si="29"/>
        <v>80</v>
      </c>
      <c r="BF36" s="296">
        <f t="shared" si="30"/>
        <v>41</v>
      </c>
      <c r="BG36" s="298">
        <v>41</v>
      </c>
      <c r="BH36" s="298"/>
      <c r="BI36" s="298"/>
      <c r="BJ36" s="298"/>
      <c r="BK36" s="298"/>
      <c r="BL36" s="298"/>
    </row>
    <row r="37" spans="1:64" s="287" customFormat="1" ht="40.5" customHeight="1" x14ac:dyDescent="0.25">
      <c r="A37" s="278"/>
      <c r="B37" s="278"/>
      <c r="C37" s="328" t="s">
        <v>2017</v>
      </c>
      <c r="D37" s="333" t="s">
        <v>2004</v>
      </c>
      <c r="E37" s="31">
        <v>758</v>
      </c>
      <c r="F37" s="28">
        <v>450202000</v>
      </c>
      <c r="G37" s="28" t="s">
        <v>3307</v>
      </c>
      <c r="H37" s="352">
        <v>288</v>
      </c>
      <c r="I37" s="353" t="s">
        <v>3054</v>
      </c>
      <c r="J37" s="329">
        <v>45</v>
      </c>
      <c r="K37" s="325" t="s">
        <v>3302</v>
      </c>
      <c r="L37" s="325">
        <v>4501</v>
      </c>
      <c r="M37" s="325" t="s">
        <v>3303</v>
      </c>
      <c r="N37" s="280">
        <v>2024004540058</v>
      </c>
      <c r="O37" s="325" t="s">
        <v>3304</v>
      </c>
      <c r="P37" s="327" t="s">
        <v>2005</v>
      </c>
      <c r="Q37" s="272">
        <v>288</v>
      </c>
      <c r="R37" s="326" t="s">
        <v>2955</v>
      </c>
      <c r="S37" s="326"/>
      <c r="T37" s="178">
        <v>288</v>
      </c>
      <c r="U37" s="294">
        <v>48</v>
      </c>
      <c r="V37" s="295">
        <v>80</v>
      </c>
      <c r="W37" s="295">
        <v>80</v>
      </c>
      <c r="X37" s="295">
        <v>80</v>
      </c>
      <c r="Y37" s="343">
        <v>131</v>
      </c>
      <c r="Z37" s="296">
        <f t="shared" si="31"/>
        <v>131</v>
      </c>
      <c r="AA37" s="296">
        <f t="shared" si="31"/>
        <v>131</v>
      </c>
      <c r="AB37" s="296">
        <f t="shared" si="31"/>
        <v>0</v>
      </c>
      <c r="AC37" s="296">
        <f t="shared" si="31"/>
        <v>0</v>
      </c>
      <c r="AD37" s="296">
        <f t="shared" si="31"/>
        <v>0</v>
      </c>
      <c r="AE37" s="296">
        <f t="shared" si="31"/>
        <v>0</v>
      </c>
      <c r="AF37" s="296">
        <f t="shared" si="31"/>
        <v>0</v>
      </c>
      <c r="AG37" s="297">
        <f t="shared" si="23"/>
        <v>48</v>
      </c>
      <c r="AH37" s="296">
        <f t="shared" si="24"/>
        <v>8</v>
      </c>
      <c r="AI37" s="298">
        <v>8</v>
      </c>
      <c r="AJ37" s="298"/>
      <c r="AK37" s="298"/>
      <c r="AL37" s="298"/>
      <c r="AM37" s="298"/>
      <c r="AN37" s="298"/>
      <c r="AO37" s="297">
        <f t="shared" si="25"/>
        <v>80</v>
      </c>
      <c r="AP37" s="296">
        <f t="shared" si="26"/>
        <v>41</v>
      </c>
      <c r="AQ37" s="298">
        <v>41</v>
      </c>
      <c r="AR37" s="298"/>
      <c r="AS37" s="298"/>
      <c r="AT37" s="298"/>
      <c r="AU37" s="298"/>
      <c r="AV37" s="298"/>
      <c r="AW37" s="297">
        <f t="shared" si="27"/>
        <v>80</v>
      </c>
      <c r="AX37" s="296">
        <f t="shared" si="28"/>
        <v>41</v>
      </c>
      <c r="AY37" s="298">
        <v>41</v>
      </c>
      <c r="AZ37" s="298"/>
      <c r="BA37" s="298"/>
      <c r="BB37" s="298"/>
      <c r="BC37" s="298"/>
      <c r="BD37" s="298"/>
      <c r="BE37" s="297">
        <f t="shared" si="29"/>
        <v>80</v>
      </c>
      <c r="BF37" s="296">
        <f t="shared" si="30"/>
        <v>41</v>
      </c>
      <c r="BG37" s="298">
        <v>41</v>
      </c>
      <c r="BH37" s="298"/>
      <c r="BI37" s="298"/>
      <c r="BJ37" s="298"/>
      <c r="BK37" s="298"/>
      <c r="BL37" s="298"/>
    </row>
    <row r="38" spans="1:64" s="287" customFormat="1" ht="40.5" customHeight="1" x14ac:dyDescent="0.25">
      <c r="A38" s="278"/>
      <c r="B38" s="278"/>
      <c r="C38" s="328" t="s">
        <v>2018</v>
      </c>
      <c r="D38" s="333" t="s">
        <v>2006</v>
      </c>
      <c r="E38" s="31">
        <v>759</v>
      </c>
      <c r="F38" s="28">
        <v>450104905</v>
      </c>
      <c r="G38" s="28" t="s">
        <v>501</v>
      </c>
      <c r="H38" s="352">
        <v>600</v>
      </c>
      <c r="I38" s="353" t="s">
        <v>3054</v>
      </c>
      <c r="J38" s="329">
        <v>45</v>
      </c>
      <c r="K38" s="325" t="s">
        <v>3302</v>
      </c>
      <c r="L38" s="325">
        <v>4501</v>
      </c>
      <c r="M38" s="325" t="s">
        <v>3303</v>
      </c>
      <c r="N38" s="280">
        <v>2024004540058</v>
      </c>
      <c r="O38" s="325" t="s">
        <v>3304</v>
      </c>
      <c r="P38" s="327" t="s">
        <v>501</v>
      </c>
      <c r="Q38" s="272">
        <v>600</v>
      </c>
      <c r="R38" s="326" t="s">
        <v>2955</v>
      </c>
      <c r="S38" s="326"/>
      <c r="T38" s="178">
        <v>600</v>
      </c>
      <c r="U38" s="294">
        <v>90</v>
      </c>
      <c r="V38" s="295">
        <v>170</v>
      </c>
      <c r="W38" s="295">
        <v>170</v>
      </c>
      <c r="X38" s="295">
        <v>170</v>
      </c>
      <c r="Y38" s="343">
        <v>261.666</v>
      </c>
      <c r="Z38" s="296">
        <f t="shared" si="31"/>
        <v>261.666</v>
      </c>
      <c r="AA38" s="296">
        <f t="shared" si="31"/>
        <v>261.666</v>
      </c>
      <c r="AB38" s="296">
        <f t="shared" si="31"/>
        <v>0</v>
      </c>
      <c r="AC38" s="296">
        <f t="shared" si="31"/>
        <v>0</v>
      </c>
      <c r="AD38" s="296">
        <f t="shared" si="31"/>
        <v>0</v>
      </c>
      <c r="AE38" s="296">
        <f t="shared" si="31"/>
        <v>0</v>
      </c>
      <c r="AF38" s="296">
        <f t="shared" si="31"/>
        <v>0</v>
      </c>
      <c r="AG38" s="297">
        <f t="shared" si="23"/>
        <v>90</v>
      </c>
      <c r="AH38" s="296">
        <f t="shared" si="24"/>
        <v>27</v>
      </c>
      <c r="AI38" s="298">
        <v>27</v>
      </c>
      <c r="AJ38" s="298"/>
      <c r="AK38" s="298"/>
      <c r="AL38" s="298"/>
      <c r="AM38" s="298"/>
      <c r="AN38" s="298"/>
      <c r="AO38" s="297">
        <f t="shared" si="25"/>
        <v>170</v>
      </c>
      <c r="AP38" s="296">
        <f t="shared" si="26"/>
        <v>78.221999999999994</v>
      </c>
      <c r="AQ38" s="298">
        <v>78.221999999999994</v>
      </c>
      <c r="AR38" s="298"/>
      <c r="AS38" s="298"/>
      <c r="AT38" s="298"/>
      <c r="AU38" s="298"/>
      <c r="AV38" s="298"/>
      <c r="AW38" s="297">
        <f t="shared" si="27"/>
        <v>170</v>
      </c>
      <c r="AX38" s="296">
        <f t="shared" si="28"/>
        <v>78.221999999999994</v>
      </c>
      <c r="AY38" s="298">
        <v>78.221999999999994</v>
      </c>
      <c r="AZ38" s="298"/>
      <c r="BA38" s="298"/>
      <c r="BB38" s="298"/>
      <c r="BC38" s="298"/>
      <c r="BD38" s="298"/>
      <c r="BE38" s="297">
        <f t="shared" si="29"/>
        <v>170</v>
      </c>
      <c r="BF38" s="296">
        <f t="shared" si="30"/>
        <v>78.221999999999994</v>
      </c>
      <c r="BG38" s="298">
        <v>78.221999999999994</v>
      </c>
      <c r="BH38" s="298"/>
      <c r="BI38" s="298"/>
      <c r="BJ38" s="298"/>
      <c r="BK38" s="298"/>
      <c r="BL38" s="298"/>
    </row>
    <row r="39" spans="1:64" s="287" customFormat="1" ht="40.5" customHeight="1" x14ac:dyDescent="0.25">
      <c r="A39" s="278"/>
      <c r="B39" s="278"/>
      <c r="C39" s="328" t="s">
        <v>2007</v>
      </c>
      <c r="D39" s="333" t="s">
        <v>2020</v>
      </c>
      <c r="E39" s="31">
        <v>760</v>
      </c>
      <c r="F39" s="32">
        <v>450100100</v>
      </c>
      <c r="G39" s="28" t="s">
        <v>2021</v>
      </c>
      <c r="H39" s="352">
        <v>40</v>
      </c>
      <c r="I39" s="353" t="s">
        <v>3054</v>
      </c>
      <c r="J39" s="329">
        <v>45</v>
      </c>
      <c r="K39" s="325" t="s">
        <v>3302</v>
      </c>
      <c r="L39" s="325">
        <v>4501</v>
      </c>
      <c r="M39" s="325" t="s">
        <v>3303</v>
      </c>
      <c r="N39" s="280">
        <v>2024004540058</v>
      </c>
      <c r="O39" s="325" t="s">
        <v>3304</v>
      </c>
      <c r="P39" s="327" t="s">
        <v>2021</v>
      </c>
      <c r="Q39" s="272">
        <v>40</v>
      </c>
      <c r="R39" s="326" t="s">
        <v>2955</v>
      </c>
      <c r="S39" s="326"/>
      <c r="T39" s="178">
        <v>40</v>
      </c>
      <c r="U39" s="294">
        <v>4</v>
      </c>
      <c r="V39" s="295">
        <v>12</v>
      </c>
      <c r="W39" s="295">
        <v>12</v>
      </c>
      <c r="X39" s="295">
        <v>12</v>
      </c>
      <c r="Y39" s="343">
        <v>80</v>
      </c>
      <c r="Z39" s="296">
        <f t="shared" si="31"/>
        <v>80</v>
      </c>
      <c r="AA39" s="296">
        <f t="shared" si="31"/>
        <v>80</v>
      </c>
      <c r="AB39" s="296">
        <f t="shared" si="31"/>
        <v>0</v>
      </c>
      <c r="AC39" s="296">
        <f t="shared" si="31"/>
        <v>0</v>
      </c>
      <c r="AD39" s="296">
        <f t="shared" si="31"/>
        <v>0</v>
      </c>
      <c r="AE39" s="296">
        <f t="shared" si="31"/>
        <v>0</v>
      </c>
      <c r="AF39" s="296">
        <f t="shared" si="31"/>
        <v>0</v>
      </c>
      <c r="AG39" s="297">
        <f t="shared" si="23"/>
        <v>4</v>
      </c>
      <c r="AH39" s="296">
        <f t="shared" si="24"/>
        <v>5</v>
      </c>
      <c r="AI39" s="298">
        <v>5</v>
      </c>
      <c r="AJ39" s="298"/>
      <c r="AK39" s="298"/>
      <c r="AL39" s="298"/>
      <c r="AM39" s="298"/>
      <c r="AN39" s="298"/>
      <c r="AO39" s="297">
        <f t="shared" si="25"/>
        <v>12</v>
      </c>
      <c r="AP39" s="296">
        <f t="shared" si="26"/>
        <v>25</v>
      </c>
      <c r="AQ39" s="298">
        <v>25</v>
      </c>
      <c r="AR39" s="298"/>
      <c r="AS39" s="298"/>
      <c r="AT39" s="298"/>
      <c r="AU39" s="298"/>
      <c r="AV39" s="298"/>
      <c r="AW39" s="297">
        <f t="shared" si="27"/>
        <v>12</v>
      </c>
      <c r="AX39" s="296">
        <f t="shared" si="28"/>
        <v>25</v>
      </c>
      <c r="AY39" s="298">
        <v>25</v>
      </c>
      <c r="AZ39" s="298"/>
      <c r="BA39" s="298"/>
      <c r="BB39" s="298"/>
      <c r="BC39" s="298"/>
      <c r="BD39" s="298"/>
      <c r="BE39" s="297">
        <f t="shared" si="29"/>
        <v>12</v>
      </c>
      <c r="BF39" s="296">
        <f t="shared" si="30"/>
        <v>25</v>
      </c>
      <c r="BG39" s="298">
        <v>25</v>
      </c>
      <c r="BH39" s="298"/>
      <c r="BI39" s="298"/>
      <c r="BJ39" s="298"/>
      <c r="BK39" s="298"/>
      <c r="BL39" s="298"/>
    </row>
    <row r="40" spans="1:64" s="287" customFormat="1" ht="40.5" customHeight="1" x14ac:dyDescent="0.25">
      <c r="A40" s="278"/>
      <c r="B40" s="278"/>
      <c r="C40" s="328" t="s">
        <v>2029</v>
      </c>
      <c r="D40" s="478" t="s">
        <v>2022</v>
      </c>
      <c r="E40" s="331">
        <v>761</v>
      </c>
      <c r="F40" s="32">
        <v>450202400</v>
      </c>
      <c r="G40" s="32" t="s">
        <v>1994</v>
      </c>
      <c r="H40" s="479">
        <v>4</v>
      </c>
      <c r="I40" s="353" t="s">
        <v>3054</v>
      </c>
      <c r="J40" s="329">
        <v>45</v>
      </c>
      <c r="K40" s="325" t="s">
        <v>3302</v>
      </c>
      <c r="L40" s="325">
        <v>4501</v>
      </c>
      <c r="M40" s="325" t="s">
        <v>3303</v>
      </c>
      <c r="N40" s="280">
        <v>2024004540058</v>
      </c>
      <c r="O40" s="325" t="s">
        <v>3304</v>
      </c>
      <c r="P40" s="332" t="s">
        <v>2023</v>
      </c>
      <c r="Q40" s="639">
        <v>4</v>
      </c>
      <c r="R40" s="326" t="s">
        <v>2955</v>
      </c>
      <c r="S40" s="326"/>
      <c r="T40" s="480">
        <v>4</v>
      </c>
      <c r="U40" s="294">
        <v>1</v>
      </c>
      <c r="V40" s="295">
        <v>1</v>
      </c>
      <c r="W40" s="295">
        <v>1</v>
      </c>
      <c r="X40" s="295">
        <v>1</v>
      </c>
      <c r="Y40" s="343">
        <v>80</v>
      </c>
      <c r="Z40" s="296">
        <f t="shared" si="31"/>
        <v>80</v>
      </c>
      <c r="AA40" s="296">
        <f t="shared" si="31"/>
        <v>80</v>
      </c>
      <c r="AB40" s="296">
        <f t="shared" si="31"/>
        <v>0</v>
      </c>
      <c r="AC40" s="296">
        <f t="shared" si="31"/>
        <v>0</v>
      </c>
      <c r="AD40" s="296">
        <f t="shared" si="31"/>
        <v>0</v>
      </c>
      <c r="AE40" s="296">
        <f t="shared" si="31"/>
        <v>0</v>
      </c>
      <c r="AF40" s="296">
        <f t="shared" si="31"/>
        <v>0</v>
      </c>
      <c r="AG40" s="297">
        <f t="shared" si="23"/>
        <v>1</v>
      </c>
      <c r="AH40" s="296">
        <f t="shared" si="24"/>
        <v>5</v>
      </c>
      <c r="AI40" s="298">
        <v>5</v>
      </c>
      <c r="AJ40" s="298"/>
      <c r="AK40" s="298"/>
      <c r="AL40" s="298"/>
      <c r="AM40" s="298"/>
      <c r="AN40" s="298"/>
      <c r="AO40" s="297">
        <f t="shared" si="25"/>
        <v>1</v>
      </c>
      <c r="AP40" s="296">
        <f t="shared" si="26"/>
        <v>25</v>
      </c>
      <c r="AQ40" s="298">
        <v>25</v>
      </c>
      <c r="AR40" s="298"/>
      <c r="AS40" s="298"/>
      <c r="AT40" s="298"/>
      <c r="AU40" s="298"/>
      <c r="AV40" s="298"/>
      <c r="AW40" s="297">
        <f t="shared" si="27"/>
        <v>1</v>
      </c>
      <c r="AX40" s="296">
        <f t="shared" si="28"/>
        <v>25</v>
      </c>
      <c r="AY40" s="298">
        <v>25</v>
      </c>
      <c r="AZ40" s="298"/>
      <c r="BA40" s="298"/>
      <c r="BB40" s="298"/>
      <c r="BC40" s="298"/>
      <c r="BD40" s="298"/>
      <c r="BE40" s="297">
        <f t="shared" si="29"/>
        <v>1</v>
      </c>
      <c r="BF40" s="296">
        <f t="shared" si="30"/>
        <v>25</v>
      </c>
      <c r="BG40" s="298">
        <v>25</v>
      </c>
      <c r="BH40" s="298"/>
      <c r="BI40" s="298"/>
      <c r="BJ40" s="298"/>
      <c r="BK40" s="298"/>
      <c r="BL40" s="298"/>
    </row>
    <row r="41" spans="1:64" s="287" customFormat="1" ht="40.5" customHeight="1" x14ac:dyDescent="0.25">
      <c r="A41" s="278"/>
      <c r="B41" s="278"/>
      <c r="C41" s="328" t="s">
        <v>2030</v>
      </c>
      <c r="D41" s="333" t="s">
        <v>2024</v>
      </c>
      <c r="E41" s="31">
        <v>762</v>
      </c>
      <c r="F41" s="32">
        <v>450200100</v>
      </c>
      <c r="G41" s="28" t="s">
        <v>3308</v>
      </c>
      <c r="H41" s="352">
        <v>4</v>
      </c>
      <c r="I41" s="353" t="s">
        <v>3054</v>
      </c>
      <c r="J41" s="329">
        <v>45</v>
      </c>
      <c r="K41" s="325" t="s">
        <v>3302</v>
      </c>
      <c r="L41" s="325">
        <v>4501</v>
      </c>
      <c r="M41" s="325" t="s">
        <v>3303</v>
      </c>
      <c r="N41" s="280">
        <v>2024004540058</v>
      </c>
      <c r="O41" s="325" t="s">
        <v>3304</v>
      </c>
      <c r="P41" s="327" t="s">
        <v>2025</v>
      </c>
      <c r="Q41" s="272">
        <v>4</v>
      </c>
      <c r="R41" s="326" t="s">
        <v>2955</v>
      </c>
      <c r="S41" s="326"/>
      <c r="T41" s="178">
        <v>4</v>
      </c>
      <c r="U41" s="294"/>
      <c r="V41" s="295">
        <v>2</v>
      </c>
      <c r="W41" s="295">
        <v>1</v>
      </c>
      <c r="X41" s="295">
        <v>1</v>
      </c>
      <c r="Y41" s="343">
        <v>75</v>
      </c>
      <c r="Z41" s="296">
        <f t="shared" si="31"/>
        <v>75</v>
      </c>
      <c r="AA41" s="296">
        <f t="shared" si="31"/>
        <v>75</v>
      </c>
      <c r="AB41" s="296">
        <f t="shared" si="31"/>
        <v>0</v>
      </c>
      <c r="AC41" s="296">
        <f t="shared" si="31"/>
        <v>0</v>
      </c>
      <c r="AD41" s="296">
        <f t="shared" si="31"/>
        <v>0</v>
      </c>
      <c r="AE41" s="296">
        <f t="shared" si="31"/>
        <v>0</v>
      </c>
      <c r="AF41" s="296">
        <f t="shared" si="31"/>
        <v>0</v>
      </c>
      <c r="AG41" s="297">
        <f t="shared" si="23"/>
        <v>0</v>
      </c>
      <c r="AH41" s="296">
        <f t="shared" si="24"/>
        <v>0</v>
      </c>
      <c r="AI41" s="298"/>
      <c r="AJ41" s="298"/>
      <c r="AK41" s="298"/>
      <c r="AL41" s="298"/>
      <c r="AM41" s="298"/>
      <c r="AN41" s="298"/>
      <c r="AO41" s="297">
        <f t="shared" si="25"/>
        <v>2</v>
      </c>
      <c r="AP41" s="296">
        <f t="shared" si="26"/>
        <v>25</v>
      </c>
      <c r="AQ41" s="298">
        <v>25</v>
      </c>
      <c r="AR41" s="298"/>
      <c r="AS41" s="298"/>
      <c r="AT41" s="298"/>
      <c r="AU41" s="298"/>
      <c r="AV41" s="298"/>
      <c r="AW41" s="297">
        <f t="shared" si="27"/>
        <v>1</v>
      </c>
      <c r="AX41" s="296">
        <f t="shared" si="28"/>
        <v>25</v>
      </c>
      <c r="AY41" s="298">
        <v>25</v>
      </c>
      <c r="AZ41" s="298"/>
      <c r="BA41" s="298"/>
      <c r="BB41" s="298"/>
      <c r="BC41" s="298"/>
      <c r="BD41" s="298"/>
      <c r="BE41" s="297">
        <f t="shared" si="29"/>
        <v>1</v>
      </c>
      <c r="BF41" s="296">
        <f t="shared" si="30"/>
        <v>25</v>
      </c>
      <c r="BG41" s="298">
        <v>25</v>
      </c>
      <c r="BH41" s="298"/>
      <c r="BI41" s="298"/>
      <c r="BJ41" s="298"/>
      <c r="BK41" s="298"/>
      <c r="BL41" s="298"/>
    </row>
    <row r="42" spans="1:64" s="287" customFormat="1" ht="40.5" customHeight="1" x14ac:dyDescent="0.25">
      <c r="A42" s="278"/>
      <c r="B42" s="278"/>
      <c r="C42" s="328" t="s">
        <v>2031</v>
      </c>
      <c r="D42" s="333" t="s">
        <v>2026</v>
      </c>
      <c r="E42" s="31">
        <v>763</v>
      </c>
      <c r="F42" s="32">
        <v>450202400</v>
      </c>
      <c r="G42" s="32" t="s">
        <v>1994</v>
      </c>
      <c r="H42" s="352">
        <v>4</v>
      </c>
      <c r="I42" s="353" t="s">
        <v>3054</v>
      </c>
      <c r="J42" s="329">
        <v>45</v>
      </c>
      <c r="K42" s="325" t="s">
        <v>3302</v>
      </c>
      <c r="L42" s="325">
        <v>4501</v>
      </c>
      <c r="M42" s="325" t="s">
        <v>3303</v>
      </c>
      <c r="N42" s="280">
        <v>2024004540058</v>
      </c>
      <c r="O42" s="325" t="s">
        <v>3304</v>
      </c>
      <c r="P42" s="327" t="s">
        <v>2023</v>
      </c>
      <c r="Q42" s="272">
        <v>4</v>
      </c>
      <c r="R42" s="326" t="s">
        <v>2955</v>
      </c>
      <c r="S42" s="326"/>
      <c r="T42" s="178">
        <v>4</v>
      </c>
      <c r="U42" s="294"/>
      <c r="V42" s="295">
        <v>2</v>
      </c>
      <c r="W42" s="295">
        <v>1</v>
      </c>
      <c r="X42" s="295">
        <v>1</v>
      </c>
      <c r="Y42" s="343">
        <v>75</v>
      </c>
      <c r="Z42" s="296">
        <f t="shared" si="31"/>
        <v>75</v>
      </c>
      <c r="AA42" s="296">
        <f t="shared" si="31"/>
        <v>75</v>
      </c>
      <c r="AB42" s="296">
        <f t="shared" si="31"/>
        <v>0</v>
      </c>
      <c r="AC42" s="296">
        <f t="shared" si="31"/>
        <v>0</v>
      </c>
      <c r="AD42" s="296">
        <f t="shared" si="31"/>
        <v>0</v>
      </c>
      <c r="AE42" s="296">
        <f t="shared" si="31"/>
        <v>0</v>
      </c>
      <c r="AF42" s="296">
        <f t="shared" si="31"/>
        <v>0</v>
      </c>
      <c r="AG42" s="297">
        <f t="shared" si="23"/>
        <v>0</v>
      </c>
      <c r="AH42" s="296">
        <f t="shared" si="24"/>
        <v>0</v>
      </c>
      <c r="AI42" s="298"/>
      <c r="AJ42" s="298"/>
      <c r="AK42" s="298"/>
      <c r="AL42" s="298"/>
      <c r="AM42" s="298"/>
      <c r="AN42" s="298"/>
      <c r="AO42" s="297">
        <f t="shared" si="25"/>
        <v>2</v>
      </c>
      <c r="AP42" s="296">
        <f t="shared" si="26"/>
        <v>25</v>
      </c>
      <c r="AQ42" s="298">
        <v>25</v>
      </c>
      <c r="AR42" s="298"/>
      <c r="AS42" s="298"/>
      <c r="AT42" s="298"/>
      <c r="AU42" s="298"/>
      <c r="AV42" s="298"/>
      <c r="AW42" s="297">
        <f t="shared" si="27"/>
        <v>1</v>
      </c>
      <c r="AX42" s="296">
        <f t="shared" si="28"/>
        <v>25</v>
      </c>
      <c r="AY42" s="298">
        <v>25</v>
      </c>
      <c r="AZ42" s="298"/>
      <c r="BA42" s="298"/>
      <c r="BB42" s="298"/>
      <c r="BC42" s="298"/>
      <c r="BD42" s="298"/>
      <c r="BE42" s="297">
        <f t="shared" si="29"/>
        <v>1</v>
      </c>
      <c r="BF42" s="296">
        <f t="shared" si="30"/>
        <v>25</v>
      </c>
      <c r="BG42" s="298">
        <v>25</v>
      </c>
      <c r="BH42" s="298"/>
      <c r="BI42" s="298"/>
      <c r="BJ42" s="298"/>
      <c r="BK42" s="298"/>
      <c r="BL42" s="298"/>
    </row>
    <row r="43" spans="1:64" s="287" customFormat="1" ht="40.5" customHeight="1" x14ac:dyDescent="0.25">
      <c r="A43" s="278"/>
      <c r="B43" s="278"/>
      <c r="C43" s="328" t="s">
        <v>2032</v>
      </c>
      <c r="D43" s="333" t="s">
        <v>2027</v>
      </c>
      <c r="E43" s="31">
        <v>764</v>
      </c>
      <c r="F43" s="32">
        <v>450203413</v>
      </c>
      <c r="G43" s="28" t="s">
        <v>2028</v>
      </c>
      <c r="H43" s="352">
        <v>1000</v>
      </c>
      <c r="I43" s="353" t="s">
        <v>3054</v>
      </c>
      <c r="J43" s="329">
        <v>45</v>
      </c>
      <c r="K43" s="325" t="s">
        <v>3302</v>
      </c>
      <c r="L43" s="325">
        <v>4501</v>
      </c>
      <c r="M43" s="325" t="s">
        <v>3303</v>
      </c>
      <c r="N43" s="280">
        <v>2024004540058</v>
      </c>
      <c r="O43" s="325" t="s">
        <v>3304</v>
      </c>
      <c r="P43" s="327" t="s">
        <v>2028</v>
      </c>
      <c r="Q43" s="272">
        <v>1000</v>
      </c>
      <c r="R43" s="326" t="s">
        <v>2955</v>
      </c>
      <c r="S43" s="326"/>
      <c r="T43" s="178">
        <v>1000</v>
      </c>
      <c r="U43" s="294">
        <v>100</v>
      </c>
      <c r="V43" s="295">
        <v>300</v>
      </c>
      <c r="W43" s="295">
        <v>300</v>
      </c>
      <c r="X43" s="295">
        <v>300</v>
      </c>
      <c r="Y43" s="343">
        <v>261.666</v>
      </c>
      <c r="Z43" s="296">
        <f t="shared" si="31"/>
        <v>261.666</v>
      </c>
      <c r="AA43" s="296">
        <f t="shared" si="31"/>
        <v>261.666</v>
      </c>
      <c r="AB43" s="296">
        <f t="shared" si="31"/>
        <v>0</v>
      </c>
      <c r="AC43" s="296">
        <f t="shared" si="31"/>
        <v>0</v>
      </c>
      <c r="AD43" s="296">
        <f t="shared" si="31"/>
        <v>0</v>
      </c>
      <c r="AE43" s="296">
        <f t="shared" si="31"/>
        <v>0</v>
      </c>
      <c r="AF43" s="296">
        <f t="shared" si="31"/>
        <v>0</v>
      </c>
      <c r="AG43" s="297">
        <f t="shared" si="23"/>
        <v>100</v>
      </c>
      <c r="AH43" s="296">
        <f t="shared" si="24"/>
        <v>27</v>
      </c>
      <c r="AI43" s="298">
        <v>27</v>
      </c>
      <c r="AJ43" s="298"/>
      <c r="AK43" s="298"/>
      <c r="AL43" s="298"/>
      <c r="AM43" s="298"/>
      <c r="AN43" s="298"/>
      <c r="AO43" s="297">
        <f t="shared" si="25"/>
        <v>300</v>
      </c>
      <c r="AP43" s="296">
        <f t="shared" si="26"/>
        <v>78.221999999999994</v>
      </c>
      <c r="AQ43" s="298">
        <v>78.221999999999994</v>
      </c>
      <c r="AR43" s="298"/>
      <c r="AS43" s="298"/>
      <c r="AT43" s="298"/>
      <c r="AU43" s="298"/>
      <c r="AV43" s="298"/>
      <c r="AW43" s="297">
        <f t="shared" si="27"/>
        <v>300</v>
      </c>
      <c r="AX43" s="296">
        <f t="shared" si="28"/>
        <v>78.221999999999994</v>
      </c>
      <c r="AY43" s="298">
        <v>78.221999999999994</v>
      </c>
      <c r="AZ43" s="298"/>
      <c r="BA43" s="298"/>
      <c r="BB43" s="298"/>
      <c r="BC43" s="298"/>
      <c r="BD43" s="298"/>
      <c r="BE43" s="297">
        <f t="shared" si="29"/>
        <v>300</v>
      </c>
      <c r="BF43" s="296">
        <f t="shared" si="30"/>
        <v>78.221999999999994</v>
      </c>
      <c r="BG43" s="298">
        <v>78.221999999999994</v>
      </c>
      <c r="BH43" s="298"/>
      <c r="BI43" s="298"/>
      <c r="BJ43" s="298"/>
      <c r="BK43" s="298"/>
      <c r="BL43" s="298"/>
    </row>
    <row r="44" spans="1:64" s="287" customFormat="1" ht="40.5" customHeight="1" x14ac:dyDescent="0.25">
      <c r="A44" s="278"/>
      <c r="B44" s="278"/>
      <c r="C44" s="328" t="s">
        <v>2041</v>
      </c>
      <c r="D44" s="333" t="s">
        <v>2034</v>
      </c>
      <c r="E44" s="31">
        <v>765</v>
      </c>
      <c r="F44" s="32">
        <v>450100100</v>
      </c>
      <c r="G44" s="28" t="s">
        <v>2035</v>
      </c>
      <c r="H44" s="352">
        <v>41</v>
      </c>
      <c r="I44" s="353" t="s">
        <v>3054</v>
      </c>
      <c r="J44" s="329">
        <v>45</v>
      </c>
      <c r="K44" s="325" t="s">
        <v>3302</v>
      </c>
      <c r="L44" s="325">
        <v>4501</v>
      </c>
      <c r="M44" s="325" t="s">
        <v>3303</v>
      </c>
      <c r="N44" s="280">
        <v>2024004540058</v>
      </c>
      <c r="O44" s="325" t="s">
        <v>3304</v>
      </c>
      <c r="P44" s="332" t="s">
        <v>2035</v>
      </c>
      <c r="Q44" s="272">
        <v>41</v>
      </c>
      <c r="R44" s="326" t="s">
        <v>2955</v>
      </c>
      <c r="S44" s="326"/>
      <c r="T44" s="178">
        <v>41</v>
      </c>
      <c r="U44" s="294">
        <v>5</v>
      </c>
      <c r="V44" s="295">
        <v>12</v>
      </c>
      <c r="W44" s="295">
        <v>12</v>
      </c>
      <c r="X44" s="295">
        <v>12</v>
      </c>
      <c r="Y44" s="343">
        <v>80</v>
      </c>
      <c r="Z44" s="296">
        <f t="shared" si="31"/>
        <v>80</v>
      </c>
      <c r="AA44" s="296">
        <f t="shared" si="31"/>
        <v>80</v>
      </c>
      <c r="AB44" s="296">
        <f t="shared" si="31"/>
        <v>0</v>
      </c>
      <c r="AC44" s="296">
        <f t="shared" si="31"/>
        <v>0</v>
      </c>
      <c r="AD44" s="296">
        <f t="shared" si="31"/>
        <v>0</v>
      </c>
      <c r="AE44" s="296">
        <f t="shared" si="31"/>
        <v>0</v>
      </c>
      <c r="AF44" s="296">
        <f t="shared" si="31"/>
        <v>0</v>
      </c>
      <c r="AG44" s="297">
        <f t="shared" si="23"/>
        <v>5</v>
      </c>
      <c r="AH44" s="296">
        <f t="shared" si="24"/>
        <v>5</v>
      </c>
      <c r="AI44" s="298">
        <v>5</v>
      </c>
      <c r="AJ44" s="298"/>
      <c r="AK44" s="298"/>
      <c r="AL44" s="298"/>
      <c r="AM44" s="298"/>
      <c r="AN44" s="298"/>
      <c r="AO44" s="297">
        <f t="shared" si="25"/>
        <v>12</v>
      </c>
      <c r="AP44" s="296">
        <f t="shared" si="26"/>
        <v>25</v>
      </c>
      <c r="AQ44" s="298">
        <v>25</v>
      </c>
      <c r="AR44" s="298"/>
      <c r="AS44" s="298"/>
      <c r="AT44" s="298"/>
      <c r="AU44" s="298"/>
      <c r="AV44" s="298"/>
      <c r="AW44" s="297">
        <f t="shared" si="27"/>
        <v>12</v>
      </c>
      <c r="AX44" s="296">
        <f t="shared" si="28"/>
        <v>25</v>
      </c>
      <c r="AY44" s="298">
        <v>25</v>
      </c>
      <c r="AZ44" s="298"/>
      <c r="BA44" s="298"/>
      <c r="BB44" s="298"/>
      <c r="BC44" s="298"/>
      <c r="BD44" s="298"/>
      <c r="BE44" s="297">
        <f t="shared" si="29"/>
        <v>12</v>
      </c>
      <c r="BF44" s="296">
        <f t="shared" si="30"/>
        <v>25</v>
      </c>
      <c r="BG44" s="298">
        <v>25</v>
      </c>
      <c r="BH44" s="298"/>
      <c r="BI44" s="298"/>
      <c r="BJ44" s="298"/>
      <c r="BK44" s="298"/>
      <c r="BL44" s="298"/>
    </row>
    <row r="45" spans="1:64" s="287" customFormat="1" ht="40.5" customHeight="1" x14ac:dyDescent="0.25">
      <c r="A45" s="278"/>
      <c r="B45" s="278"/>
      <c r="C45" s="328" t="s">
        <v>2042</v>
      </c>
      <c r="D45" s="347" t="s">
        <v>2036</v>
      </c>
      <c r="E45" s="31">
        <v>766</v>
      </c>
      <c r="F45" s="32">
        <v>450202400</v>
      </c>
      <c r="G45" s="32" t="s">
        <v>1994</v>
      </c>
      <c r="H45" s="479">
        <v>4</v>
      </c>
      <c r="I45" s="353" t="s">
        <v>3054</v>
      </c>
      <c r="J45" s="329">
        <v>45</v>
      </c>
      <c r="K45" s="325" t="s">
        <v>3302</v>
      </c>
      <c r="L45" s="325">
        <v>4501</v>
      </c>
      <c r="M45" s="325" t="s">
        <v>3303</v>
      </c>
      <c r="N45" s="280">
        <v>2024004540058</v>
      </c>
      <c r="O45" s="325" t="s">
        <v>3304</v>
      </c>
      <c r="P45" s="332" t="s">
        <v>2037</v>
      </c>
      <c r="Q45" s="639">
        <v>4</v>
      </c>
      <c r="R45" s="326" t="s">
        <v>2955</v>
      </c>
      <c r="S45" s="326"/>
      <c r="T45" s="480">
        <v>4</v>
      </c>
      <c r="U45" s="294">
        <v>1</v>
      </c>
      <c r="V45" s="295">
        <v>1</v>
      </c>
      <c r="W45" s="295">
        <v>1</v>
      </c>
      <c r="X45" s="295">
        <v>1</v>
      </c>
      <c r="Y45" s="343">
        <v>80</v>
      </c>
      <c r="Z45" s="296">
        <f t="shared" si="31"/>
        <v>80</v>
      </c>
      <c r="AA45" s="296">
        <f t="shared" si="31"/>
        <v>80</v>
      </c>
      <c r="AB45" s="296">
        <f t="shared" si="31"/>
        <v>0</v>
      </c>
      <c r="AC45" s="296">
        <f t="shared" si="31"/>
        <v>0</v>
      </c>
      <c r="AD45" s="296">
        <f t="shared" si="31"/>
        <v>0</v>
      </c>
      <c r="AE45" s="296">
        <f t="shared" si="31"/>
        <v>0</v>
      </c>
      <c r="AF45" s="296">
        <f t="shared" si="31"/>
        <v>0</v>
      </c>
      <c r="AG45" s="297">
        <f t="shared" si="23"/>
        <v>1</v>
      </c>
      <c r="AH45" s="296">
        <f t="shared" si="24"/>
        <v>5</v>
      </c>
      <c r="AI45" s="298">
        <v>5</v>
      </c>
      <c r="AJ45" s="298"/>
      <c r="AK45" s="298"/>
      <c r="AL45" s="298"/>
      <c r="AM45" s="298"/>
      <c r="AN45" s="298"/>
      <c r="AO45" s="297">
        <f t="shared" si="25"/>
        <v>1</v>
      </c>
      <c r="AP45" s="296">
        <f t="shared" si="26"/>
        <v>25</v>
      </c>
      <c r="AQ45" s="298">
        <v>25</v>
      </c>
      <c r="AR45" s="298"/>
      <c r="AS45" s="298"/>
      <c r="AT45" s="298"/>
      <c r="AU45" s="298"/>
      <c r="AV45" s="298"/>
      <c r="AW45" s="297">
        <f t="shared" si="27"/>
        <v>1</v>
      </c>
      <c r="AX45" s="296">
        <f t="shared" si="28"/>
        <v>25</v>
      </c>
      <c r="AY45" s="298">
        <v>25</v>
      </c>
      <c r="AZ45" s="298"/>
      <c r="BA45" s="298"/>
      <c r="BB45" s="298"/>
      <c r="BC45" s="298"/>
      <c r="BD45" s="298"/>
      <c r="BE45" s="297">
        <f t="shared" si="29"/>
        <v>1</v>
      </c>
      <c r="BF45" s="296">
        <f t="shared" si="30"/>
        <v>25</v>
      </c>
      <c r="BG45" s="298">
        <v>25</v>
      </c>
      <c r="BH45" s="298"/>
      <c r="BI45" s="298"/>
      <c r="BJ45" s="298"/>
      <c r="BK45" s="298"/>
      <c r="BL45" s="298"/>
    </row>
    <row r="46" spans="1:64" s="287" customFormat="1" ht="40.5" customHeight="1" x14ac:dyDescent="0.25">
      <c r="A46" s="278"/>
      <c r="B46" s="278"/>
      <c r="C46" s="328" t="s">
        <v>2043</v>
      </c>
      <c r="D46" s="333" t="s">
        <v>2038</v>
      </c>
      <c r="E46" s="31">
        <v>767</v>
      </c>
      <c r="F46" s="28">
        <v>450104905</v>
      </c>
      <c r="G46" s="28" t="s">
        <v>501</v>
      </c>
      <c r="H46" s="352">
        <v>400</v>
      </c>
      <c r="I46" s="353" t="s">
        <v>3054</v>
      </c>
      <c r="J46" s="329">
        <v>45</v>
      </c>
      <c r="K46" s="325" t="s">
        <v>3302</v>
      </c>
      <c r="L46" s="325">
        <v>4501</v>
      </c>
      <c r="M46" s="325" t="s">
        <v>3303</v>
      </c>
      <c r="N46" s="280">
        <v>2024004540058</v>
      </c>
      <c r="O46" s="325" t="s">
        <v>3304</v>
      </c>
      <c r="P46" s="332" t="s">
        <v>501</v>
      </c>
      <c r="Q46" s="272">
        <v>400</v>
      </c>
      <c r="R46" s="326" t="s">
        <v>2955</v>
      </c>
      <c r="S46" s="326"/>
      <c r="T46" s="178">
        <v>400</v>
      </c>
      <c r="U46" s="294">
        <v>40</v>
      </c>
      <c r="V46" s="295">
        <v>120</v>
      </c>
      <c r="W46" s="295">
        <v>120</v>
      </c>
      <c r="X46" s="295">
        <v>120</v>
      </c>
      <c r="Y46" s="343">
        <v>261.666</v>
      </c>
      <c r="Z46" s="296">
        <f t="shared" si="31"/>
        <v>261.666</v>
      </c>
      <c r="AA46" s="296">
        <f t="shared" si="31"/>
        <v>261.666</v>
      </c>
      <c r="AB46" s="296">
        <f t="shared" si="31"/>
        <v>0</v>
      </c>
      <c r="AC46" s="296">
        <f t="shared" si="31"/>
        <v>0</v>
      </c>
      <c r="AD46" s="296">
        <f t="shared" si="31"/>
        <v>0</v>
      </c>
      <c r="AE46" s="296">
        <f t="shared" si="31"/>
        <v>0</v>
      </c>
      <c r="AF46" s="296">
        <f t="shared" si="31"/>
        <v>0</v>
      </c>
      <c r="AG46" s="297">
        <f t="shared" si="23"/>
        <v>40</v>
      </c>
      <c r="AH46" s="296">
        <f t="shared" si="24"/>
        <v>27</v>
      </c>
      <c r="AI46" s="298">
        <v>27</v>
      </c>
      <c r="AJ46" s="298"/>
      <c r="AK46" s="298"/>
      <c r="AL46" s="298"/>
      <c r="AM46" s="298"/>
      <c r="AN46" s="298"/>
      <c r="AO46" s="297">
        <f t="shared" si="25"/>
        <v>120</v>
      </c>
      <c r="AP46" s="296">
        <f t="shared" si="26"/>
        <v>78.221999999999994</v>
      </c>
      <c r="AQ46" s="298">
        <v>78.221999999999994</v>
      </c>
      <c r="AR46" s="298"/>
      <c r="AS46" s="298"/>
      <c r="AT46" s="298"/>
      <c r="AU46" s="298"/>
      <c r="AV46" s="298"/>
      <c r="AW46" s="297">
        <f t="shared" si="27"/>
        <v>120</v>
      </c>
      <c r="AX46" s="296">
        <f t="shared" si="28"/>
        <v>78.221999999999994</v>
      </c>
      <c r="AY46" s="298">
        <v>78.221999999999994</v>
      </c>
      <c r="AZ46" s="298"/>
      <c r="BA46" s="298"/>
      <c r="BB46" s="298"/>
      <c r="BC46" s="298"/>
      <c r="BD46" s="298"/>
      <c r="BE46" s="297">
        <f t="shared" si="29"/>
        <v>120</v>
      </c>
      <c r="BF46" s="296">
        <f t="shared" si="30"/>
        <v>78.221999999999994</v>
      </c>
      <c r="BG46" s="298">
        <v>78.221999999999994</v>
      </c>
      <c r="BH46" s="298"/>
      <c r="BI46" s="298"/>
      <c r="BJ46" s="298"/>
      <c r="BK46" s="298"/>
      <c r="BL46" s="298"/>
    </row>
    <row r="47" spans="1:64" s="287" customFormat="1" ht="40.5" customHeight="1" x14ac:dyDescent="0.25">
      <c r="A47" s="278"/>
      <c r="B47" s="278"/>
      <c r="C47" s="328" t="s">
        <v>2044</v>
      </c>
      <c r="D47" s="333" t="s">
        <v>2039</v>
      </c>
      <c r="E47" s="31">
        <v>768</v>
      </c>
      <c r="F47" s="28">
        <v>450104905</v>
      </c>
      <c r="G47" s="28" t="s">
        <v>501</v>
      </c>
      <c r="H47" s="352">
        <v>800</v>
      </c>
      <c r="I47" s="353" t="s">
        <v>3054</v>
      </c>
      <c r="J47" s="329">
        <v>45</v>
      </c>
      <c r="K47" s="325" t="s">
        <v>3302</v>
      </c>
      <c r="L47" s="325">
        <v>4501</v>
      </c>
      <c r="M47" s="325" t="s">
        <v>3303</v>
      </c>
      <c r="N47" s="280">
        <v>2024004540058</v>
      </c>
      <c r="O47" s="325" t="s">
        <v>3304</v>
      </c>
      <c r="P47" s="332" t="s">
        <v>501</v>
      </c>
      <c r="Q47" s="272">
        <v>800</v>
      </c>
      <c r="R47" s="326" t="s">
        <v>2955</v>
      </c>
      <c r="S47" s="326"/>
      <c r="T47" s="178">
        <v>800</v>
      </c>
      <c r="U47" s="294">
        <v>170</v>
      </c>
      <c r="V47" s="295">
        <v>210</v>
      </c>
      <c r="W47" s="295">
        <v>210</v>
      </c>
      <c r="X47" s="295">
        <v>210</v>
      </c>
      <c r="Y47" s="343">
        <v>261.666</v>
      </c>
      <c r="Z47" s="296">
        <f t="shared" si="31"/>
        <v>261.666</v>
      </c>
      <c r="AA47" s="296">
        <f t="shared" si="31"/>
        <v>261.666</v>
      </c>
      <c r="AB47" s="296">
        <f t="shared" si="31"/>
        <v>0</v>
      </c>
      <c r="AC47" s="296">
        <f t="shared" si="31"/>
        <v>0</v>
      </c>
      <c r="AD47" s="296">
        <f t="shared" si="31"/>
        <v>0</v>
      </c>
      <c r="AE47" s="296">
        <f t="shared" si="31"/>
        <v>0</v>
      </c>
      <c r="AF47" s="296">
        <f t="shared" si="31"/>
        <v>0</v>
      </c>
      <c r="AG47" s="297">
        <f t="shared" si="23"/>
        <v>170</v>
      </c>
      <c r="AH47" s="296">
        <f t="shared" si="24"/>
        <v>27</v>
      </c>
      <c r="AI47" s="298">
        <v>27</v>
      </c>
      <c r="AJ47" s="298"/>
      <c r="AK47" s="298"/>
      <c r="AL47" s="298"/>
      <c r="AM47" s="298"/>
      <c r="AN47" s="298"/>
      <c r="AO47" s="297">
        <f t="shared" si="25"/>
        <v>210</v>
      </c>
      <c r="AP47" s="296">
        <f t="shared" si="26"/>
        <v>78.221999999999994</v>
      </c>
      <c r="AQ47" s="298">
        <v>78.221999999999994</v>
      </c>
      <c r="AR47" s="298"/>
      <c r="AS47" s="298"/>
      <c r="AT47" s="298"/>
      <c r="AU47" s="298"/>
      <c r="AV47" s="298"/>
      <c r="AW47" s="297">
        <f t="shared" si="27"/>
        <v>210</v>
      </c>
      <c r="AX47" s="296">
        <f t="shared" si="28"/>
        <v>78.221999999999994</v>
      </c>
      <c r="AY47" s="298">
        <v>78.221999999999994</v>
      </c>
      <c r="AZ47" s="298"/>
      <c r="BA47" s="298"/>
      <c r="BB47" s="298"/>
      <c r="BC47" s="298"/>
      <c r="BD47" s="298"/>
      <c r="BE47" s="297">
        <f t="shared" si="29"/>
        <v>210</v>
      </c>
      <c r="BF47" s="296">
        <f t="shared" si="30"/>
        <v>78.221999999999994</v>
      </c>
      <c r="BG47" s="298">
        <v>78.221999999999994</v>
      </c>
      <c r="BH47" s="298"/>
      <c r="BI47" s="298"/>
      <c r="BJ47" s="298"/>
      <c r="BK47" s="298"/>
      <c r="BL47" s="298"/>
    </row>
    <row r="48" spans="1:64" s="287" customFormat="1" ht="40.5" customHeight="1" x14ac:dyDescent="0.25">
      <c r="A48" s="278"/>
      <c r="B48" s="278"/>
      <c r="C48" s="328" t="s">
        <v>2045</v>
      </c>
      <c r="D48" s="333" t="s">
        <v>2040</v>
      </c>
      <c r="E48" s="31">
        <v>769</v>
      </c>
      <c r="F48" s="28">
        <v>450104905</v>
      </c>
      <c r="G48" s="28" t="s">
        <v>501</v>
      </c>
      <c r="H48" s="352">
        <v>400</v>
      </c>
      <c r="I48" s="353" t="s">
        <v>3054</v>
      </c>
      <c r="J48" s="329">
        <v>45</v>
      </c>
      <c r="K48" s="325" t="s">
        <v>3302</v>
      </c>
      <c r="L48" s="325">
        <v>4501</v>
      </c>
      <c r="M48" s="325" t="s">
        <v>3303</v>
      </c>
      <c r="N48" s="280">
        <v>2024004540058</v>
      </c>
      <c r="O48" s="325" t="s">
        <v>3304</v>
      </c>
      <c r="P48" s="332" t="s">
        <v>501</v>
      </c>
      <c r="Q48" s="272">
        <v>400</v>
      </c>
      <c r="R48" s="326" t="s">
        <v>2955</v>
      </c>
      <c r="S48" s="326"/>
      <c r="T48" s="178">
        <v>400</v>
      </c>
      <c r="U48" s="294">
        <v>40</v>
      </c>
      <c r="V48" s="295">
        <v>120</v>
      </c>
      <c r="W48" s="295">
        <v>120</v>
      </c>
      <c r="X48" s="295">
        <v>120</v>
      </c>
      <c r="Y48" s="343">
        <v>239.666</v>
      </c>
      <c r="Z48" s="296">
        <f t="shared" si="31"/>
        <v>239.666</v>
      </c>
      <c r="AA48" s="296">
        <f t="shared" si="31"/>
        <v>239.666</v>
      </c>
      <c r="AB48" s="296">
        <f t="shared" si="31"/>
        <v>0</v>
      </c>
      <c r="AC48" s="296">
        <f t="shared" si="31"/>
        <v>0</v>
      </c>
      <c r="AD48" s="296">
        <f t="shared" si="31"/>
        <v>0</v>
      </c>
      <c r="AE48" s="296">
        <f t="shared" si="31"/>
        <v>0</v>
      </c>
      <c r="AF48" s="296">
        <f t="shared" si="31"/>
        <v>0</v>
      </c>
      <c r="AG48" s="297">
        <f t="shared" si="23"/>
        <v>40</v>
      </c>
      <c r="AH48" s="296">
        <f t="shared" si="24"/>
        <v>5</v>
      </c>
      <c r="AI48" s="298">
        <v>5</v>
      </c>
      <c r="AJ48" s="298"/>
      <c r="AK48" s="298"/>
      <c r="AL48" s="298"/>
      <c r="AM48" s="298"/>
      <c r="AN48" s="298"/>
      <c r="AO48" s="297">
        <f t="shared" si="25"/>
        <v>120</v>
      </c>
      <c r="AP48" s="296">
        <f t="shared" si="26"/>
        <v>78.221999999999994</v>
      </c>
      <c r="AQ48" s="298">
        <v>78.221999999999994</v>
      </c>
      <c r="AR48" s="298"/>
      <c r="AS48" s="298"/>
      <c r="AT48" s="298"/>
      <c r="AU48" s="298"/>
      <c r="AV48" s="298"/>
      <c r="AW48" s="297">
        <f t="shared" si="27"/>
        <v>120</v>
      </c>
      <c r="AX48" s="296">
        <f t="shared" si="28"/>
        <v>78.221999999999994</v>
      </c>
      <c r="AY48" s="298">
        <v>78.221999999999994</v>
      </c>
      <c r="AZ48" s="298"/>
      <c r="BA48" s="298"/>
      <c r="BB48" s="298"/>
      <c r="BC48" s="298"/>
      <c r="BD48" s="298"/>
      <c r="BE48" s="297">
        <f t="shared" si="29"/>
        <v>120</v>
      </c>
      <c r="BF48" s="296">
        <f t="shared" si="30"/>
        <v>78.221999999999994</v>
      </c>
      <c r="BG48" s="298">
        <v>78.221999999999994</v>
      </c>
      <c r="BH48" s="298"/>
      <c r="BI48" s="298"/>
      <c r="BJ48" s="298"/>
      <c r="BK48" s="298"/>
      <c r="BL48" s="298"/>
    </row>
    <row r="49" spans="1:64" s="287" customFormat="1" ht="40.5" customHeight="1" x14ac:dyDescent="0.25">
      <c r="A49" s="278"/>
      <c r="B49" s="599" t="s">
        <v>15</v>
      </c>
      <c r="C49" s="611" t="s">
        <v>3448</v>
      </c>
      <c r="D49" s="603"/>
      <c r="E49" s="603"/>
      <c r="F49" s="633"/>
      <c r="G49" s="633"/>
      <c r="H49" s="614"/>
      <c r="I49" s="614"/>
      <c r="J49" s="634"/>
      <c r="K49" s="634"/>
      <c r="L49" s="634"/>
      <c r="M49" s="634"/>
      <c r="N49" s="634"/>
      <c r="O49" s="635"/>
      <c r="P49" s="635"/>
      <c r="Q49" s="635"/>
      <c r="R49" s="635"/>
      <c r="S49" s="636"/>
      <c r="T49" s="603"/>
      <c r="U49" s="604"/>
      <c r="V49" s="604"/>
      <c r="W49" s="604"/>
      <c r="X49" s="605"/>
      <c r="Y49" s="475">
        <v>7156.9550000000008</v>
      </c>
      <c r="Z49" s="290">
        <f t="shared" si="31"/>
        <v>7156.9550000000008</v>
      </c>
      <c r="AA49" s="290">
        <f t="shared" si="31"/>
        <v>7156.9550000000008</v>
      </c>
      <c r="AB49" s="290">
        <f t="shared" si="31"/>
        <v>0</v>
      </c>
      <c r="AC49" s="290">
        <f t="shared" si="31"/>
        <v>0</v>
      </c>
      <c r="AD49" s="290">
        <f t="shared" si="31"/>
        <v>0</v>
      </c>
      <c r="AE49" s="290">
        <f t="shared" si="31"/>
        <v>0</v>
      </c>
      <c r="AF49" s="290">
        <f t="shared" si="31"/>
        <v>0</v>
      </c>
      <c r="AG49" s="291"/>
      <c r="AH49" s="292">
        <f>SUM(AH50:AH56)</f>
        <v>527.95699999999999</v>
      </c>
      <c r="AI49" s="292">
        <f t="shared" ref="AI49:AN49" si="32">SUM(AI50:AI56)</f>
        <v>527.95699999999999</v>
      </c>
      <c r="AJ49" s="292">
        <f t="shared" si="32"/>
        <v>0</v>
      </c>
      <c r="AK49" s="292">
        <f t="shared" si="32"/>
        <v>0</v>
      </c>
      <c r="AL49" s="292">
        <f t="shared" si="32"/>
        <v>0</v>
      </c>
      <c r="AM49" s="292">
        <f t="shared" si="32"/>
        <v>0</v>
      </c>
      <c r="AN49" s="292">
        <f t="shared" si="32"/>
        <v>0</v>
      </c>
      <c r="AO49" s="291"/>
      <c r="AP49" s="292">
        <f>SUM(AP50:AP56)</f>
        <v>2209.6660000000002</v>
      </c>
      <c r="AQ49" s="292">
        <f t="shared" ref="AQ49:AV49" si="33">SUM(AQ50:AQ56)</f>
        <v>2209.6660000000002</v>
      </c>
      <c r="AR49" s="292">
        <f t="shared" si="33"/>
        <v>0</v>
      </c>
      <c r="AS49" s="292">
        <f t="shared" si="33"/>
        <v>0</v>
      </c>
      <c r="AT49" s="292">
        <f t="shared" si="33"/>
        <v>0</v>
      </c>
      <c r="AU49" s="292">
        <f t="shared" si="33"/>
        <v>0</v>
      </c>
      <c r="AV49" s="292">
        <f t="shared" si="33"/>
        <v>0</v>
      </c>
      <c r="AW49" s="291"/>
      <c r="AX49" s="292">
        <f>SUM(AX50:AX56)</f>
        <v>2209.6660000000002</v>
      </c>
      <c r="AY49" s="292">
        <f t="shared" ref="AY49:BD49" si="34">SUM(AY50:AY56)</f>
        <v>2209.6660000000002</v>
      </c>
      <c r="AZ49" s="292">
        <f t="shared" si="34"/>
        <v>0</v>
      </c>
      <c r="BA49" s="292">
        <f t="shared" si="34"/>
        <v>0</v>
      </c>
      <c r="BB49" s="292">
        <f t="shared" si="34"/>
        <v>0</v>
      </c>
      <c r="BC49" s="292">
        <f t="shared" si="34"/>
        <v>0</v>
      </c>
      <c r="BD49" s="292">
        <f t="shared" si="34"/>
        <v>0</v>
      </c>
      <c r="BE49" s="291"/>
      <c r="BF49" s="292">
        <f>SUM(BF50:BF56)</f>
        <v>2209.6660000000002</v>
      </c>
      <c r="BG49" s="292">
        <f t="shared" ref="BG49:BL49" si="35">SUM(BG50:BG56)</f>
        <v>2209.6660000000002</v>
      </c>
      <c r="BH49" s="292">
        <f t="shared" si="35"/>
        <v>0</v>
      </c>
      <c r="BI49" s="292">
        <f t="shared" si="35"/>
        <v>0</v>
      </c>
      <c r="BJ49" s="292">
        <f t="shared" si="35"/>
        <v>0</v>
      </c>
      <c r="BK49" s="292">
        <f t="shared" si="35"/>
        <v>0</v>
      </c>
      <c r="BL49" s="292">
        <f t="shared" si="35"/>
        <v>0</v>
      </c>
    </row>
    <row r="50" spans="1:64" s="287" customFormat="1" ht="40.5" customHeight="1" x14ac:dyDescent="0.25">
      <c r="A50" s="278"/>
      <c r="B50" s="278"/>
      <c r="C50" s="328" t="s">
        <v>16</v>
      </c>
      <c r="D50" s="478" t="s">
        <v>2046</v>
      </c>
      <c r="E50" s="31">
        <v>770</v>
      </c>
      <c r="F50" s="32">
        <v>450102601</v>
      </c>
      <c r="G50" s="32" t="s">
        <v>2047</v>
      </c>
      <c r="H50" s="352">
        <v>1</v>
      </c>
      <c r="I50" s="353" t="s">
        <v>3054</v>
      </c>
      <c r="J50" s="329">
        <v>45</v>
      </c>
      <c r="K50" s="325" t="s">
        <v>3302</v>
      </c>
      <c r="L50" s="325">
        <v>4501</v>
      </c>
      <c r="M50" s="325" t="s">
        <v>3303</v>
      </c>
      <c r="N50" s="280">
        <v>2024004540058</v>
      </c>
      <c r="O50" s="325" t="s">
        <v>3304</v>
      </c>
      <c r="P50" s="332" t="s">
        <v>2047</v>
      </c>
      <c r="Q50" s="272">
        <v>1</v>
      </c>
      <c r="R50" s="326" t="s">
        <v>2956</v>
      </c>
      <c r="S50" s="326"/>
      <c r="T50" s="178">
        <v>1</v>
      </c>
      <c r="U50" s="294"/>
      <c r="V50" s="295"/>
      <c r="W50" s="295">
        <v>1</v>
      </c>
      <c r="X50" s="295"/>
      <c r="Y50" s="343">
        <v>650</v>
      </c>
      <c r="Z50" s="296">
        <f t="shared" si="31"/>
        <v>650</v>
      </c>
      <c r="AA50" s="296">
        <f t="shared" si="31"/>
        <v>650</v>
      </c>
      <c r="AB50" s="296">
        <f t="shared" si="31"/>
        <v>0</v>
      </c>
      <c r="AC50" s="296">
        <f t="shared" si="31"/>
        <v>0</v>
      </c>
      <c r="AD50" s="296">
        <f t="shared" si="31"/>
        <v>0</v>
      </c>
      <c r="AE50" s="296">
        <f t="shared" si="31"/>
        <v>0</v>
      </c>
      <c r="AF50" s="296">
        <f t="shared" si="31"/>
        <v>0</v>
      </c>
      <c r="AG50" s="297">
        <f t="shared" ref="AG50:AG56" si="36">+U50</f>
        <v>0</v>
      </c>
      <c r="AH50" s="296">
        <f t="shared" ref="AH50:AH56" si="37">SUM(AI50:AN50)</f>
        <v>50</v>
      </c>
      <c r="AI50" s="298">
        <v>50</v>
      </c>
      <c r="AJ50" s="298"/>
      <c r="AK50" s="298"/>
      <c r="AL50" s="298"/>
      <c r="AM50" s="298"/>
      <c r="AN50" s="298"/>
      <c r="AO50" s="297">
        <f t="shared" ref="AO50:AO56" si="38">+V50</f>
        <v>0</v>
      </c>
      <c r="AP50" s="296">
        <f t="shared" ref="AP50:AP56" si="39">SUM(AQ50:AV50)</f>
        <v>200</v>
      </c>
      <c r="AQ50" s="298">
        <v>200</v>
      </c>
      <c r="AR50" s="298"/>
      <c r="AS50" s="298"/>
      <c r="AT50" s="298"/>
      <c r="AU50" s="298"/>
      <c r="AV50" s="298"/>
      <c r="AW50" s="297">
        <f t="shared" ref="AW50:AW56" si="40">+W50</f>
        <v>1</v>
      </c>
      <c r="AX50" s="296">
        <f t="shared" ref="AX50:AX56" si="41">SUM(AY50:BD50)</f>
        <v>200</v>
      </c>
      <c r="AY50" s="298">
        <v>200</v>
      </c>
      <c r="AZ50" s="298"/>
      <c r="BA50" s="298"/>
      <c r="BB50" s="298"/>
      <c r="BC50" s="298"/>
      <c r="BD50" s="298"/>
      <c r="BE50" s="297">
        <f t="shared" ref="BE50:BE56" si="42">+X50</f>
        <v>0</v>
      </c>
      <c r="BF50" s="296">
        <f t="shared" ref="BF50:BF56" si="43">SUM(BG50:BL50)</f>
        <v>200</v>
      </c>
      <c r="BG50" s="298">
        <v>200</v>
      </c>
      <c r="BH50" s="298"/>
      <c r="BI50" s="298"/>
      <c r="BJ50" s="298"/>
      <c r="BK50" s="298"/>
      <c r="BL50" s="298"/>
    </row>
    <row r="51" spans="1:64" s="287" customFormat="1" ht="40.5" customHeight="1" x14ac:dyDescent="0.25">
      <c r="A51" s="278"/>
      <c r="B51" s="278"/>
      <c r="C51" s="328" t="s">
        <v>17</v>
      </c>
      <c r="D51" s="478" t="s">
        <v>2048</v>
      </c>
      <c r="E51" s="31">
        <v>771</v>
      </c>
      <c r="F51" s="32">
        <v>450100100</v>
      </c>
      <c r="G51" s="28" t="s">
        <v>2049</v>
      </c>
      <c r="H51" s="352">
        <v>40</v>
      </c>
      <c r="I51" s="353" t="s">
        <v>3054</v>
      </c>
      <c r="J51" s="329">
        <v>45</v>
      </c>
      <c r="K51" s="325" t="s">
        <v>3302</v>
      </c>
      <c r="L51" s="325">
        <v>4501</v>
      </c>
      <c r="M51" s="325" t="s">
        <v>3303</v>
      </c>
      <c r="N51" s="280">
        <v>2024004540058</v>
      </c>
      <c r="O51" s="325" t="s">
        <v>3304</v>
      </c>
      <c r="P51" s="327" t="s">
        <v>2049</v>
      </c>
      <c r="Q51" s="272">
        <v>40</v>
      </c>
      <c r="R51" s="326" t="s">
        <v>2955</v>
      </c>
      <c r="S51" s="326"/>
      <c r="T51" s="178">
        <v>40</v>
      </c>
      <c r="U51" s="294">
        <v>4</v>
      </c>
      <c r="V51" s="295">
        <v>12</v>
      </c>
      <c r="W51" s="295">
        <v>12</v>
      </c>
      <c r="X51" s="295">
        <v>12</v>
      </c>
      <c r="Y51" s="343">
        <v>640</v>
      </c>
      <c r="Z51" s="296">
        <f t="shared" ref="Z51:AF66" si="44">+AH51+AP51+AX51+BF51</f>
        <v>640</v>
      </c>
      <c r="AA51" s="296">
        <f t="shared" si="44"/>
        <v>640</v>
      </c>
      <c r="AB51" s="296">
        <f t="shared" si="44"/>
        <v>0</v>
      </c>
      <c r="AC51" s="296">
        <f t="shared" si="44"/>
        <v>0</v>
      </c>
      <c r="AD51" s="296">
        <f t="shared" si="44"/>
        <v>0</v>
      </c>
      <c r="AE51" s="296">
        <f t="shared" si="44"/>
        <v>0</v>
      </c>
      <c r="AF51" s="296">
        <f t="shared" si="44"/>
        <v>0</v>
      </c>
      <c r="AG51" s="297">
        <f t="shared" si="36"/>
        <v>4</v>
      </c>
      <c r="AH51" s="296">
        <f t="shared" si="37"/>
        <v>40</v>
      </c>
      <c r="AI51" s="298">
        <v>40</v>
      </c>
      <c r="AJ51" s="298"/>
      <c r="AK51" s="298"/>
      <c r="AL51" s="298"/>
      <c r="AM51" s="298"/>
      <c r="AN51" s="298"/>
      <c r="AO51" s="297">
        <f t="shared" si="38"/>
        <v>12</v>
      </c>
      <c r="AP51" s="296">
        <f t="shared" si="39"/>
        <v>200</v>
      </c>
      <c r="AQ51" s="298">
        <v>200</v>
      </c>
      <c r="AR51" s="298"/>
      <c r="AS51" s="298"/>
      <c r="AT51" s="298"/>
      <c r="AU51" s="298"/>
      <c r="AV51" s="298"/>
      <c r="AW51" s="297">
        <f t="shared" si="40"/>
        <v>12</v>
      </c>
      <c r="AX51" s="296">
        <f t="shared" si="41"/>
        <v>200</v>
      </c>
      <c r="AY51" s="298">
        <v>200</v>
      </c>
      <c r="AZ51" s="298"/>
      <c r="BA51" s="298"/>
      <c r="BB51" s="298"/>
      <c r="BC51" s="298"/>
      <c r="BD51" s="298"/>
      <c r="BE51" s="297">
        <f t="shared" si="42"/>
        <v>12</v>
      </c>
      <c r="BF51" s="296">
        <f t="shared" si="43"/>
        <v>200</v>
      </c>
      <c r="BG51" s="298">
        <v>200</v>
      </c>
      <c r="BH51" s="298"/>
      <c r="BI51" s="298"/>
      <c r="BJ51" s="298"/>
      <c r="BK51" s="298"/>
      <c r="BL51" s="298"/>
    </row>
    <row r="52" spans="1:64" s="287" customFormat="1" ht="40.5" customHeight="1" x14ac:dyDescent="0.25">
      <c r="A52" s="278"/>
      <c r="B52" s="278"/>
      <c r="C52" s="328" t="s">
        <v>18</v>
      </c>
      <c r="D52" s="478" t="s">
        <v>2050</v>
      </c>
      <c r="E52" s="331">
        <v>772</v>
      </c>
      <c r="F52" s="32">
        <v>450202400</v>
      </c>
      <c r="G52" s="32" t="s">
        <v>1994</v>
      </c>
      <c r="H52" s="479">
        <v>4</v>
      </c>
      <c r="I52" s="353" t="s">
        <v>3054</v>
      </c>
      <c r="J52" s="329">
        <v>45</v>
      </c>
      <c r="K52" s="325" t="s">
        <v>3302</v>
      </c>
      <c r="L52" s="325">
        <v>4501</v>
      </c>
      <c r="M52" s="325" t="s">
        <v>3303</v>
      </c>
      <c r="N52" s="280">
        <v>2024004540058</v>
      </c>
      <c r="O52" s="325" t="s">
        <v>3304</v>
      </c>
      <c r="P52" s="332" t="s">
        <v>2037</v>
      </c>
      <c r="Q52" s="639">
        <v>4</v>
      </c>
      <c r="R52" s="326" t="s">
        <v>2955</v>
      </c>
      <c r="S52" s="326"/>
      <c r="T52" s="480">
        <v>4</v>
      </c>
      <c r="U52" s="294">
        <v>1</v>
      </c>
      <c r="V52" s="295">
        <v>1</v>
      </c>
      <c r="W52" s="295">
        <v>1</v>
      </c>
      <c r="X52" s="295">
        <v>1</v>
      </c>
      <c r="Y52" s="343">
        <v>640</v>
      </c>
      <c r="Z52" s="296">
        <f t="shared" si="44"/>
        <v>640</v>
      </c>
      <c r="AA52" s="296">
        <f t="shared" si="44"/>
        <v>640</v>
      </c>
      <c r="AB52" s="296">
        <f t="shared" si="44"/>
        <v>0</v>
      </c>
      <c r="AC52" s="296">
        <f t="shared" si="44"/>
        <v>0</v>
      </c>
      <c r="AD52" s="296">
        <f t="shared" si="44"/>
        <v>0</v>
      </c>
      <c r="AE52" s="296">
        <f t="shared" si="44"/>
        <v>0</v>
      </c>
      <c r="AF52" s="296">
        <f t="shared" si="44"/>
        <v>0</v>
      </c>
      <c r="AG52" s="297">
        <f t="shared" si="36"/>
        <v>1</v>
      </c>
      <c r="AH52" s="296">
        <f t="shared" si="37"/>
        <v>40</v>
      </c>
      <c r="AI52" s="298">
        <v>40</v>
      </c>
      <c r="AJ52" s="298"/>
      <c r="AK52" s="298"/>
      <c r="AL52" s="298"/>
      <c r="AM52" s="298"/>
      <c r="AN52" s="298"/>
      <c r="AO52" s="297">
        <f t="shared" si="38"/>
        <v>1</v>
      </c>
      <c r="AP52" s="296">
        <f t="shared" si="39"/>
        <v>200</v>
      </c>
      <c r="AQ52" s="298">
        <v>200</v>
      </c>
      <c r="AR52" s="298"/>
      <c r="AS52" s="298"/>
      <c r="AT52" s="298"/>
      <c r="AU52" s="298"/>
      <c r="AV52" s="298"/>
      <c r="AW52" s="297">
        <f t="shared" si="40"/>
        <v>1</v>
      </c>
      <c r="AX52" s="296">
        <f t="shared" si="41"/>
        <v>200</v>
      </c>
      <c r="AY52" s="298">
        <v>200</v>
      </c>
      <c r="AZ52" s="298"/>
      <c r="BA52" s="298"/>
      <c r="BB52" s="298"/>
      <c r="BC52" s="298"/>
      <c r="BD52" s="298"/>
      <c r="BE52" s="297">
        <f t="shared" si="42"/>
        <v>1</v>
      </c>
      <c r="BF52" s="296">
        <f t="shared" si="43"/>
        <v>200</v>
      </c>
      <c r="BG52" s="298">
        <v>200</v>
      </c>
      <c r="BH52" s="298"/>
      <c r="BI52" s="298"/>
      <c r="BJ52" s="298"/>
      <c r="BK52" s="298"/>
      <c r="BL52" s="298"/>
    </row>
    <row r="53" spans="1:64" s="287" customFormat="1" ht="40.5" customHeight="1" x14ac:dyDescent="0.25">
      <c r="A53" s="278"/>
      <c r="B53" s="278"/>
      <c r="C53" s="328" t="s">
        <v>2057</v>
      </c>
      <c r="D53" s="478" t="s">
        <v>2051</v>
      </c>
      <c r="E53" s="331">
        <v>773</v>
      </c>
      <c r="F53" s="32">
        <v>450202400</v>
      </c>
      <c r="G53" s="32" t="s">
        <v>1994</v>
      </c>
      <c r="H53" s="479">
        <v>4</v>
      </c>
      <c r="I53" s="353" t="s">
        <v>3054</v>
      </c>
      <c r="J53" s="329">
        <v>45</v>
      </c>
      <c r="K53" s="325" t="s">
        <v>3302</v>
      </c>
      <c r="L53" s="325">
        <v>4501</v>
      </c>
      <c r="M53" s="325" t="s">
        <v>3303</v>
      </c>
      <c r="N53" s="280">
        <v>2024004540058</v>
      </c>
      <c r="O53" s="325" t="s">
        <v>3304</v>
      </c>
      <c r="P53" s="332" t="s">
        <v>2037</v>
      </c>
      <c r="Q53" s="639">
        <v>4</v>
      </c>
      <c r="R53" s="326" t="s">
        <v>2955</v>
      </c>
      <c r="S53" s="326"/>
      <c r="T53" s="480">
        <v>4</v>
      </c>
      <c r="U53" s="294">
        <v>1</v>
      </c>
      <c r="V53" s="295">
        <v>1</v>
      </c>
      <c r="W53" s="295">
        <v>1</v>
      </c>
      <c r="X53" s="295">
        <v>1</v>
      </c>
      <c r="Y53" s="343">
        <v>640</v>
      </c>
      <c r="Z53" s="296">
        <f t="shared" si="44"/>
        <v>640</v>
      </c>
      <c r="AA53" s="296">
        <f t="shared" si="44"/>
        <v>640</v>
      </c>
      <c r="AB53" s="296">
        <f t="shared" si="44"/>
        <v>0</v>
      </c>
      <c r="AC53" s="296">
        <f t="shared" si="44"/>
        <v>0</v>
      </c>
      <c r="AD53" s="296">
        <f t="shared" si="44"/>
        <v>0</v>
      </c>
      <c r="AE53" s="296">
        <f t="shared" si="44"/>
        <v>0</v>
      </c>
      <c r="AF53" s="296">
        <f t="shared" si="44"/>
        <v>0</v>
      </c>
      <c r="AG53" s="297">
        <f t="shared" si="36"/>
        <v>1</v>
      </c>
      <c r="AH53" s="296">
        <f t="shared" si="37"/>
        <v>40</v>
      </c>
      <c r="AI53" s="298">
        <v>40</v>
      </c>
      <c r="AJ53" s="298"/>
      <c r="AK53" s="298"/>
      <c r="AL53" s="298"/>
      <c r="AM53" s="298"/>
      <c r="AN53" s="298"/>
      <c r="AO53" s="297">
        <f t="shared" si="38"/>
        <v>1</v>
      </c>
      <c r="AP53" s="296">
        <f t="shared" si="39"/>
        <v>200</v>
      </c>
      <c r="AQ53" s="298">
        <v>200</v>
      </c>
      <c r="AR53" s="298"/>
      <c r="AS53" s="298"/>
      <c r="AT53" s="298"/>
      <c r="AU53" s="298"/>
      <c r="AV53" s="298"/>
      <c r="AW53" s="297">
        <f t="shared" si="40"/>
        <v>1</v>
      </c>
      <c r="AX53" s="296">
        <f t="shared" si="41"/>
        <v>200</v>
      </c>
      <c r="AY53" s="298">
        <v>200</v>
      </c>
      <c r="AZ53" s="298"/>
      <c r="BA53" s="298"/>
      <c r="BB53" s="298"/>
      <c r="BC53" s="298"/>
      <c r="BD53" s="298"/>
      <c r="BE53" s="297">
        <f t="shared" si="42"/>
        <v>1</v>
      </c>
      <c r="BF53" s="296">
        <f t="shared" si="43"/>
        <v>200</v>
      </c>
      <c r="BG53" s="298">
        <v>200</v>
      </c>
      <c r="BH53" s="298"/>
      <c r="BI53" s="298"/>
      <c r="BJ53" s="298"/>
      <c r="BK53" s="298"/>
      <c r="BL53" s="298"/>
    </row>
    <row r="54" spans="1:64" s="287" customFormat="1" ht="40.5" customHeight="1" x14ac:dyDescent="0.25">
      <c r="A54" s="278"/>
      <c r="B54" s="278"/>
      <c r="C54" s="328" t="s">
        <v>2058</v>
      </c>
      <c r="D54" s="478" t="s">
        <v>2052</v>
      </c>
      <c r="E54" s="331">
        <v>774</v>
      </c>
      <c r="F54" s="32">
        <v>450202400</v>
      </c>
      <c r="G54" s="32" t="s">
        <v>1994</v>
      </c>
      <c r="H54" s="479">
        <v>4</v>
      </c>
      <c r="I54" s="353" t="s">
        <v>3054</v>
      </c>
      <c r="J54" s="329">
        <v>45</v>
      </c>
      <c r="K54" s="325" t="s">
        <v>3302</v>
      </c>
      <c r="L54" s="325">
        <v>4501</v>
      </c>
      <c r="M54" s="325" t="s">
        <v>3303</v>
      </c>
      <c r="N54" s="280">
        <v>2024004540058</v>
      </c>
      <c r="O54" s="325" t="s">
        <v>3304</v>
      </c>
      <c r="P54" s="332" t="s">
        <v>2037</v>
      </c>
      <c r="Q54" s="639">
        <v>4</v>
      </c>
      <c r="R54" s="326" t="s">
        <v>2955</v>
      </c>
      <c r="S54" s="326"/>
      <c r="T54" s="480">
        <v>4</v>
      </c>
      <c r="U54" s="294">
        <v>1</v>
      </c>
      <c r="V54" s="295">
        <v>1</v>
      </c>
      <c r="W54" s="295">
        <v>1</v>
      </c>
      <c r="X54" s="295">
        <v>1</v>
      </c>
      <c r="Y54" s="343">
        <v>640</v>
      </c>
      <c r="Z54" s="296">
        <f t="shared" si="44"/>
        <v>640</v>
      </c>
      <c r="AA54" s="296">
        <f t="shared" si="44"/>
        <v>640</v>
      </c>
      <c r="AB54" s="296">
        <f t="shared" si="44"/>
        <v>0</v>
      </c>
      <c r="AC54" s="296">
        <f t="shared" si="44"/>
        <v>0</v>
      </c>
      <c r="AD54" s="296">
        <f t="shared" si="44"/>
        <v>0</v>
      </c>
      <c r="AE54" s="296">
        <f t="shared" si="44"/>
        <v>0</v>
      </c>
      <c r="AF54" s="296">
        <f t="shared" si="44"/>
        <v>0</v>
      </c>
      <c r="AG54" s="297">
        <f t="shared" si="36"/>
        <v>1</v>
      </c>
      <c r="AH54" s="296">
        <f t="shared" si="37"/>
        <v>40</v>
      </c>
      <c r="AI54" s="298">
        <v>40</v>
      </c>
      <c r="AJ54" s="298"/>
      <c r="AK54" s="298"/>
      <c r="AL54" s="298"/>
      <c r="AM54" s="298"/>
      <c r="AN54" s="298"/>
      <c r="AO54" s="297">
        <f t="shared" si="38"/>
        <v>1</v>
      </c>
      <c r="AP54" s="296">
        <f t="shared" si="39"/>
        <v>200</v>
      </c>
      <c r="AQ54" s="298">
        <v>200</v>
      </c>
      <c r="AR54" s="298"/>
      <c r="AS54" s="298"/>
      <c r="AT54" s="298"/>
      <c r="AU54" s="298"/>
      <c r="AV54" s="298"/>
      <c r="AW54" s="297">
        <f t="shared" si="40"/>
        <v>1</v>
      </c>
      <c r="AX54" s="296">
        <f t="shared" si="41"/>
        <v>200</v>
      </c>
      <c r="AY54" s="298">
        <v>200</v>
      </c>
      <c r="AZ54" s="298"/>
      <c r="BA54" s="298"/>
      <c r="BB54" s="298"/>
      <c r="BC54" s="298"/>
      <c r="BD54" s="298"/>
      <c r="BE54" s="297">
        <f t="shared" si="42"/>
        <v>1</v>
      </c>
      <c r="BF54" s="296">
        <f t="shared" si="43"/>
        <v>200</v>
      </c>
      <c r="BG54" s="298">
        <v>200</v>
      </c>
      <c r="BH54" s="298"/>
      <c r="BI54" s="298"/>
      <c r="BJ54" s="298"/>
      <c r="BK54" s="298"/>
      <c r="BL54" s="298"/>
    </row>
    <row r="55" spans="1:64" s="287" customFormat="1" ht="40.5" customHeight="1" x14ac:dyDescent="0.25">
      <c r="A55" s="278"/>
      <c r="B55" s="278"/>
      <c r="C55" s="328" t="s">
        <v>2059</v>
      </c>
      <c r="D55" s="333" t="s">
        <v>2053</v>
      </c>
      <c r="E55" s="31">
        <v>775</v>
      </c>
      <c r="F55" s="32">
        <v>450202400</v>
      </c>
      <c r="G55" s="32" t="s">
        <v>1994</v>
      </c>
      <c r="H55" s="352">
        <v>4</v>
      </c>
      <c r="I55" s="353" t="s">
        <v>3054</v>
      </c>
      <c r="J55" s="329">
        <v>45</v>
      </c>
      <c r="K55" s="325" t="s">
        <v>3302</v>
      </c>
      <c r="L55" s="325">
        <v>4501</v>
      </c>
      <c r="M55" s="325" t="s">
        <v>3303</v>
      </c>
      <c r="N55" s="280">
        <v>2024004540058</v>
      </c>
      <c r="O55" s="325" t="s">
        <v>3304</v>
      </c>
      <c r="P55" s="327" t="s">
        <v>2054</v>
      </c>
      <c r="Q55" s="272">
        <v>4</v>
      </c>
      <c r="R55" s="326" t="s">
        <v>2955</v>
      </c>
      <c r="S55" s="326"/>
      <c r="T55" s="178">
        <v>4</v>
      </c>
      <c r="U55" s="294">
        <v>1</v>
      </c>
      <c r="V55" s="295">
        <v>1</v>
      </c>
      <c r="W55" s="295">
        <v>1</v>
      </c>
      <c r="X55" s="295">
        <v>1</v>
      </c>
      <c r="Y55" s="343">
        <v>640</v>
      </c>
      <c r="Z55" s="296">
        <f t="shared" si="44"/>
        <v>640</v>
      </c>
      <c r="AA55" s="296">
        <f t="shared" si="44"/>
        <v>640</v>
      </c>
      <c r="AB55" s="296">
        <f t="shared" si="44"/>
        <v>0</v>
      </c>
      <c r="AC55" s="296">
        <f t="shared" si="44"/>
        <v>0</v>
      </c>
      <c r="AD55" s="296">
        <f t="shared" si="44"/>
        <v>0</v>
      </c>
      <c r="AE55" s="296">
        <f t="shared" si="44"/>
        <v>0</v>
      </c>
      <c r="AF55" s="296">
        <f t="shared" si="44"/>
        <v>0</v>
      </c>
      <c r="AG55" s="297">
        <f t="shared" si="36"/>
        <v>1</v>
      </c>
      <c r="AH55" s="296">
        <f t="shared" si="37"/>
        <v>40</v>
      </c>
      <c r="AI55" s="298">
        <v>40</v>
      </c>
      <c r="AJ55" s="298"/>
      <c r="AK55" s="298"/>
      <c r="AL55" s="298"/>
      <c r="AM55" s="298"/>
      <c r="AN55" s="298"/>
      <c r="AO55" s="297">
        <f t="shared" si="38"/>
        <v>1</v>
      </c>
      <c r="AP55" s="296">
        <f t="shared" si="39"/>
        <v>200</v>
      </c>
      <c r="AQ55" s="298">
        <v>200</v>
      </c>
      <c r="AR55" s="298"/>
      <c r="AS55" s="298"/>
      <c r="AT55" s="298"/>
      <c r="AU55" s="298"/>
      <c r="AV55" s="298"/>
      <c r="AW55" s="297">
        <f t="shared" si="40"/>
        <v>1</v>
      </c>
      <c r="AX55" s="296">
        <f t="shared" si="41"/>
        <v>200</v>
      </c>
      <c r="AY55" s="298">
        <v>200</v>
      </c>
      <c r="AZ55" s="298"/>
      <c r="BA55" s="298"/>
      <c r="BB55" s="298"/>
      <c r="BC55" s="298"/>
      <c r="BD55" s="298"/>
      <c r="BE55" s="297">
        <f t="shared" si="42"/>
        <v>1</v>
      </c>
      <c r="BF55" s="296">
        <f t="shared" si="43"/>
        <v>200</v>
      </c>
      <c r="BG55" s="298">
        <v>200</v>
      </c>
      <c r="BH55" s="298"/>
      <c r="BI55" s="298"/>
      <c r="BJ55" s="298"/>
      <c r="BK55" s="298"/>
      <c r="BL55" s="298"/>
    </row>
    <row r="56" spans="1:64" s="287" customFormat="1" ht="40.5" customHeight="1" x14ac:dyDescent="0.25">
      <c r="A56" s="278"/>
      <c r="B56" s="278"/>
      <c r="C56" s="328" t="s">
        <v>2060</v>
      </c>
      <c r="D56" s="347" t="s">
        <v>2055</v>
      </c>
      <c r="E56" s="31">
        <v>776</v>
      </c>
      <c r="F56" s="32">
        <v>450203404</v>
      </c>
      <c r="G56" s="28" t="s">
        <v>3309</v>
      </c>
      <c r="H56" s="352">
        <v>600</v>
      </c>
      <c r="I56" s="353" t="s">
        <v>3054</v>
      </c>
      <c r="J56" s="329">
        <v>45</v>
      </c>
      <c r="K56" s="325" t="s">
        <v>3302</v>
      </c>
      <c r="L56" s="325">
        <v>4501</v>
      </c>
      <c r="M56" s="325" t="s">
        <v>3303</v>
      </c>
      <c r="N56" s="280">
        <v>2024004540058</v>
      </c>
      <c r="O56" s="325" t="s">
        <v>3304</v>
      </c>
      <c r="P56" s="327" t="s">
        <v>2056</v>
      </c>
      <c r="Q56" s="272">
        <v>600</v>
      </c>
      <c r="R56" s="326" t="s">
        <v>2955</v>
      </c>
      <c r="S56" s="326"/>
      <c r="T56" s="178">
        <v>600</v>
      </c>
      <c r="U56" s="294">
        <v>90</v>
      </c>
      <c r="V56" s="295">
        <v>170</v>
      </c>
      <c r="W56" s="295">
        <v>170</v>
      </c>
      <c r="X56" s="295">
        <v>170</v>
      </c>
      <c r="Y56" s="343">
        <v>3306.9549999999999</v>
      </c>
      <c r="Z56" s="296">
        <f t="shared" si="44"/>
        <v>3306.9550000000004</v>
      </c>
      <c r="AA56" s="296">
        <f t="shared" si="44"/>
        <v>3306.9550000000004</v>
      </c>
      <c r="AB56" s="296">
        <f t="shared" si="44"/>
        <v>0</v>
      </c>
      <c r="AC56" s="296">
        <f t="shared" si="44"/>
        <v>0</v>
      </c>
      <c r="AD56" s="296">
        <f t="shared" si="44"/>
        <v>0</v>
      </c>
      <c r="AE56" s="296">
        <f t="shared" si="44"/>
        <v>0</v>
      </c>
      <c r="AF56" s="296">
        <f t="shared" si="44"/>
        <v>0</v>
      </c>
      <c r="AG56" s="297">
        <f t="shared" si="36"/>
        <v>90</v>
      </c>
      <c r="AH56" s="296">
        <f t="shared" si="37"/>
        <v>277.95699999999999</v>
      </c>
      <c r="AI56" s="298">
        <v>277.95699999999999</v>
      </c>
      <c r="AJ56" s="298"/>
      <c r="AK56" s="298"/>
      <c r="AL56" s="298"/>
      <c r="AM56" s="298"/>
      <c r="AN56" s="298"/>
      <c r="AO56" s="297">
        <f t="shared" si="38"/>
        <v>170</v>
      </c>
      <c r="AP56" s="296">
        <f t="shared" si="39"/>
        <v>1009.6660000000001</v>
      </c>
      <c r="AQ56" s="298">
        <v>1009.6660000000001</v>
      </c>
      <c r="AR56" s="298"/>
      <c r="AS56" s="298"/>
      <c r="AT56" s="298"/>
      <c r="AU56" s="298"/>
      <c r="AV56" s="298"/>
      <c r="AW56" s="297">
        <f t="shared" si="40"/>
        <v>170</v>
      </c>
      <c r="AX56" s="296">
        <f t="shared" si="41"/>
        <v>1009.6660000000001</v>
      </c>
      <c r="AY56" s="298">
        <v>1009.6660000000001</v>
      </c>
      <c r="AZ56" s="298"/>
      <c r="BA56" s="298"/>
      <c r="BB56" s="298"/>
      <c r="BC56" s="298"/>
      <c r="BD56" s="298"/>
      <c r="BE56" s="297">
        <f t="shared" si="42"/>
        <v>170</v>
      </c>
      <c r="BF56" s="296">
        <f t="shared" si="43"/>
        <v>1009.6660000000001</v>
      </c>
      <c r="BG56" s="298">
        <v>1009.6660000000001</v>
      </c>
      <c r="BH56" s="298"/>
      <c r="BI56" s="298"/>
      <c r="BJ56" s="298"/>
      <c r="BK56" s="298"/>
      <c r="BL56" s="298"/>
    </row>
    <row r="57" spans="1:64" s="287" customFormat="1" ht="40.5" customHeight="1" x14ac:dyDescent="0.25">
      <c r="A57" s="278"/>
      <c r="B57" s="599" t="s">
        <v>2069</v>
      </c>
      <c r="C57" s="611" t="s">
        <v>2061</v>
      </c>
      <c r="D57" s="603"/>
      <c r="E57" s="603"/>
      <c r="F57" s="633"/>
      <c r="G57" s="633"/>
      <c r="H57" s="614"/>
      <c r="I57" s="614"/>
      <c r="J57" s="634"/>
      <c r="K57" s="634"/>
      <c r="L57" s="634"/>
      <c r="M57" s="634"/>
      <c r="N57" s="634"/>
      <c r="O57" s="635"/>
      <c r="P57" s="635"/>
      <c r="Q57" s="635"/>
      <c r="R57" s="635"/>
      <c r="S57" s="636"/>
      <c r="T57" s="603"/>
      <c r="U57" s="604"/>
      <c r="V57" s="604"/>
      <c r="W57" s="604"/>
      <c r="X57" s="605"/>
      <c r="Y57" s="475">
        <v>1799.7241999999999</v>
      </c>
      <c r="Z57" s="290">
        <f t="shared" si="44"/>
        <v>1799.7241999999999</v>
      </c>
      <c r="AA57" s="290">
        <f t="shared" si="44"/>
        <v>1799.7241999999999</v>
      </c>
      <c r="AB57" s="290">
        <f t="shared" si="44"/>
        <v>0</v>
      </c>
      <c r="AC57" s="290">
        <f t="shared" si="44"/>
        <v>0</v>
      </c>
      <c r="AD57" s="290">
        <f t="shared" si="44"/>
        <v>0</v>
      </c>
      <c r="AE57" s="290">
        <f t="shared" si="44"/>
        <v>0</v>
      </c>
      <c r="AF57" s="290">
        <f t="shared" si="44"/>
        <v>0</v>
      </c>
      <c r="AG57" s="291"/>
      <c r="AH57" s="292">
        <f>SUM(AH58:AH64)</f>
        <v>132.72680000000003</v>
      </c>
      <c r="AI57" s="292">
        <f t="shared" ref="AI57:AN57" si="45">SUM(AI58:AI64)</f>
        <v>132.72680000000003</v>
      </c>
      <c r="AJ57" s="292">
        <f t="shared" si="45"/>
        <v>0</v>
      </c>
      <c r="AK57" s="292">
        <f t="shared" si="45"/>
        <v>0</v>
      </c>
      <c r="AL57" s="292">
        <f t="shared" si="45"/>
        <v>0</v>
      </c>
      <c r="AM57" s="292">
        <f t="shared" si="45"/>
        <v>0</v>
      </c>
      <c r="AN57" s="292">
        <f t="shared" si="45"/>
        <v>0</v>
      </c>
      <c r="AO57" s="291"/>
      <c r="AP57" s="292">
        <f>SUM(AP58:AP64)</f>
        <v>555.66579999999999</v>
      </c>
      <c r="AQ57" s="292">
        <f t="shared" ref="AQ57:AV57" si="46">SUM(AQ58:AQ64)</f>
        <v>555.66579999999999</v>
      </c>
      <c r="AR57" s="292">
        <f t="shared" si="46"/>
        <v>0</v>
      </c>
      <c r="AS57" s="292">
        <f t="shared" si="46"/>
        <v>0</v>
      </c>
      <c r="AT57" s="292">
        <f t="shared" si="46"/>
        <v>0</v>
      </c>
      <c r="AU57" s="292">
        <f t="shared" si="46"/>
        <v>0</v>
      </c>
      <c r="AV57" s="292">
        <f t="shared" si="46"/>
        <v>0</v>
      </c>
      <c r="AW57" s="291"/>
      <c r="AX57" s="292">
        <f>SUM(AX58:AX64)</f>
        <v>555.66579999999999</v>
      </c>
      <c r="AY57" s="292">
        <f t="shared" ref="AY57:BD57" si="47">SUM(AY58:AY64)</f>
        <v>555.66579999999999</v>
      </c>
      <c r="AZ57" s="292">
        <f t="shared" si="47"/>
        <v>0</v>
      </c>
      <c r="BA57" s="292">
        <f t="shared" si="47"/>
        <v>0</v>
      </c>
      <c r="BB57" s="292">
        <f t="shared" si="47"/>
        <v>0</v>
      </c>
      <c r="BC57" s="292">
        <f t="shared" si="47"/>
        <v>0</v>
      </c>
      <c r="BD57" s="292">
        <f t="shared" si="47"/>
        <v>0</v>
      </c>
      <c r="BE57" s="291"/>
      <c r="BF57" s="292">
        <f>SUM(BF58:BF64)</f>
        <v>555.66579999999999</v>
      </c>
      <c r="BG57" s="292">
        <f t="shared" ref="BG57:BL57" si="48">SUM(BG58:BG64)</f>
        <v>555.66579999999999</v>
      </c>
      <c r="BH57" s="292">
        <f t="shared" si="48"/>
        <v>0</v>
      </c>
      <c r="BI57" s="292">
        <f t="shared" si="48"/>
        <v>0</v>
      </c>
      <c r="BJ57" s="292">
        <f t="shared" si="48"/>
        <v>0</v>
      </c>
      <c r="BK57" s="292">
        <f t="shared" si="48"/>
        <v>0</v>
      </c>
      <c r="BL57" s="292">
        <f t="shared" si="48"/>
        <v>0</v>
      </c>
    </row>
    <row r="58" spans="1:64" s="287" customFormat="1" ht="40.5" customHeight="1" x14ac:dyDescent="0.25">
      <c r="A58" s="278"/>
      <c r="B58" s="278"/>
      <c r="C58" s="328" t="s">
        <v>2070</v>
      </c>
      <c r="D58" s="478" t="s">
        <v>2062</v>
      </c>
      <c r="E58" s="331">
        <v>777</v>
      </c>
      <c r="F58" s="32">
        <v>450202400</v>
      </c>
      <c r="G58" s="32" t="s">
        <v>1994</v>
      </c>
      <c r="H58" s="479">
        <v>4</v>
      </c>
      <c r="I58" s="353" t="s">
        <v>3054</v>
      </c>
      <c r="J58" s="329">
        <v>45</v>
      </c>
      <c r="K58" s="325" t="s">
        <v>3302</v>
      </c>
      <c r="L58" s="325">
        <v>4501</v>
      </c>
      <c r="M58" s="325" t="s">
        <v>3303</v>
      </c>
      <c r="N58" s="280">
        <v>2024004540058</v>
      </c>
      <c r="O58" s="325" t="s">
        <v>3304</v>
      </c>
      <c r="P58" s="332" t="s">
        <v>2037</v>
      </c>
      <c r="Q58" s="639">
        <v>4</v>
      </c>
      <c r="R58" s="326" t="s">
        <v>2955</v>
      </c>
      <c r="S58" s="326"/>
      <c r="T58" s="480">
        <v>4</v>
      </c>
      <c r="U58" s="294">
        <v>1</v>
      </c>
      <c r="V58" s="295">
        <v>1</v>
      </c>
      <c r="W58" s="295">
        <v>1</v>
      </c>
      <c r="X58" s="295">
        <v>1</v>
      </c>
      <c r="Y58" s="343">
        <v>85</v>
      </c>
      <c r="Z58" s="296">
        <f t="shared" si="44"/>
        <v>85</v>
      </c>
      <c r="AA58" s="296">
        <f t="shared" si="44"/>
        <v>85</v>
      </c>
      <c r="AB58" s="296">
        <f t="shared" si="44"/>
        <v>0</v>
      </c>
      <c r="AC58" s="296">
        <f t="shared" si="44"/>
        <v>0</v>
      </c>
      <c r="AD58" s="296">
        <f t="shared" si="44"/>
        <v>0</v>
      </c>
      <c r="AE58" s="296">
        <f t="shared" si="44"/>
        <v>0</v>
      </c>
      <c r="AF58" s="296">
        <f t="shared" si="44"/>
        <v>0</v>
      </c>
      <c r="AG58" s="297">
        <f t="shared" ref="AG58:AG64" si="49">+U58</f>
        <v>1</v>
      </c>
      <c r="AH58" s="296">
        <f t="shared" ref="AH58:AH64" si="50">SUM(AI58:AN58)</f>
        <v>10</v>
      </c>
      <c r="AI58" s="298">
        <v>10</v>
      </c>
      <c r="AJ58" s="298"/>
      <c r="AK58" s="298"/>
      <c r="AL58" s="298"/>
      <c r="AM58" s="298"/>
      <c r="AN58" s="298"/>
      <c r="AO58" s="297">
        <f t="shared" ref="AO58:AO64" si="51">+V58</f>
        <v>1</v>
      </c>
      <c r="AP58" s="296">
        <f t="shared" ref="AP58:AP64" si="52">SUM(AQ58:AV58)</f>
        <v>25</v>
      </c>
      <c r="AQ58" s="298">
        <v>25</v>
      </c>
      <c r="AR58" s="298"/>
      <c r="AS58" s="298"/>
      <c r="AT58" s="298"/>
      <c r="AU58" s="298"/>
      <c r="AV58" s="298"/>
      <c r="AW58" s="297">
        <f t="shared" ref="AW58:AW64" si="53">+W58</f>
        <v>1</v>
      </c>
      <c r="AX58" s="296">
        <f t="shared" ref="AX58:AX64" si="54">SUM(AY58:BD58)</f>
        <v>25</v>
      </c>
      <c r="AY58" s="298">
        <v>25</v>
      </c>
      <c r="AZ58" s="298"/>
      <c r="BA58" s="298"/>
      <c r="BB58" s="298"/>
      <c r="BC58" s="298"/>
      <c r="BD58" s="298"/>
      <c r="BE58" s="297">
        <f t="shared" ref="BE58:BE64" si="55">+X58</f>
        <v>1</v>
      </c>
      <c r="BF58" s="296">
        <f t="shared" ref="BF58:BF64" si="56">SUM(BG58:BL58)</f>
        <v>25</v>
      </c>
      <c r="BG58" s="298">
        <v>25</v>
      </c>
      <c r="BH58" s="298"/>
      <c r="BI58" s="298"/>
      <c r="BJ58" s="298"/>
      <c r="BK58" s="298"/>
      <c r="BL58" s="298"/>
    </row>
    <row r="59" spans="1:64" s="287" customFormat="1" ht="40.5" customHeight="1" x14ac:dyDescent="0.25">
      <c r="A59" s="278"/>
      <c r="B59" s="278"/>
      <c r="C59" s="328" t="s">
        <v>2071</v>
      </c>
      <c r="D59" s="333" t="s">
        <v>2063</v>
      </c>
      <c r="E59" s="31">
        <v>778</v>
      </c>
      <c r="F59" s="32">
        <v>450100100</v>
      </c>
      <c r="G59" s="28" t="s">
        <v>2035</v>
      </c>
      <c r="H59" s="479">
        <v>40</v>
      </c>
      <c r="I59" s="353" t="s">
        <v>3054</v>
      </c>
      <c r="J59" s="329">
        <v>45</v>
      </c>
      <c r="K59" s="325" t="s">
        <v>3302</v>
      </c>
      <c r="L59" s="325">
        <v>4501</v>
      </c>
      <c r="M59" s="325" t="s">
        <v>3303</v>
      </c>
      <c r="N59" s="280">
        <v>2024004540058</v>
      </c>
      <c r="O59" s="325" t="s">
        <v>3304</v>
      </c>
      <c r="P59" s="327" t="s">
        <v>2035</v>
      </c>
      <c r="Q59" s="639">
        <v>40</v>
      </c>
      <c r="R59" s="326" t="s">
        <v>2955</v>
      </c>
      <c r="S59" s="326"/>
      <c r="T59" s="480">
        <v>40</v>
      </c>
      <c r="U59" s="294">
        <v>4</v>
      </c>
      <c r="V59" s="295">
        <v>12</v>
      </c>
      <c r="W59" s="295">
        <v>12</v>
      </c>
      <c r="X59" s="295">
        <v>12</v>
      </c>
      <c r="Y59" s="343">
        <v>85</v>
      </c>
      <c r="Z59" s="296">
        <f t="shared" si="44"/>
        <v>85</v>
      </c>
      <c r="AA59" s="296">
        <f t="shared" si="44"/>
        <v>85</v>
      </c>
      <c r="AB59" s="296">
        <f t="shared" si="44"/>
        <v>0</v>
      </c>
      <c r="AC59" s="296">
        <f t="shared" si="44"/>
        <v>0</v>
      </c>
      <c r="AD59" s="296">
        <f t="shared" si="44"/>
        <v>0</v>
      </c>
      <c r="AE59" s="296">
        <f t="shared" si="44"/>
        <v>0</v>
      </c>
      <c r="AF59" s="296">
        <f t="shared" si="44"/>
        <v>0</v>
      </c>
      <c r="AG59" s="297">
        <f t="shared" si="49"/>
        <v>4</v>
      </c>
      <c r="AH59" s="296">
        <f t="shared" si="50"/>
        <v>10</v>
      </c>
      <c r="AI59" s="298">
        <v>10</v>
      </c>
      <c r="AJ59" s="298"/>
      <c r="AK59" s="298"/>
      <c r="AL59" s="298"/>
      <c r="AM59" s="298"/>
      <c r="AN59" s="298"/>
      <c r="AO59" s="297">
        <f t="shared" si="51"/>
        <v>12</v>
      </c>
      <c r="AP59" s="296">
        <f t="shared" si="52"/>
        <v>25</v>
      </c>
      <c r="AQ59" s="298">
        <v>25</v>
      </c>
      <c r="AR59" s="298"/>
      <c r="AS59" s="298"/>
      <c r="AT59" s="298"/>
      <c r="AU59" s="298"/>
      <c r="AV59" s="298"/>
      <c r="AW59" s="297">
        <f t="shared" si="53"/>
        <v>12</v>
      </c>
      <c r="AX59" s="296">
        <f t="shared" si="54"/>
        <v>25</v>
      </c>
      <c r="AY59" s="298">
        <v>25</v>
      </c>
      <c r="AZ59" s="298"/>
      <c r="BA59" s="298"/>
      <c r="BB59" s="298"/>
      <c r="BC59" s="298"/>
      <c r="BD59" s="298"/>
      <c r="BE59" s="297">
        <f t="shared" si="55"/>
        <v>12</v>
      </c>
      <c r="BF59" s="296">
        <f t="shared" si="56"/>
        <v>25</v>
      </c>
      <c r="BG59" s="298">
        <v>25</v>
      </c>
      <c r="BH59" s="298"/>
      <c r="BI59" s="298"/>
      <c r="BJ59" s="298"/>
      <c r="BK59" s="298"/>
      <c r="BL59" s="298"/>
    </row>
    <row r="60" spans="1:64" s="287" customFormat="1" ht="40.5" customHeight="1" x14ac:dyDescent="0.25">
      <c r="A60" s="278"/>
      <c r="B60" s="278"/>
      <c r="C60" s="328" t="s">
        <v>2072</v>
      </c>
      <c r="D60" s="333" t="s">
        <v>205</v>
      </c>
      <c r="E60" s="31">
        <v>779</v>
      </c>
      <c r="F60" s="28">
        <v>450104905</v>
      </c>
      <c r="G60" s="28" t="s">
        <v>501</v>
      </c>
      <c r="H60" s="352">
        <v>400</v>
      </c>
      <c r="I60" s="353" t="s">
        <v>3054</v>
      </c>
      <c r="J60" s="329">
        <v>45</v>
      </c>
      <c r="K60" s="325" t="s">
        <v>3302</v>
      </c>
      <c r="L60" s="325">
        <v>4501</v>
      </c>
      <c r="M60" s="325" t="s">
        <v>3303</v>
      </c>
      <c r="N60" s="280">
        <v>2024004540058</v>
      </c>
      <c r="O60" s="325" t="s">
        <v>3304</v>
      </c>
      <c r="P60" s="327" t="s">
        <v>501</v>
      </c>
      <c r="Q60" s="272">
        <v>400</v>
      </c>
      <c r="R60" s="326" t="s">
        <v>2955</v>
      </c>
      <c r="S60" s="326"/>
      <c r="T60" s="178">
        <v>400</v>
      </c>
      <c r="U60" s="294">
        <v>40</v>
      </c>
      <c r="V60" s="295">
        <v>120</v>
      </c>
      <c r="W60" s="295">
        <v>120</v>
      </c>
      <c r="X60" s="295">
        <v>120</v>
      </c>
      <c r="Y60" s="343">
        <v>95</v>
      </c>
      <c r="Z60" s="296">
        <f t="shared" si="44"/>
        <v>95</v>
      </c>
      <c r="AA60" s="296">
        <f t="shared" si="44"/>
        <v>95</v>
      </c>
      <c r="AB60" s="296">
        <f t="shared" si="44"/>
        <v>0</v>
      </c>
      <c r="AC60" s="296">
        <f t="shared" si="44"/>
        <v>0</v>
      </c>
      <c r="AD60" s="296">
        <f t="shared" si="44"/>
        <v>0</v>
      </c>
      <c r="AE60" s="296">
        <f t="shared" si="44"/>
        <v>0</v>
      </c>
      <c r="AF60" s="296">
        <f t="shared" si="44"/>
        <v>0</v>
      </c>
      <c r="AG60" s="297">
        <f t="shared" si="49"/>
        <v>40</v>
      </c>
      <c r="AH60" s="296">
        <f t="shared" si="50"/>
        <v>20</v>
      </c>
      <c r="AI60" s="298">
        <v>20</v>
      </c>
      <c r="AJ60" s="298"/>
      <c r="AK60" s="298"/>
      <c r="AL60" s="298"/>
      <c r="AM60" s="298"/>
      <c r="AN60" s="298"/>
      <c r="AO60" s="297">
        <f t="shared" si="51"/>
        <v>120</v>
      </c>
      <c r="AP60" s="296">
        <f t="shared" si="52"/>
        <v>25</v>
      </c>
      <c r="AQ60" s="298">
        <v>25</v>
      </c>
      <c r="AR60" s="298"/>
      <c r="AS60" s="298"/>
      <c r="AT60" s="298"/>
      <c r="AU60" s="298"/>
      <c r="AV60" s="298"/>
      <c r="AW60" s="297">
        <f t="shared" si="53"/>
        <v>120</v>
      </c>
      <c r="AX60" s="296">
        <f t="shared" si="54"/>
        <v>25</v>
      </c>
      <c r="AY60" s="298">
        <v>25</v>
      </c>
      <c r="AZ60" s="298"/>
      <c r="BA60" s="298"/>
      <c r="BB60" s="298"/>
      <c r="BC60" s="298"/>
      <c r="BD60" s="298"/>
      <c r="BE60" s="297">
        <f t="shared" si="55"/>
        <v>120</v>
      </c>
      <c r="BF60" s="296">
        <f t="shared" si="56"/>
        <v>25</v>
      </c>
      <c r="BG60" s="298">
        <v>25</v>
      </c>
      <c r="BH60" s="298"/>
      <c r="BI60" s="298"/>
      <c r="BJ60" s="298"/>
      <c r="BK60" s="298"/>
      <c r="BL60" s="298"/>
    </row>
    <row r="61" spans="1:64" s="287" customFormat="1" ht="40.5" customHeight="1" x14ac:dyDescent="0.25">
      <c r="A61" s="278"/>
      <c r="B61" s="278"/>
      <c r="C61" s="328" t="s">
        <v>2073</v>
      </c>
      <c r="D61" s="333" t="s">
        <v>2064</v>
      </c>
      <c r="E61" s="31">
        <v>780</v>
      </c>
      <c r="F61" s="32">
        <v>450202400</v>
      </c>
      <c r="G61" s="32" t="s">
        <v>1994</v>
      </c>
      <c r="H61" s="352">
        <v>4</v>
      </c>
      <c r="I61" s="353" t="s">
        <v>3054</v>
      </c>
      <c r="J61" s="329">
        <v>45</v>
      </c>
      <c r="K61" s="325" t="s">
        <v>3302</v>
      </c>
      <c r="L61" s="325">
        <v>4501</v>
      </c>
      <c r="M61" s="325" t="s">
        <v>3303</v>
      </c>
      <c r="N61" s="280">
        <v>2024004540058</v>
      </c>
      <c r="O61" s="325" t="s">
        <v>3304</v>
      </c>
      <c r="P61" s="327" t="s">
        <v>2065</v>
      </c>
      <c r="Q61" s="272">
        <v>4</v>
      </c>
      <c r="R61" s="326" t="s">
        <v>2955</v>
      </c>
      <c r="S61" s="326"/>
      <c r="T61" s="178">
        <v>4</v>
      </c>
      <c r="U61" s="294">
        <v>1</v>
      </c>
      <c r="V61" s="295">
        <v>1</v>
      </c>
      <c r="W61" s="295">
        <v>1</v>
      </c>
      <c r="X61" s="295">
        <v>1</v>
      </c>
      <c r="Y61" s="343">
        <v>85</v>
      </c>
      <c r="Z61" s="296">
        <f t="shared" si="44"/>
        <v>85</v>
      </c>
      <c r="AA61" s="296">
        <f t="shared" si="44"/>
        <v>85</v>
      </c>
      <c r="AB61" s="296">
        <f t="shared" si="44"/>
        <v>0</v>
      </c>
      <c r="AC61" s="296">
        <f t="shared" si="44"/>
        <v>0</v>
      </c>
      <c r="AD61" s="296">
        <f t="shared" si="44"/>
        <v>0</v>
      </c>
      <c r="AE61" s="296">
        <f t="shared" si="44"/>
        <v>0</v>
      </c>
      <c r="AF61" s="296">
        <f t="shared" si="44"/>
        <v>0</v>
      </c>
      <c r="AG61" s="297">
        <f t="shared" si="49"/>
        <v>1</v>
      </c>
      <c r="AH61" s="296">
        <f t="shared" si="50"/>
        <v>10</v>
      </c>
      <c r="AI61" s="298">
        <v>10</v>
      </c>
      <c r="AJ61" s="298"/>
      <c r="AK61" s="298"/>
      <c r="AL61" s="298"/>
      <c r="AM61" s="298"/>
      <c r="AN61" s="298"/>
      <c r="AO61" s="297">
        <f t="shared" si="51"/>
        <v>1</v>
      </c>
      <c r="AP61" s="296">
        <f t="shared" si="52"/>
        <v>25</v>
      </c>
      <c r="AQ61" s="298">
        <v>25</v>
      </c>
      <c r="AR61" s="298"/>
      <c r="AS61" s="298"/>
      <c r="AT61" s="298"/>
      <c r="AU61" s="298"/>
      <c r="AV61" s="298"/>
      <c r="AW61" s="297">
        <f t="shared" si="53"/>
        <v>1</v>
      </c>
      <c r="AX61" s="296">
        <f t="shared" si="54"/>
        <v>25</v>
      </c>
      <c r="AY61" s="298">
        <v>25</v>
      </c>
      <c r="AZ61" s="298"/>
      <c r="BA61" s="298"/>
      <c r="BB61" s="298"/>
      <c r="BC61" s="298"/>
      <c r="BD61" s="298"/>
      <c r="BE61" s="297">
        <f t="shared" si="55"/>
        <v>1</v>
      </c>
      <c r="BF61" s="296">
        <f t="shared" si="56"/>
        <v>25</v>
      </c>
      <c r="BG61" s="298">
        <v>25</v>
      </c>
      <c r="BH61" s="298"/>
      <c r="BI61" s="298"/>
      <c r="BJ61" s="298"/>
      <c r="BK61" s="298"/>
      <c r="BL61" s="298"/>
    </row>
    <row r="62" spans="1:64" s="287" customFormat="1" ht="40.5" customHeight="1" x14ac:dyDescent="0.25">
      <c r="A62" s="278"/>
      <c r="B62" s="278"/>
      <c r="C62" s="328" t="s">
        <v>2074</v>
      </c>
      <c r="D62" s="333" t="s">
        <v>2066</v>
      </c>
      <c r="E62" s="31">
        <v>781</v>
      </c>
      <c r="F62" s="28">
        <v>450104905</v>
      </c>
      <c r="G62" s="28" t="s">
        <v>501</v>
      </c>
      <c r="H62" s="352">
        <v>600</v>
      </c>
      <c r="I62" s="353" t="s">
        <v>3054</v>
      </c>
      <c r="J62" s="329">
        <v>45</v>
      </c>
      <c r="K62" s="325" t="s">
        <v>3302</v>
      </c>
      <c r="L62" s="325">
        <v>4501</v>
      </c>
      <c r="M62" s="325" t="s">
        <v>3303</v>
      </c>
      <c r="N62" s="280">
        <v>2024004540058</v>
      </c>
      <c r="O62" s="325" t="s">
        <v>3304</v>
      </c>
      <c r="P62" s="327" t="s">
        <v>501</v>
      </c>
      <c r="Q62" s="272">
        <v>600</v>
      </c>
      <c r="R62" s="326" t="s">
        <v>2955</v>
      </c>
      <c r="S62" s="326"/>
      <c r="T62" s="178">
        <v>600</v>
      </c>
      <c r="U62" s="294">
        <v>90</v>
      </c>
      <c r="V62" s="295">
        <v>170</v>
      </c>
      <c r="W62" s="295">
        <v>170</v>
      </c>
      <c r="X62" s="295">
        <v>170</v>
      </c>
      <c r="Y62" s="343">
        <v>483.2414</v>
      </c>
      <c r="Z62" s="296">
        <f t="shared" si="44"/>
        <v>483.2414</v>
      </c>
      <c r="AA62" s="296">
        <f t="shared" si="44"/>
        <v>483.2414</v>
      </c>
      <c r="AB62" s="296">
        <f t="shared" si="44"/>
        <v>0</v>
      </c>
      <c r="AC62" s="296">
        <f t="shared" si="44"/>
        <v>0</v>
      </c>
      <c r="AD62" s="296">
        <f t="shared" si="44"/>
        <v>0</v>
      </c>
      <c r="AE62" s="296">
        <f t="shared" si="44"/>
        <v>0</v>
      </c>
      <c r="AF62" s="296">
        <f t="shared" si="44"/>
        <v>0</v>
      </c>
      <c r="AG62" s="297">
        <f t="shared" si="49"/>
        <v>90</v>
      </c>
      <c r="AH62" s="296">
        <f t="shared" si="50"/>
        <v>27.575600000000001</v>
      </c>
      <c r="AI62" s="298">
        <v>27.575600000000001</v>
      </c>
      <c r="AJ62" s="298"/>
      <c r="AK62" s="298"/>
      <c r="AL62" s="298"/>
      <c r="AM62" s="298"/>
      <c r="AN62" s="298"/>
      <c r="AO62" s="297">
        <f t="shared" si="51"/>
        <v>170</v>
      </c>
      <c r="AP62" s="296">
        <f t="shared" si="52"/>
        <v>151.8886</v>
      </c>
      <c r="AQ62" s="298">
        <v>151.8886</v>
      </c>
      <c r="AR62" s="298"/>
      <c r="AS62" s="298"/>
      <c r="AT62" s="298"/>
      <c r="AU62" s="298"/>
      <c r="AV62" s="298"/>
      <c r="AW62" s="297">
        <f t="shared" si="53"/>
        <v>170</v>
      </c>
      <c r="AX62" s="296">
        <f t="shared" si="54"/>
        <v>151.8886</v>
      </c>
      <c r="AY62" s="298">
        <v>151.8886</v>
      </c>
      <c r="AZ62" s="298"/>
      <c r="BA62" s="298"/>
      <c r="BB62" s="298"/>
      <c r="BC62" s="298"/>
      <c r="BD62" s="298"/>
      <c r="BE62" s="297">
        <f t="shared" si="55"/>
        <v>170</v>
      </c>
      <c r="BF62" s="296">
        <f t="shared" si="56"/>
        <v>151.8886</v>
      </c>
      <c r="BG62" s="298">
        <v>151.8886</v>
      </c>
      <c r="BH62" s="298"/>
      <c r="BI62" s="298"/>
      <c r="BJ62" s="298"/>
      <c r="BK62" s="298"/>
      <c r="BL62" s="298"/>
    </row>
    <row r="63" spans="1:64" s="287" customFormat="1" ht="40.5" customHeight="1" x14ac:dyDescent="0.25">
      <c r="A63" s="278"/>
      <c r="B63" s="278"/>
      <c r="C63" s="328" t="s">
        <v>2075</v>
      </c>
      <c r="D63" s="333" t="s">
        <v>2067</v>
      </c>
      <c r="E63" s="31">
        <v>782</v>
      </c>
      <c r="F63" s="28">
        <v>450104905</v>
      </c>
      <c r="G63" s="28" t="s">
        <v>501</v>
      </c>
      <c r="H63" s="352">
        <v>600</v>
      </c>
      <c r="I63" s="353" t="s">
        <v>3054</v>
      </c>
      <c r="J63" s="329">
        <v>45</v>
      </c>
      <c r="K63" s="325" t="s">
        <v>3302</v>
      </c>
      <c r="L63" s="325">
        <v>4501</v>
      </c>
      <c r="M63" s="325" t="s">
        <v>3303</v>
      </c>
      <c r="N63" s="280">
        <v>2024004540058</v>
      </c>
      <c r="O63" s="325" t="s">
        <v>3304</v>
      </c>
      <c r="P63" s="327" t="s">
        <v>501</v>
      </c>
      <c r="Q63" s="272">
        <v>600</v>
      </c>
      <c r="R63" s="326" t="s">
        <v>2955</v>
      </c>
      <c r="S63" s="326"/>
      <c r="T63" s="178">
        <v>600</v>
      </c>
      <c r="U63" s="294">
        <v>90</v>
      </c>
      <c r="V63" s="295">
        <v>170</v>
      </c>
      <c r="W63" s="295">
        <v>170</v>
      </c>
      <c r="X63" s="295">
        <v>170</v>
      </c>
      <c r="Y63" s="343">
        <v>483.2414</v>
      </c>
      <c r="Z63" s="296">
        <f t="shared" si="44"/>
        <v>483.2414</v>
      </c>
      <c r="AA63" s="296">
        <f t="shared" si="44"/>
        <v>483.2414</v>
      </c>
      <c r="AB63" s="296">
        <f t="shared" si="44"/>
        <v>0</v>
      </c>
      <c r="AC63" s="296">
        <f t="shared" si="44"/>
        <v>0</v>
      </c>
      <c r="AD63" s="296">
        <f t="shared" si="44"/>
        <v>0</v>
      </c>
      <c r="AE63" s="296">
        <f t="shared" si="44"/>
        <v>0</v>
      </c>
      <c r="AF63" s="296">
        <f t="shared" si="44"/>
        <v>0</v>
      </c>
      <c r="AG63" s="297">
        <f t="shared" si="49"/>
        <v>90</v>
      </c>
      <c r="AH63" s="296">
        <f t="shared" si="50"/>
        <v>27.575600000000001</v>
      </c>
      <c r="AI63" s="298">
        <v>27.575600000000001</v>
      </c>
      <c r="AJ63" s="298"/>
      <c r="AK63" s="298"/>
      <c r="AL63" s="298"/>
      <c r="AM63" s="298"/>
      <c r="AN63" s="298"/>
      <c r="AO63" s="297">
        <f t="shared" si="51"/>
        <v>170</v>
      </c>
      <c r="AP63" s="296">
        <f t="shared" si="52"/>
        <v>151.8886</v>
      </c>
      <c r="AQ63" s="298">
        <v>151.8886</v>
      </c>
      <c r="AR63" s="298"/>
      <c r="AS63" s="298"/>
      <c r="AT63" s="298"/>
      <c r="AU63" s="298"/>
      <c r="AV63" s="298"/>
      <c r="AW63" s="297">
        <f t="shared" si="53"/>
        <v>170</v>
      </c>
      <c r="AX63" s="296">
        <f t="shared" si="54"/>
        <v>151.8886</v>
      </c>
      <c r="AY63" s="298">
        <v>151.8886</v>
      </c>
      <c r="AZ63" s="298"/>
      <c r="BA63" s="298"/>
      <c r="BB63" s="298"/>
      <c r="BC63" s="298"/>
      <c r="BD63" s="298"/>
      <c r="BE63" s="297">
        <f t="shared" si="55"/>
        <v>170</v>
      </c>
      <c r="BF63" s="296">
        <f t="shared" si="56"/>
        <v>151.8886</v>
      </c>
      <c r="BG63" s="298">
        <v>151.8886</v>
      </c>
      <c r="BH63" s="298"/>
      <c r="BI63" s="298"/>
      <c r="BJ63" s="298"/>
      <c r="BK63" s="298"/>
      <c r="BL63" s="298"/>
    </row>
    <row r="64" spans="1:64" s="287" customFormat="1" ht="40.5" customHeight="1" x14ac:dyDescent="0.25">
      <c r="A64" s="278"/>
      <c r="B64" s="278"/>
      <c r="C64" s="328" t="s">
        <v>2076</v>
      </c>
      <c r="D64" s="333" t="s">
        <v>2068</v>
      </c>
      <c r="E64" s="31">
        <v>783</v>
      </c>
      <c r="F64" s="28">
        <v>450104905</v>
      </c>
      <c r="G64" s="28" t="s">
        <v>501</v>
      </c>
      <c r="H64" s="352">
        <v>600</v>
      </c>
      <c r="I64" s="353" t="s">
        <v>3054</v>
      </c>
      <c r="J64" s="329">
        <v>45</v>
      </c>
      <c r="K64" s="325" t="s">
        <v>3302</v>
      </c>
      <c r="L64" s="325">
        <v>4501</v>
      </c>
      <c r="M64" s="325" t="s">
        <v>3303</v>
      </c>
      <c r="N64" s="280">
        <v>2024004540058</v>
      </c>
      <c r="O64" s="325" t="s">
        <v>3304</v>
      </c>
      <c r="P64" s="327" t="s">
        <v>501</v>
      </c>
      <c r="Q64" s="272">
        <v>600</v>
      </c>
      <c r="R64" s="326" t="s">
        <v>2955</v>
      </c>
      <c r="S64" s="326"/>
      <c r="T64" s="178">
        <v>600</v>
      </c>
      <c r="U64" s="294">
        <v>90</v>
      </c>
      <c r="V64" s="295">
        <v>170</v>
      </c>
      <c r="W64" s="295">
        <v>170</v>
      </c>
      <c r="X64" s="295">
        <v>170</v>
      </c>
      <c r="Y64" s="343">
        <v>483.2414</v>
      </c>
      <c r="Z64" s="296">
        <f t="shared" si="44"/>
        <v>483.2414</v>
      </c>
      <c r="AA64" s="296">
        <f t="shared" si="44"/>
        <v>483.2414</v>
      </c>
      <c r="AB64" s="296">
        <f t="shared" si="44"/>
        <v>0</v>
      </c>
      <c r="AC64" s="296">
        <f t="shared" si="44"/>
        <v>0</v>
      </c>
      <c r="AD64" s="296">
        <f t="shared" si="44"/>
        <v>0</v>
      </c>
      <c r="AE64" s="296">
        <f t="shared" si="44"/>
        <v>0</v>
      </c>
      <c r="AF64" s="296">
        <f t="shared" si="44"/>
        <v>0</v>
      </c>
      <c r="AG64" s="297">
        <f t="shared" si="49"/>
        <v>90</v>
      </c>
      <c r="AH64" s="296">
        <f t="shared" si="50"/>
        <v>27.575600000000001</v>
      </c>
      <c r="AI64" s="298">
        <v>27.575600000000001</v>
      </c>
      <c r="AJ64" s="298"/>
      <c r="AK64" s="298"/>
      <c r="AL64" s="298"/>
      <c r="AM64" s="298"/>
      <c r="AN64" s="298"/>
      <c r="AO64" s="297">
        <f t="shared" si="51"/>
        <v>170</v>
      </c>
      <c r="AP64" s="296">
        <f t="shared" si="52"/>
        <v>151.8886</v>
      </c>
      <c r="AQ64" s="298">
        <v>151.8886</v>
      </c>
      <c r="AR64" s="298"/>
      <c r="AS64" s="298"/>
      <c r="AT64" s="298"/>
      <c r="AU64" s="298"/>
      <c r="AV64" s="298"/>
      <c r="AW64" s="297">
        <f t="shared" si="53"/>
        <v>170</v>
      </c>
      <c r="AX64" s="296">
        <f t="shared" si="54"/>
        <v>151.8886</v>
      </c>
      <c r="AY64" s="298">
        <v>151.8886</v>
      </c>
      <c r="AZ64" s="298"/>
      <c r="BA64" s="298"/>
      <c r="BB64" s="298"/>
      <c r="BC64" s="298"/>
      <c r="BD64" s="298"/>
      <c r="BE64" s="297">
        <f t="shared" si="55"/>
        <v>170</v>
      </c>
      <c r="BF64" s="296">
        <f t="shared" si="56"/>
        <v>151.8886</v>
      </c>
      <c r="BG64" s="298">
        <v>151.8886</v>
      </c>
      <c r="BH64" s="298"/>
      <c r="BI64" s="298"/>
      <c r="BJ64" s="298"/>
      <c r="BK64" s="298"/>
      <c r="BL64" s="298"/>
    </row>
    <row r="65" spans="1:64" s="287" customFormat="1" ht="40.5" customHeight="1" x14ac:dyDescent="0.25">
      <c r="A65" s="278"/>
      <c r="B65" s="599" t="s">
        <v>2078</v>
      </c>
      <c r="C65" s="611" t="s">
        <v>2077</v>
      </c>
      <c r="D65" s="603"/>
      <c r="E65" s="603"/>
      <c r="F65" s="633"/>
      <c r="G65" s="633"/>
      <c r="H65" s="614"/>
      <c r="I65" s="614"/>
      <c r="J65" s="634"/>
      <c r="K65" s="634"/>
      <c r="L65" s="634"/>
      <c r="M65" s="634"/>
      <c r="N65" s="634"/>
      <c r="O65" s="635"/>
      <c r="P65" s="635"/>
      <c r="Q65" s="635"/>
      <c r="R65" s="635"/>
      <c r="S65" s="636"/>
      <c r="T65" s="603"/>
      <c r="U65" s="604"/>
      <c r="V65" s="604"/>
      <c r="W65" s="604"/>
      <c r="X65" s="605"/>
      <c r="Y65" s="475">
        <v>1000.2105000000001</v>
      </c>
      <c r="Z65" s="290">
        <f t="shared" si="44"/>
        <v>1000.2105000000001</v>
      </c>
      <c r="AA65" s="290">
        <f t="shared" si="44"/>
        <v>1000.2105000000001</v>
      </c>
      <c r="AB65" s="290">
        <f t="shared" si="44"/>
        <v>0</v>
      </c>
      <c r="AC65" s="290">
        <f t="shared" si="44"/>
        <v>0</v>
      </c>
      <c r="AD65" s="290">
        <f t="shared" si="44"/>
        <v>0</v>
      </c>
      <c r="AE65" s="290">
        <f t="shared" si="44"/>
        <v>0</v>
      </c>
      <c r="AF65" s="290">
        <f t="shared" si="44"/>
        <v>0</v>
      </c>
      <c r="AG65" s="291"/>
      <c r="AH65" s="292">
        <f>SUM(AH66:AH75)</f>
        <v>221.21280000000002</v>
      </c>
      <c r="AI65" s="292">
        <f t="shared" ref="AI65:AN65" si="57">SUM(AI66:AI75)</f>
        <v>221.21280000000002</v>
      </c>
      <c r="AJ65" s="292">
        <f t="shared" si="57"/>
        <v>0</v>
      </c>
      <c r="AK65" s="292">
        <f t="shared" si="57"/>
        <v>0</v>
      </c>
      <c r="AL65" s="292">
        <f t="shared" si="57"/>
        <v>0</v>
      </c>
      <c r="AM65" s="292">
        <f t="shared" si="57"/>
        <v>0</v>
      </c>
      <c r="AN65" s="292">
        <f t="shared" si="57"/>
        <v>0</v>
      </c>
      <c r="AO65" s="291"/>
      <c r="AP65" s="292">
        <f>SUM(AP66:AP75)</f>
        <v>259.66590000000002</v>
      </c>
      <c r="AQ65" s="292">
        <f t="shared" ref="AQ65:AV65" si="58">SUM(AQ66:AQ75)</f>
        <v>259.66590000000002</v>
      </c>
      <c r="AR65" s="292">
        <f t="shared" si="58"/>
        <v>0</v>
      </c>
      <c r="AS65" s="292">
        <f t="shared" si="58"/>
        <v>0</v>
      </c>
      <c r="AT65" s="292">
        <f t="shared" si="58"/>
        <v>0</v>
      </c>
      <c r="AU65" s="292">
        <f t="shared" si="58"/>
        <v>0</v>
      </c>
      <c r="AV65" s="292">
        <f t="shared" si="58"/>
        <v>0</v>
      </c>
      <c r="AW65" s="291"/>
      <c r="AX65" s="292">
        <f>SUM(AX66:AX75)</f>
        <v>259.66590000000002</v>
      </c>
      <c r="AY65" s="292">
        <f t="shared" ref="AY65:BD65" si="59">SUM(AY66:AY75)</f>
        <v>259.66590000000002</v>
      </c>
      <c r="AZ65" s="292">
        <f t="shared" si="59"/>
        <v>0</v>
      </c>
      <c r="BA65" s="292">
        <f t="shared" si="59"/>
        <v>0</v>
      </c>
      <c r="BB65" s="292">
        <f t="shared" si="59"/>
        <v>0</v>
      </c>
      <c r="BC65" s="292">
        <f t="shared" si="59"/>
        <v>0</v>
      </c>
      <c r="BD65" s="292">
        <f t="shared" si="59"/>
        <v>0</v>
      </c>
      <c r="BE65" s="291"/>
      <c r="BF65" s="292">
        <f>SUM(BF66:BF75)</f>
        <v>259.66590000000002</v>
      </c>
      <c r="BG65" s="292">
        <f t="shared" ref="BG65:BL65" si="60">SUM(BG66:BG75)</f>
        <v>259.66590000000002</v>
      </c>
      <c r="BH65" s="292">
        <f t="shared" si="60"/>
        <v>0</v>
      </c>
      <c r="BI65" s="292">
        <f t="shared" si="60"/>
        <v>0</v>
      </c>
      <c r="BJ65" s="292">
        <f t="shared" si="60"/>
        <v>0</v>
      </c>
      <c r="BK65" s="292">
        <f t="shared" si="60"/>
        <v>0</v>
      </c>
      <c r="BL65" s="292">
        <f t="shared" si="60"/>
        <v>0</v>
      </c>
    </row>
    <row r="66" spans="1:64" s="287" customFormat="1" ht="40.5" customHeight="1" x14ac:dyDescent="0.25">
      <c r="A66" s="278"/>
      <c r="B66" s="278"/>
      <c r="C66" s="328" t="s">
        <v>2091</v>
      </c>
      <c r="D66" s="333" t="s">
        <v>2079</v>
      </c>
      <c r="E66" s="31">
        <v>784</v>
      </c>
      <c r="F66" s="28">
        <v>450203404</v>
      </c>
      <c r="G66" s="32" t="s">
        <v>2946</v>
      </c>
      <c r="H66" s="352">
        <v>4</v>
      </c>
      <c r="I66" s="353" t="s">
        <v>3054</v>
      </c>
      <c r="J66" s="329">
        <v>45</v>
      </c>
      <c r="K66" s="325" t="s">
        <v>3302</v>
      </c>
      <c r="L66" s="325">
        <v>4501</v>
      </c>
      <c r="M66" s="325" t="s">
        <v>3303</v>
      </c>
      <c r="N66" s="280">
        <v>2024004540058</v>
      </c>
      <c r="O66" s="325" t="s">
        <v>3304</v>
      </c>
      <c r="P66" s="332" t="s">
        <v>2080</v>
      </c>
      <c r="Q66" s="272">
        <v>4</v>
      </c>
      <c r="R66" s="326" t="s">
        <v>2955</v>
      </c>
      <c r="S66" s="326"/>
      <c r="T66" s="178">
        <v>4</v>
      </c>
      <c r="U66" s="294">
        <v>1</v>
      </c>
      <c r="V66" s="295">
        <v>1</v>
      </c>
      <c r="W66" s="295">
        <v>1</v>
      </c>
      <c r="X66" s="295">
        <v>1</v>
      </c>
      <c r="Y66" s="343">
        <v>60</v>
      </c>
      <c r="Z66" s="296">
        <f t="shared" si="44"/>
        <v>60</v>
      </c>
      <c r="AA66" s="296">
        <f t="shared" si="44"/>
        <v>60</v>
      </c>
      <c r="AB66" s="296">
        <f t="shared" si="44"/>
        <v>0</v>
      </c>
      <c r="AC66" s="296">
        <f t="shared" si="44"/>
        <v>0</v>
      </c>
      <c r="AD66" s="296">
        <f t="shared" si="44"/>
        <v>0</v>
      </c>
      <c r="AE66" s="296">
        <f t="shared" si="44"/>
        <v>0</v>
      </c>
      <c r="AF66" s="296">
        <f t="shared" si="44"/>
        <v>0</v>
      </c>
      <c r="AG66" s="297">
        <f t="shared" ref="AG66:AG75" si="61">+U66</f>
        <v>1</v>
      </c>
      <c r="AH66" s="296">
        <f t="shared" ref="AH66:AH75" si="62">SUM(AI66:AN66)</f>
        <v>15</v>
      </c>
      <c r="AI66" s="298">
        <v>15</v>
      </c>
      <c r="AJ66" s="298"/>
      <c r="AK66" s="298"/>
      <c r="AL66" s="298"/>
      <c r="AM66" s="298"/>
      <c r="AN66" s="298"/>
      <c r="AO66" s="297">
        <f t="shared" ref="AO66:AO75" si="63">+V66</f>
        <v>1</v>
      </c>
      <c r="AP66" s="296">
        <f t="shared" ref="AP66:AP75" si="64">SUM(AQ66:AV66)</f>
        <v>15</v>
      </c>
      <c r="AQ66" s="298">
        <v>15</v>
      </c>
      <c r="AR66" s="298"/>
      <c r="AS66" s="298"/>
      <c r="AT66" s="298"/>
      <c r="AU66" s="298"/>
      <c r="AV66" s="298"/>
      <c r="AW66" s="297">
        <f t="shared" ref="AW66:AW75" si="65">+W66</f>
        <v>1</v>
      </c>
      <c r="AX66" s="296">
        <f t="shared" ref="AX66:AX75" si="66">SUM(AY66:BD66)</f>
        <v>15</v>
      </c>
      <c r="AY66" s="298">
        <v>15</v>
      </c>
      <c r="AZ66" s="298"/>
      <c r="BA66" s="298"/>
      <c r="BB66" s="298"/>
      <c r="BC66" s="298"/>
      <c r="BD66" s="298"/>
      <c r="BE66" s="297">
        <f t="shared" ref="BE66:BE75" si="67">+X66</f>
        <v>1</v>
      </c>
      <c r="BF66" s="296">
        <f t="shared" ref="BF66:BF75" si="68">SUM(BG66:BL66)</f>
        <v>15</v>
      </c>
      <c r="BG66" s="298">
        <v>15</v>
      </c>
      <c r="BH66" s="298"/>
      <c r="BI66" s="298"/>
      <c r="BJ66" s="298"/>
      <c r="BK66" s="298"/>
      <c r="BL66" s="298"/>
    </row>
    <row r="67" spans="1:64" s="287" customFormat="1" ht="40.5" customHeight="1" x14ac:dyDescent="0.25">
      <c r="A67" s="278"/>
      <c r="B67" s="278"/>
      <c r="C67" s="328" t="s">
        <v>2092</v>
      </c>
      <c r="D67" s="333" t="s">
        <v>2081</v>
      </c>
      <c r="E67" s="31">
        <v>785</v>
      </c>
      <c r="F67" s="32">
        <v>450202100</v>
      </c>
      <c r="G67" s="28" t="s">
        <v>3310</v>
      </c>
      <c r="H67" s="352">
        <v>2</v>
      </c>
      <c r="I67" s="353" t="s">
        <v>3054</v>
      </c>
      <c r="J67" s="329">
        <v>45</v>
      </c>
      <c r="K67" s="325" t="s">
        <v>3302</v>
      </c>
      <c r="L67" s="325">
        <v>4501</v>
      </c>
      <c r="M67" s="325" t="s">
        <v>3303</v>
      </c>
      <c r="N67" s="280">
        <v>2024004540058</v>
      </c>
      <c r="O67" s="325" t="s">
        <v>3304</v>
      </c>
      <c r="P67" s="332" t="s">
        <v>2082</v>
      </c>
      <c r="Q67" s="272">
        <v>2</v>
      </c>
      <c r="R67" s="326" t="s">
        <v>2955</v>
      </c>
      <c r="S67" s="326"/>
      <c r="T67" s="178">
        <v>2</v>
      </c>
      <c r="U67" s="294"/>
      <c r="V67" s="295">
        <v>1</v>
      </c>
      <c r="W67" s="295">
        <v>1</v>
      </c>
      <c r="X67" s="295"/>
      <c r="Y67" s="343">
        <v>193.40350000000001</v>
      </c>
      <c r="Z67" s="296">
        <f t="shared" ref="Z67:AF82" si="69">+AH67+AP67+AX67+BF67</f>
        <v>193.40350000000001</v>
      </c>
      <c r="AA67" s="296">
        <f t="shared" si="69"/>
        <v>193.40350000000001</v>
      </c>
      <c r="AB67" s="296">
        <f t="shared" si="69"/>
        <v>0</v>
      </c>
      <c r="AC67" s="296">
        <f t="shared" si="69"/>
        <v>0</v>
      </c>
      <c r="AD67" s="296">
        <f t="shared" si="69"/>
        <v>0</v>
      </c>
      <c r="AE67" s="296">
        <f t="shared" si="69"/>
        <v>0</v>
      </c>
      <c r="AF67" s="296">
        <f t="shared" si="69"/>
        <v>0</v>
      </c>
      <c r="AG67" s="297">
        <f t="shared" si="61"/>
        <v>0</v>
      </c>
      <c r="AH67" s="296">
        <f t="shared" si="62"/>
        <v>38.7376</v>
      </c>
      <c r="AI67" s="298">
        <v>38.7376</v>
      </c>
      <c r="AJ67" s="298"/>
      <c r="AK67" s="298"/>
      <c r="AL67" s="298"/>
      <c r="AM67" s="298"/>
      <c r="AN67" s="298"/>
      <c r="AO67" s="297">
        <f t="shared" si="63"/>
        <v>1</v>
      </c>
      <c r="AP67" s="296">
        <f t="shared" si="64"/>
        <v>51.555300000000003</v>
      </c>
      <c r="AQ67" s="298">
        <v>51.555300000000003</v>
      </c>
      <c r="AR67" s="298"/>
      <c r="AS67" s="298"/>
      <c r="AT67" s="298"/>
      <c r="AU67" s="298"/>
      <c r="AV67" s="298"/>
      <c r="AW67" s="297">
        <f t="shared" si="65"/>
        <v>1</v>
      </c>
      <c r="AX67" s="296">
        <f t="shared" si="66"/>
        <v>51.555300000000003</v>
      </c>
      <c r="AY67" s="298">
        <v>51.555300000000003</v>
      </c>
      <c r="AZ67" s="298"/>
      <c r="BA67" s="298"/>
      <c r="BB67" s="298"/>
      <c r="BC67" s="298"/>
      <c r="BD67" s="298"/>
      <c r="BE67" s="297">
        <f t="shared" si="67"/>
        <v>0</v>
      </c>
      <c r="BF67" s="296">
        <f t="shared" si="68"/>
        <v>51.555300000000003</v>
      </c>
      <c r="BG67" s="298">
        <v>51.555300000000003</v>
      </c>
      <c r="BH67" s="298"/>
      <c r="BI67" s="298"/>
      <c r="BJ67" s="298"/>
      <c r="BK67" s="298"/>
      <c r="BL67" s="298"/>
    </row>
    <row r="68" spans="1:64" s="287" customFormat="1" ht="40.5" customHeight="1" x14ac:dyDescent="0.25">
      <c r="A68" s="278"/>
      <c r="B68" s="278"/>
      <c r="C68" s="328" t="s">
        <v>2093</v>
      </c>
      <c r="D68" s="333" t="s">
        <v>2083</v>
      </c>
      <c r="E68" s="31">
        <v>786</v>
      </c>
      <c r="F68" s="32">
        <v>450202400</v>
      </c>
      <c r="G68" s="32" t="s">
        <v>1994</v>
      </c>
      <c r="H68" s="352">
        <v>4</v>
      </c>
      <c r="I68" s="353" t="s">
        <v>3054</v>
      </c>
      <c r="J68" s="329">
        <v>45</v>
      </c>
      <c r="K68" s="325" t="s">
        <v>3302</v>
      </c>
      <c r="L68" s="325">
        <v>4501</v>
      </c>
      <c r="M68" s="325" t="s">
        <v>3303</v>
      </c>
      <c r="N68" s="280">
        <v>2024004540058</v>
      </c>
      <c r="O68" s="325" t="s">
        <v>3304</v>
      </c>
      <c r="P68" s="332" t="s">
        <v>2023</v>
      </c>
      <c r="Q68" s="272">
        <v>4</v>
      </c>
      <c r="R68" s="326" t="s">
        <v>2955</v>
      </c>
      <c r="S68" s="326"/>
      <c r="T68" s="178">
        <v>4</v>
      </c>
      <c r="U68" s="294">
        <v>1</v>
      </c>
      <c r="V68" s="295">
        <v>1</v>
      </c>
      <c r="W68" s="295">
        <v>1</v>
      </c>
      <c r="X68" s="295">
        <v>1</v>
      </c>
      <c r="Y68" s="343">
        <v>60</v>
      </c>
      <c r="Z68" s="296">
        <f t="shared" si="69"/>
        <v>60</v>
      </c>
      <c r="AA68" s="296">
        <f t="shared" si="69"/>
        <v>60</v>
      </c>
      <c r="AB68" s="296">
        <f t="shared" si="69"/>
        <v>0</v>
      </c>
      <c r="AC68" s="296">
        <f t="shared" si="69"/>
        <v>0</v>
      </c>
      <c r="AD68" s="296">
        <f t="shared" si="69"/>
        <v>0</v>
      </c>
      <c r="AE68" s="296">
        <f t="shared" si="69"/>
        <v>0</v>
      </c>
      <c r="AF68" s="296">
        <f t="shared" si="69"/>
        <v>0</v>
      </c>
      <c r="AG68" s="297">
        <f t="shared" si="61"/>
        <v>1</v>
      </c>
      <c r="AH68" s="296">
        <f t="shared" si="62"/>
        <v>15</v>
      </c>
      <c r="AI68" s="298">
        <v>15</v>
      </c>
      <c r="AJ68" s="298"/>
      <c r="AK68" s="298"/>
      <c r="AL68" s="298"/>
      <c r="AM68" s="298"/>
      <c r="AN68" s="298"/>
      <c r="AO68" s="297">
        <f t="shared" si="63"/>
        <v>1</v>
      </c>
      <c r="AP68" s="296">
        <f t="shared" si="64"/>
        <v>15</v>
      </c>
      <c r="AQ68" s="298">
        <v>15</v>
      </c>
      <c r="AR68" s="298"/>
      <c r="AS68" s="298"/>
      <c r="AT68" s="298"/>
      <c r="AU68" s="298"/>
      <c r="AV68" s="298"/>
      <c r="AW68" s="297">
        <f t="shared" si="65"/>
        <v>1</v>
      </c>
      <c r="AX68" s="296">
        <f t="shared" si="66"/>
        <v>15</v>
      </c>
      <c r="AY68" s="298">
        <v>15</v>
      </c>
      <c r="AZ68" s="298"/>
      <c r="BA68" s="298"/>
      <c r="BB68" s="298"/>
      <c r="BC68" s="298"/>
      <c r="BD68" s="298"/>
      <c r="BE68" s="297">
        <f t="shared" si="67"/>
        <v>1</v>
      </c>
      <c r="BF68" s="296">
        <f t="shared" si="68"/>
        <v>15</v>
      </c>
      <c r="BG68" s="298">
        <v>15</v>
      </c>
      <c r="BH68" s="298"/>
      <c r="BI68" s="298"/>
      <c r="BJ68" s="298"/>
      <c r="BK68" s="298"/>
      <c r="BL68" s="298"/>
    </row>
    <row r="69" spans="1:64" s="287" customFormat="1" ht="40.5" customHeight="1" x14ac:dyDescent="0.25">
      <c r="A69" s="278"/>
      <c r="B69" s="278"/>
      <c r="C69" s="328" t="s">
        <v>2094</v>
      </c>
      <c r="D69" s="333" t="s">
        <v>2084</v>
      </c>
      <c r="E69" s="31">
        <v>787</v>
      </c>
      <c r="F69" s="32">
        <v>450202400</v>
      </c>
      <c r="G69" s="32" t="s">
        <v>1994</v>
      </c>
      <c r="H69" s="352">
        <v>4</v>
      </c>
      <c r="I69" s="353" t="s">
        <v>3054</v>
      </c>
      <c r="J69" s="329">
        <v>45</v>
      </c>
      <c r="K69" s="325" t="s">
        <v>3302</v>
      </c>
      <c r="L69" s="325">
        <v>4501</v>
      </c>
      <c r="M69" s="325" t="s">
        <v>3303</v>
      </c>
      <c r="N69" s="280">
        <v>2024004540058</v>
      </c>
      <c r="O69" s="325" t="s">
        <v>3304</v>
      </c>
      <c r="P69" s="332" t="s">
        <v>2023</v>
      </c>
      <c r="Q69" s="272">
        <v>4</v>
      </c>
      <c r="R69" s="326" t="s">
        <v>2955</v>
      </c>
      <c r="S69" s="326"/>
      <c r="T69" s="178">
        <v>4</v>
      </c>
      <c r="U69" s="294">
        <v>1</v>
      </c>
      <c r="V69" s="295">
        <v>1</v>
      </c>
      <c r="W69" s="295">
        <v>1</v>
      </c>
      <c r="X69" s="295">
        <v>1</v>
      </c>
      <c r="Y69" s="343">
        <v>60</v>
      </c>
      <c r="Z69" s="296">
        <f t="shared" si="69"/>
        <v>60</v>
      </c>
      <c r="AA69" s="296">
        <f t="shared" si="69"/>
        <v>60</v>
      </c>
      <c r="AB69" s="296">
        <f t="shared" si="69"/>
        <v>0</v>
      </c>
      <c r="AC69" s="296">
        <f t="shared" si="69"/>
        <v>0</v>
      </c>
      <c r="AD69" s="296">
        <f t="shared" si="69"/>
        <v>0</v>
      </c>
      <c r="AE69" s="296">
        <f t="shared" si="69"/>
        <v>0</v>
      </c>
      <c r="AF69" s="296">
        <f t="shared" si="69"/>
        <v>0</v>
      </c>
      <c r="AG69" s="297">
        <f t="shared" si="61"/>
        <v>1</v>
      </c>
      <c r="AH69" s="296">
        <f t="shared" si="62"/>
        <v>15</v>
      </c>
      <c r="AI69" s="298">
        <v>15</v>
      </c>
      <c r="AJ69" s="298"/>
      <c r="AK69" s="298"/>
      <c r="AL69" s="298"/>
      <c r="AM69" s="298"/>
      <c r="AN69" s="298"/>
      <c r="AO69" s="297">
        <f t="shared" si="63"/>
        <v>1</v>
      </c>
      <c r="AP69" s="296">
        <f t="shared" si="64"/>
        <v>15</v>
      </c>
      <c r="AQ69" s="298">
        <v>15</v>
      </c>
      <c r="AR69" s="298"/>
      <c r="AS69" s="298"/>
      <c r="AT69" s="298"/>
      <c r="AU69" s="298"/>
      <c r="AV69" s="298"/>
      <c r="AW69" s="297">
        <f t="shared" si="65"/>
        <v>1</v>
      </c>
      <c r="AX69" s="296">
        <f t="shared" si="66"/>
        <v>15</v>
      </c>
      <c r="AY69" s="298">
        <v>15</v>
      </c>
      <c r="AZ69" s="298"/>
      <c r="BA69" s="298"/>
      <c r="BB69" s="298"/>
      <c r="BC69" s="298"/>
      <c r="BD69" s="298"/>
      <c r="BE69" s="297">
        <f t="shared" si="67"/>
        <v>1</v>
      </c>
      <c r="BF69" s="296">
        <f t="shared" si="68"/>
        <v>15</v>
      </c>
      <c r="BG69" s="298">
        <v>15</v>
      </c>
      <c r="BH69" s="298"/>
      <c r="BI69" s="298"/>
      <c r="BJ69" s="298"/>
      <c r="BK69" s="298"/>
      <c r="BL69" s="298"/>
    </row>
    <row r="70" spans="1:64" s="287" customFormat="1" ht="40.5" customHeight="1" x14ac:dyDescent="0.25">
      <c r="A70" s="278"/>
      <c r="B70" s="278"/>
      <c r="C70" s="328" t="s">
        <v>2095</v>
      </c>
      <c r="D70" s="333" t="s">
        <v>2085</v>
      </c>
      <c r="E70" s="31">
        <v>788</v>
      </c>
      <c r="F70" s="32">
        <v>450202400</v>
      </c>
      <c r="G70" s="32" t="s">
        <v>1994</v>
      </c>
      <c r="H70" s="352">
        <v>4</v>
      </c>
      <c r="I70" s="353" t="s">
        <v>3054</v>
      </c>
      <c r="J70" s="329">
        <v>45</v>
      </c>
      <c r="K70" s="325" t="s">
        <v>3302</v>
      </c>
      <c r="L70" s="325">
        <v>4501</v>
      </c>
      <c r="M70" s="325" t="s">
        <v>3303</v>
      </c>
      <c r="N70" s="280">
        <v>2024004540058</v>
      </c>
      <c r="O70" s="325" t="s">
        <v>3304</v>
      </c>
      <c r="P70" s="332" t="s">
        <v>2037</v>
      </c>
      <c r="Q70" s="272">
        <v>4</v>
      </c>
      <c r="R70" s="326" t="s">
        <v>2955</v>
      </c>
      <c r="S70" s="326"/>
      <c r="T70" s="178">
        <v>4</v>
      </c>
      <c r="U70" s="294">
        <v>1</v>
      </c>
      <c r="V70" s="295">
        <v>1</v>
      </c>
      <c r="W70" s="295">
        <v>1</v>
      </c>
      <c r="X70" s="295">
        <v>1</v>
      </c>
      <c r="Y70" s="343">
        <v>60</v>
      </c>
      <c r="Z70" s="296">
        <f t="shared" si="69"/>
        <v>60</v>
      </c>
      <c r="AA70" s="296">
        <f t="shared" si="69"/>
        <v>60</v>
      </c>
      <c r="AB70" s="296">
        <f t="shared" si="69"/>
        <v>0</v>
      </c>
      <c r="AC70" s="296">
        <f t="shared" si="69"/>
        <v>0</v>
      </c>
      <c r="AD70" s="296">
        <f t="shared" si="69"/>
        <v>0</v>
      </c>
      <c r="AE70" s="296">
        <f t="shared" si="69"/>
        <v>0</v>
      </c>
      <c r="AF70" s="296">
        <f t="shared" si="69"/>
        <v>0</v>
      </c>
      <c r="AG70" s="297">
        <f t="shared" si="61"/>
        <v>1</v>
      </c>
      <c r="AH70" s="296">
        <f t="shared" si="62"/>
        <v>15</v>
      </c>
      <c r="AI70" s="298">
        <v>15</v>
      </c>
      <c r="AJ70" s="298"/>
      <c r="AK70" s="298"/>
      <c r="AL70" s="298"/>
      <c r="AM70" s="298"/>
      <c r="AN70" s="298"/>
      <c r="AO70" s="297">
        <f t="shared" si="63"/>
        <v>1</v>
      </c>
      <c r="AP70" s="296">
        <f t="shared" si="64"/>
        <v>15</v>
      </c>
      <c r="AQ70" s="298">
        <v>15</v>
      </c>
      <c r="AR70" s="298"/>
      <c r="AS70" s="298"/>
      <c r="AT70" s="298"/>
      <c r="AU70" s="298"/>
      <c r="AV70" s="298"/>
      <c r="AW70" s="297">
        <f t="shared" si="65"/>
        <v>1</v>
      </c>
      <c r="AX70" s="296">
        <f t="shared" si="66"/>
        <v>15</v>
      </c>
      <c r="AY70" s="298">
        <v>15</v>
      </c>
      <c r="AZ70" s="298"/>
      <c r="BA70" s="298"/>
      <c r="BB70" s="298"/>
      <c r="BC70" s="298"/>
      <c r="BD70" s="298"/>
      <c r="BE70" s="297">
        <f t="shared" si="67"/>
        <v>1</v>
      </c>
      <c r="BF70" s="296">
        <f t="shared" si="68"/>
        <v>15</v>
      </c>
      <c r="BG70" s="298">
        <v>15</v>
      </c>
      <c r="BH70" s="298"/>
      <c r="BI70" s="298"/>
      <c r="BJ70" s="298"/>
      <c r="BK70" s="298"/>
      <c r="BL70" s="298"/>
    </row>
    <row r="71" spans="1:64" s="287" customFormat="1" ht="40.5" customHeight="1" x14ac:dyDescent="0.25">
      <c r="A71" s="278"/>
      <c r="B71" s="278"/>
      <c r="C71" s="328" t="s">
        <v>2096</v>
      </c>
      <c r="D71" s="333" t="s">
        <v>2086</v>
      </c>
      <c r="E71" s="31">
        <v>789</v>
      </c>
      <c r="F71" s="28">
        <v>450104905</v>
      </c>
      <c r="G71" s="28" t="s">
        <v>501</v>
      </c>
      <c r="H71" s="352">
        <v>600</v>
      </c>
      <c r="I71" s="353" t="s">
        <v>3054</v>
      </c>
      <c r="J71" s="329">
        <v>45</v>
      </c>
      <c r="K71" s="325" t="s">
        <v>3302</v>
      </c>
      <c r="L71" s="325">
        <v>4501</v>
      </c>
      <c r="M71" s="325" t="s">
        <v>3303</v>
      </c>
      <c r="N71" s="280">
        <v>2024004540058</v>
      </c>
      <c r="O71" s="325" t="s">
        <v>3304</v>
      </c>
      <c r="P71" s="332" t="s">
        <v>501</v>
      </c>
      <c r="Q71" s="272">
        <v>600</v>
      </c>
      <c r="R71" s="326" t="s">
        <v>2955</v>
      </c>
      <c r="S71" s="326"/>
      <c r="T71" s="178">
        <v>600</v>
      </c>
      <c r="U71" s="294">
        <v>90</v>
      </c>
      <c r="V71" s="295">
        <v>170</v>
      </c>
      <c r="W71" s="295">
        <v>170</v>
      </c>
      <c r="X71" s="295">
        <v>170</v>
      </c>
      <c r="Y71" s="343">
        <v>193.40350000000001</v>
      </c>
      <c r="Z71" s="296">
        <f t="shared" si="69"/>
        <v>193.40350000000001</v>
      </c>
      <c r="AA71" s="296">
        <f t="shared" si="69"/>
        <v>193.40350000000001</v>
      </c>
      <c r="AB71" s="296">
        <f t="shared" si="69"/>
        <v>0</v>
      </c>
      <c r="AC71" s="296">
        <f t="shared" si="69"/>
        <v>0</v>
      </c>
      <c r="AD71" s="296">
        <f t="shared" si="69"/>
        <v>0</v>
      </c>
      <c r="AE71" s="296">
        <f t="shared" si="69"/>
        <v>0</v>
      </c>
      <c r="AF71" s="296">
        <f t="shared" si="69"/>
        <v>0</v>
      </c>
      <c r="AG71" s="297">
        <f t="shared" si="61"/>
        <v>90</v>
      </c>
      <c r="AH71" s="296">
        <f t="shared" si="62"/>
        <v>38.7376</v>
      </c>
      <c r="AI71" s="298">
        <v>38.7376</v>
      </c>
      <c r="AJ71" s="298"/>
      <c r="AK71" s="298"/>
      <c r="AL71" s="298"/>
      <c r="AM71" s="298"/>
      <c r="AN71" s="298"/>
      <c r="AO71" s="297">
        <f t="shared" si="63"/>
        <v>170</v>
      </c>
      <c r="AP71" s="296">
        <f t="shared" si="64"/>
        <v>51.555300000000003</v>
      </c>
      <c r="AQ71" s="298">
        <v>51.555300000000003</v>
      </c>
      <c r="AR71" s="298"/>
      <c r="AS71" s="298"/>
      <c r="AT71" s="298"/>
      <c r="AU71" s="298"/>
      <c r="AV71" s="298"/>
      <c r="AW71" s="297">
        <f t="shared" si="65"/>
        <v>170</v>
      </c>
      <c r="AX71" s="296">
        <f t="shared" si="66"/>
        <v>51.555300000000003</v>
      </c>
      <c r="AY71" s="298">
        <v>51.555300000000003</v>
      </c>
      <c r="AZ71" s="298"/>
      <c r="BA71" s="298"/>
      <c r="BB71" s="298"/>
      <c r="BC71" s="298"/>
      <c r="BD71" s="298"/>
      <c r="BE71" s="297">
        <f t="shared" si="67"/>
        <v>170</v>
      </c>
      <c r="BF71" s="296">
        <f t="shared" si="68"/>
        <v>51.555300000000003</v>
      </c>
      <c r="BG71" s="298">
        <v>51.555300000000003</v>
      </c>
      <c r="BH71" s="298"/>
      <c r="BI71" s="298"/>
      <c r="BJ71" s="298"/>
      <c r="BK71" s="298"/>
      <c r="BL71" s="298"/>
    </row>
    <row r="72" spans="1:64" s="287" customFormat="1" ht="40.5" customHeight="1" x14ac:dyDescent="0.25">
      <c r="A72" s="278"/>
      <c r="B72" s="278"/>
      <c r="C72" s="328" t="s">
        <v>2097</v>
      </c>
      <c r="D72" s="333" t="s">
        <v>2087</v>
      </c>
      <c r="E72" s="31">
        <v>790</v>
      </c>
      <c r="F72" s="32">
        <v>450104900</v>
      </c>
      <c r="G72" s="28" t="s">
        <v>559</v>
      </c>
      <c r="H72" s="352">
        <v>300</v>
      </c>
      <c r="I72" s="353" t="s">
        <v>3054</v>
      </c>
      <c r="J72" s="329">
        <v>45</v>
      </c>
      <c r="K72" s="325" t="s">
        <v>3302</v>
      </c>
      <c r="L72" s="325">
        <v>4501</v>
      </c>
      <c r="M72" s="325" t="s">
        <v>3303</v>
      </c>
      <c r="N72" s="280">
        <v>2024004540058</v>
      </c>
      <c r="O72" s="325" t="s">
        <v>3304</v>
      </c>
      <c r="P72" s="332" t="s">
        <v>559</v>
      </c>
      <c r="Q72" s="272">
        <v>300</v>
      </c>
      <c r="R72" s="326" t="s">
        <v>2955</v>
      </c>
      <c r="S72" s="326"/>
      <c r="T72" s="178">
        <v>300</v>
      </c>
      <c r="U72" s="294">
        <v>30</v>
      </c>
      <c r="V72" s="295">
        <v>90</v>
      </c>
      <c r="W72" s="295">
        <v>90</v>
      </c>
      <c r="X72" s="295">
        <v>90</v>
      </c>
      <c r="Y72" s="343">
        <v>193.40350000000001</v>
      </c>
      <c r="Z72" s="296">
        <f t="shared" si="69"/>
        <v>193.40350000000001</v>
      </c>
      <c r="AA72" s="296">
        <f t="shared" si="69"/>
        <v>193.40350000000001</v>
      </c>
      <c r="AB72" s="296">
        <f t="shared" si="69"/>
        <v>0</v>
      </c>
      <c r="AC72" s="296">
        <f t="shared" si="69"/>
        <v>0</v>
      </c>
      <c r="AD72" s="296">
        <f t="shared" si="69"/>
        <v>0</v>
      </c>
      <c r="AE72" s="296">
        <f t="shared" si="69"/>
        <v>0</v>
      </c>
      <c r="AF72" s="296">
        <f t="shared" si="69"/>
        <v>0</v>
      </c>
      <c r="AG72" s="297">
        <f t="shared" si="61"/>
        <v>30</v>
      </c>
      <c r="AH72" s="296">
        <f t="shared" si="62"/>
        <v>38.7376</v>
      </c>
      <c r="AI72" s="298">
        <v>38.7376</v>
      </c>
      <c r="AJ72" s="298"/>
      <c r="AK72" s="298"/>
      <c r="AL72" s="298"/>
      <c r="AM72" s="298"/>
      <c r="AN72" s="298"/>
      <c r="AO72" s="297">
        <f t="shared" si="63"/>
        <v>90</v>
      </c>
      <c r="AP72" s="296">
        <f t="shared" si="64"/>
        <v>51.555300000000003</v>
      </c>
      <c r="AQ72" s="298">
        <v>51.555300000000003</v>
      </c>
      <c r="AR72" s="298"/>
      <c r="AS72" s="298"/>
      <c r="AT72" s="298"/>
      <c r="AU72" s="298"/>
      <c r="AV72" s="298"/>
      <c r="AW72" s="297">
        <f t="shared" si="65"/>
        <v>90</v>
      </c>
      <c r="AX72" s="296">
        <f t="shared" si="66"/>
        <v>51.555300000000003</v>
      </c>
      <c r="AY72" s="298">
        <v>51.555300000000003</v>
      </c>
      <c r="AZ72" s="298"/>
      <c r="BA72" s="298"/>
      <c r="BB72" s="298"/>
      <c r="BC72" s="298"/>
      <c r="BD72" s="298"/>
      <c r="BE72" s="297">
        <f t="shared" si="67"/>
        <v>90</v>
      </c>
      <c r="BF72" s="296">
        <f t="shared" si="68"/>
        <v>51.555300000000003</v>
      </c>
      <c r="BG72" s="298">
        <v>51.555300000000003</v>
      </c>
      <c r="BH72" s="298"/>
      <c r="BI72" s="298"/>
      <c r="BJ72" s="298"/>
      <c r="BK72" s="298"/>
      <c r="BL72" s="298"/>
    </row>
    <row r="73" spans="1:64" s="287" customFormat="1" ht="40.5" customHeight="1" x14ac:dyDescent="0.25">
      <c r="A73" s="278"/>
      <c r="B73" s="278"/>
      <c r="C73" s="328" t="s">
        <v>2098</v>
      </c>
      <c r="D73" s="333" t="s">
        <v>2088</v>
      </c>
      <c r="E73" s="31">
        <v>791</v>
      </c>
      <c r="F73" s="32">
        <v>450202400</v>
      </c>
      <c r="G73" s="32" t="s">
        <v>1994</v>
      </c>
      <c r="H73" s="352">
        <v>4</v>
      </c>
      <c r="I73" s="353" t="s">
        <v>3054</v>
      </c>
      <c r="J73" s="329">
        <v>45</v>
      </c>
      <c r="K73" s="325" t="s">
        <v>3302</v>
      </c>
      <c r="L73" s="325">
        <v>4501</v>
      </c>
      <c r="M73" s="325" t="s">
        <v>3303</v>
      </c>
      <c r="N73" s="280">
        <v>2024004540058</v>
      </c>
      <c r="O73" s="325" t="s">
        <v>3304</v>
      </c>
      <c r="P73" s="332" t="s">
        <v>2037</v>
      </c>
      <c r="Q73" s="272">
        <v>4</v>
      </c>
      <c r="R73" s="326" t="s">
        <v>2955</v>
      </c>
      <c r="S73" s="326"/>
      <c r="T73" s="178">
        <v>4</v>
      </c>
      <c r="U73" s="294">
        <v>1</v>
      </c>
      <c r="V73" s="295">
        <v>1</v>
      </c>
      <c r="W73" s="295">
        <v>1</v>
      </c>
      <c r="X73" s="295">
        <v>1</v>
      </c>
      <c r="Y73" s="343">
        <v>60</v>
      </c>
      <c r="Z73" s="296">
        <f t="shared" si="69"/>
        <v>60</v>
      </c>
      <c r="AA73" s="296">
        <f t="shared" si="69"/>
        <v>60</v>
      </c>
      <c r="AB73" s="296">
        <f t="shared" si="69"/>
        <v>0</v>
      </c>
      <c r="AC73" s="296">
        <f t="shared" si="69"/>
        <v>0</v>
      </c>
      <c r="AD73" s="296">
        <f t="shared" si="69"/>
        <v>0</v>
      </c>
      <c r="AE73" s="296">
        <f t="shared" si="69"/>
        <v>0</v>
      </c>
      <c r="AF73" s="296">
        <f t="shared" si="69"/>
        <v>0</v>
      </c>
      <c r="AG73" s="297">
        <f t="shared" si="61"/>
        <v>1</v>
      </c>
      <c r="AH73" s="296">
        <f t="shared" si="62"/>
        <v>15</v>
      </c>
      <c r="AI73" s="298">
        <v>15</v>
      </c>
      <c r="AJ73" s="298"/>
      <c r="AK73" s="298"/>
      <c r="AL73" s="298"/>
      <c r="AM73" s="298"/>
      <c r="AN73" s="298"/>
      <c r="AO73" s="297">
        <f t="shared" si="63"/>
        <v>1</v>
      </c>
      <c r="AP73" s="296">
        <f t="shared" si="64"/>
        <v>15</v>
      </c>
      <c r="AQ73" s="298">
        <v>15</v>
      </c>
      <c r="AR73" s="298"/>
      <c r="AS73" s="298"/>
      <c r="AT73" s="298"/>
      <c r="AU73" s="298"/>
      <c r="AV73" s="298"/>
      <c r="AW73" s="297">
        <f t="shared" si="65"/>
        <v>1</v>
      </c>
      <c r="AX73" s="296">
        <f t="shared" si="66"/>
        <v>15</v>
      </c>
      <c r="AY73" s="298">
        <v>15</v>
      </c>
      <c r="AZ73" s="298"/>
      <c r="BA73" s="298"/>
      <c r="BB73" s="298"/>
      <c r="BC73" s="298"/>
      <c r="BD73" s="298"/>
      <c r="BE73" s="297">
        <f t="shared" si="67"/>
        <v>1</v>
      </c>
      <c r="BF73" s="296">
        <f t="shared" si="68"/>
        <v>15</v>
      </c>
      <c r="BG73" s="298">
        <v>15</v>
      </c>
      <c r="BH73" s="298"/>
      <c r="BI73" s="298"/>
      <c r="BJ73" s="298"/>
      <c r="BK73" s="298"/>
      <c r="BL73" s="298"/>
    </row>
    <row r="74" spans="1:64" s="287" customFormat="1" ht="40.5" customHeight="1" x14ac:dyDescent="0.25">
      <c r="A74" s="278"/>
      <c r="B74" s="278"/>
      <c r="C74" s="328" t="s">
        <v>2099</v>
      </c>
      <c r="D74" s="478" t="s">
        <v>2089</v>
      </c>
      <c r="E74" s="331">
        <v>792</v>
      </c>
      <c r="F74" s="32">
        <v>450202400</v>
      </c>
      <c r="G74" s="32" t="s">
        <v>1994</v>
      </c>
      <c r="H74" s="479">
        <v>4</v>
      </c>
      <c r="I74" s="353" t="s">
        <v>3054</v>
      </c>
      <c r="J74" s="329">
        <v>45</v>
      </c>
      <c r="K74" s="325" t="s">
        <v>3302</v>
      </c>
      <c r="L74" s="325">
        <v>4501</v>
      </c>
      <c r="M74" s="325" t="s">
        <v>3303</v>
      </c>
      <c r="N74" s="280">
        <v>2024004540058</v>
      </c>
      <c r="O74" s="325" t="s">
        <v>3304</v>
      </c>
      <c r="P74" s="332" t="s">
        <v>2023</v>
      </c>
      <c r="Q74" s="639">
        <v>4</v>
      </c>
      <c r="R74" s="326" t="s">
        <v>2955</v>
      </c>
      <c r="S74" s="326"/>
      <c r="T74" s="480">
        <v>4</v>
      </c>
      <c r="U74" s="294">
        <v>1</v>
      </c>
      <c r="V74" s="295">
        <v>1</v>
      </c>
      <c r="W74" s="295">
        <v>1</v>
      </c>
      <c r="X74" s="295">
        <v>1</v>
      </c>
      <c r="Y74" s="343">
        <v>60</v>
      </c>
      <c r="Z74" s="296">
        <f t="shared" si="69"/>
        <v>60</v>
      </c>
      <c r="AA74" s="296">
        <f t="shared" si="69"/>
        <v>60</v>
      </c>
      <c r="AB74" s="296">
        <f t="shared" si="69"/>
        <v>0</v>
      </c>
      <c r="AC74" s="296">
        <f t="shared" si="69"/>
        <v>0</v>
      </c>
      <c r="AD74" s="296">
        <f t="shared" si="69"/>
        <v>0</v>
      </c>
      <c r="AE74" s="296">
        <f t="shared" si="69"/>
        <v>0</v>
      </c>
      <c r="AF74" s="296">
        <f t="shared" si="69"/>
        <v>0</v>
      </c>
      <c r="AG74" s="297">
        <f t="shared" si="61"/>
        <v>1</v>
      </c>
      <c r="AH74" s="296">
        <f t="shared" si="62"/>
        <v>15</v>
      </c>
      <c r="AI74" s="298">
        <v>15</v>
      </c>
      <c r="AJ74" s="298"/>
      <c r="AK74" s="298"/>
      <c r="AL74" s="298"/>
      <c r="AM74" s="298"/>
      <c r="AN74" s="298"/>
      <c r="AO74" s="297">
        <f t="shared" si="63"/>
        <v>1</v>
      </c>
      <c r="AP74" s="296">
        <f t="shared" si="64"/>
        <v>15</v>
      </c>
      <c r="AQ74" s="298">
        <v>15</v>
      </c>
      <c r="AR74" s="298"/>
      <c r="AS74" s="298"/>
      <c r="AT74" s="298"/>
      <c r="AU74" s="298"/>
      <c r="AV74" s="298"/>
      <c r="AW74" s="297">
        <f t="shared" si="65"/>
        <v>1</v>
      </c>
      <c r="AX74" s="296">
        <f t="shared" si="66"/>
        <v>15</v>
      </c>
      <c r="AY74" s="298">
        <v>15</v>
      </c>
      <c r="AZ74" s="298"/>
      <c r="BA74" s="298"/>
      <c r="BB74" s="298"/>
      <c r="BC74" s="298"/>
      <c r="BD74" s="298"/>
      <c r="BE74" s="297">
        <f t="shared" si="67"/>
        <v>1</v>
      </c>
      <c r="BF74" s="296">
        <f t="shared" si="68"/>
        <v>15</v>
      </c>
      <c r="BG74" s="298">
        <v>15</v>
      </c>
      <c r="BH74" s="298"/>
      <c r="BI74" s="298"/>
      <c r="BJ74" s="298"/>
      <c r="BK74" s="298"/>
      <c r="BL74" s="298"/>
    </row>
    <row r="75" spans="1:64" s="287" customFormat="1" ht="40.5" customHeight="1" x14ac:dyDescent="0.25">
      <c r="A75" s="278"/>
      <c r="B75" s="278"/>
      <c r="C75" s="328" t="s">
        <v>2100</v>
      </c>
      <c r="D75" s="478" t="s">
        <v>2090</v>
      </c>
      <c r="E75" s="331">
        <v>793</v>
      </c>
      <c r="F75" s="32">
        <v>450202400</v>
      </c>
      <c r="G75" s="32" t="s">
        <v>1994</v>
      </c>
      <c r="H75" s="479">
        <v>4</v>
      </c>
      <c r="I75" s="353" t="s">
        <v>3054</v>
      </c>
      <c r="J75" s="329">
        <v>45</v>
      </c>
      <c r="K75" s="325" t="s">
        <v>3302</v>
      </c>
      <c r="L75" s="325">
        <v>4501</v>
      </c>
      <c r="M75" s="325" t="s">
        <v>3303</v>
      </c>
      <c r="N75" s="280">
        <v>2024004540058</v>
      </c>
      <c r="O75" s="325" t="s">
        <v>3304</v>
      </c>
      <c r="P75" s="332" t="s">
        <v>2023</v>
      </c>
      <c r="Q75" s="639">
        <v>4</v>
      </c>
      <c r="R75" s="326" t="s">
        <v>2955</v>
      </c>
      <c r="S75" s="326"/>
      <c r="T75" s="480">
        <v>4</v>
      </c>
      <c r="U75" s="294">
        <v>1</v>
      </c>
      <c r="V75" s="295">
        <v>1</v>
      </c>
      <c r="W75" s="295">
        <v>1</v>
      </c>
      <c r="X75" s="295">
        <v>1</v>
      </c>
      <c r="Y75" s="343">
        <v>60</v>
      </c>
      <c r="Z75" s="296">
        <f t="shared" si="69"/>
        <v>60</v>
      </c>
      <c r="AA75" s="296">
        <f t="shared" si="69"/>
        <v>60</v>
      </c>
      <c r="AB75" s="296">
        <f t="shared" si="69"/>
        <v>0</v>
      </c>
      <c r="AC75" s="296">
        <f t="shared" si="69"/>
        <v>0</v>
      </c>
      <c r="AD75" s="296">
        <f t="shared" si="69"/>
        <v>0</v>
      </c>
      <c r="AE75" s="296">
        <f t="shared" si="69"/>
        <v>0</v>
      </c>
      <c r="AF75" s="296">
        <f t="shared" si="69"/>
        <v>0</v>
      </c>
      <c r="AG75" s="297">
        <f t="shared" si="61"/>
        <v>1</v>
      </c>
      <c r="AH75" s="296">
        <f t="shared" si="62"/>
        <v>15</v>
      </c>
      <c r="AI75" s="298">
        <v>15</v>
      </c>
      <c r="AJ75" s="298"/>
      <c r="AK75" s="298"/>
      <c r="AL75" s="298"/>
      <c r="AM75" s="298"/>
      <c r="AN75" s="298"/>
      <c r="AO75" s="297">
        <f t="shared" si="63"/>
        <v>1</v>
      </c>
      <c r="AP75" s="296">
        <f t="shared" si="64"/>
        <v>15</v>
      </c>
      <c r="AQ75" s="298">
        <v>15</v>
      </c>
      <c r="AR75" s="298"/>
      <c r="AS75" s="298"/>
      <c r="AT75" s="298"/>
      <c r="AU75" s="298"/>
      <c r="AV75" s="298"/>
      <c r="AW75" s="297">
        <f t="shared" si="65"/>
        <v>1</v>
      </c>
      <c r="AX75" s="296">
        <f t="shared" si="66"/>
        <v>15</v>
      </c>
      <c r="AY75" s="298">
        <v>15</v>
      </c>
      <c r="AZ75" s="298"/>
      <c r="BA75" s="298"/>
      <c r="BB75" s="298"/>
      <c r="BC75" s="298"/>
      <c r="BD75" s="298"/>
      <c r="BE75" s="297">
        <f t="shared" si="67"/>
        <v>1</v>
      </c>
      <c r="BF75" s="296">
        <f t="shared" si="68"/>
        <v>15</v>
      </c>
      <c r="BG75" s="298">
        <v>15</v>
      </c>
      <c r="BH75" s="298"/>
      <c r="BI75" s="298"/>
      <c r="BJ75" s="298"/>
      <c r="BK75" s="298"/>
      <c r="BL75" s="298"/>
    </row>
    <row r="76" spans="1:64" s="287" customFormat="1" ht="40.5" customHeight="1" x14ac:dyDescent="0.25">
      <c r="A76" s="278"/>
      <c r="B76" s="599" t="s">
        <v>2102</v>
      </c>
      <c r="C76" s="611" t="s">
        <v>2101</v>
      </c>
      <c r="D76" s="603"/>
      <c r="E76" s="603"/>
      <c r="F76" s="633"/>
      <c r="G76" s="633"/>
      <c r="H76" s="614"/>
      <c r="I76" s="614"/>
      <c r="J76" s="634"/>
      <c r="K76" s="634"/>
      <c r="L76" s="634"/>
      <c r="M76" s="634"/>
      <c r="N76" s="634"/>
      <c r="O76" s="635"/>
      <c r="P76" s="635"/>
      <c r="Q76" s="635"/>
      <c r="R76" s="635"/>
      <c r="S76" s="636"/>
      <c r="T76" s="603"/>
      <c r="U76" s="604"/>
      <c r="V76" s="604"/>
      <c r="W76" s="604"/>
      <c r="X76" s="605"/>
      <c r="Y76" s="475">
        <v>4300.0717999999997</v>
      </c>
      <c r="Z76" s="290">
        <f t="shared" si="69"/>
        <v>4300.0717999999997</v>
      </c>
      <c r="AA76" s="290">
        <f t="shared" si="69"/>
        <v>4300.0717999999997</v>
      </c>
      <c r="AB76" s="290">
        <f t="shared" si="69"/>
        <v>0</v>
      </c>
      <c r="AC76" s="290">
        <f t="shared" si="69"/>
        <v>0</v>
      </c>
      <c r="AD76" s="290">
        <f t="shared" si="69"/>
        <v>0</v>
      </c>
      <c r="AE76" s="290">
        <f t="shared" si="69"/>
        <v>0</v>
      </c>
      <c r="AF76" s="290">
        <f t="shared" si="69"/>
        <v>0</v>
      </c>
      <c r="AG76" s="291"/>
      <c r="AH76" s="292">
        <f>SUM(AH77:AH80)</f>
        <v>317.072</v>
      </c>
      <c r="AI76" s="292">
        <f t="shared" ref="AI76:AN76" si="70">SUM(AI77:AI80)</f>
        <v>317.072</v>
      </c>
      <c r="AJ76" s="292">
        <f t="shared" si="70"/>
        <v>0</v>
      </c>
      <c r="AK76" s="292">
        <f t="shared" si="70"/>
        <v>0</v>
      </c>
      <c r="AL76" s="292">
        <f t="shared" si="70"/>
        <v>0</v>
      </c>
      <c r="AM76" s="292">
        <f t="shared" si="70"/>
        <v>0</v>
      </c>
      <c r="AN76" s="292">
        <f t="shared" si="70"/>
        <v>0</v>
      </c>
      <c r="AO76" s="291"/>
      <c r="AP76" s="292">
        <f>SUM(AP77:AP80)</f>
        <v>1327.6666</v>
      </c>
      <c r="AQ76" s="292">
        <f t="shared" ref="AQ76:AV76" si="71">SUM(AQ77:AQ80)</f>
        <v>1327.6666</v>
      </c>
      <c r="AR76" s="292">
        <f t="shared" si="71"/>
        <v>0</v>
      </c>
      <c r="AS76" s="292">
        <f t="shared" si="71"/>
        <v>0</v>
      </c>
      <c r="AT76" s="292">
        <f t="shared" si="71"/>
        <v>0</v>
      </c>
      <c r="AU76" s="292">
        <f t="shared" si="71"/>
        <v>0</v>
      </c>
      <c r="AV76" s="292">
        <f t="shared" si="71"/>
        <v>0</v>
      </c>
      <c r="AW76" s="291"/>
      <c r="AX76" s="292">
        <f>SUM(AX77:AX80)</f>
        <v>1327.6666</v>
      </c>
      <c r="AY76" s="292">
        <f t="shared" ref="AY76:BD76" si="72">SUM(AY77:AY80)</f>
        <v>1327.6666</v>
      </c>
      <c r="AZ76" s="292">
        <f t="shared" si="72"/>
        <v>0</v>
      </c>
      <c r="BA76" s="292">
        <f t="shared" si="72"/>
        <v>0</v>
      </c>
      <c r="BB76" s="292">
        <f t="shared" si="72"/>
        <v>0</v>
      </c>
      <c r="BC76" s="292">
        <f t="shared" si="72"/>
        <v>0</v>
      </c>
      <c r="BD76" s="292">
        <f t="shared" si="72"/>
        <v>0</v>
      </c>
      <c r="BE76" s="291"/>
      <c r="BF76" s="292">
        <f>SUM(BF77:BF80)</f>
        <v>1327.6666</v>
      </c>
      <c r="BG76" s="292">
        <f t="shared" ref="BG76:BL76" si="73">SUM(BG77:BG80)</f>
        <v>1327.6666</v>
      </c>
      <c r="BH76" s="292">
        <f t="shared" si="73"/>
        <v>0</v>
      </c>
      <c r="BI76" s="292">
        <f t="shared" si="73"/>
        <v>0</v>
      </c>
      <c r="BJ76" s="292">
        <f t="shared" si="73"/>
        <v>0</v>
      </c>
      <c r="BK76" s="292">
        <f t="shared" si="73"/>
        <v>0</v>
      </c>
      <c r="BL76" s="292">
        <f t="shared" si="73"/>
        <v>0</v>
      </c>
    </row>
    <row r="77" spans="1:64" s="287" customFormat="1" ht="40.5" customHeight="1" x14ac:dyDescent="0.25">
      <c r="A77" s="278"/>
      <c r="B77" s="278"/>
      <c r="C77" s="328" t="s">
        <v>2107</v>
      </c>
      <c r="D77" s="330" t="s">
        <v>2103</v>
      </c>
      <c r="E77" s="331">
        <v>794</v>
      </c>
      <c r="F77" s="32">
        <v>450202400</v>
      </c>
      <c r="G77" s="32" t="s">
        <v>1994</v>
      </c>
      <c r="H77" s="479">
        <v>4</v>
      </c>
      <c r="I77" s="353" t="s">
        <v>3054</v>
      </c>
      <c r="J77" s="329">
        <v>45</v>
      </c>
      <c r="K77" s="325" t="s">
        <v>3302</v>
      </c>
      <c r="L77" s="325">
        <v>4501</v>
      </c>
      <c r="M77" s="325" t="s">
        <v>3303</v>
      </c>
      <c r="N77" s="280">
        <v>2024004540058</v>
      </c>
      <c r="O77" s="325" t="s">
        <v>3304</v>
      </c>
      <c r="P77" s="332" t="s">
        <v>2037</v>
      </c>
      <c r="Q77" s="639">
        <v>4</v>
      </c>
      <c r="R77" s="326" t="s">
        <v>2955</v>
      </c>
      <c r="S77" s="326"/>
      <c r="T77" s="480">
        <v>4</v>
      </c>
      <c r="U77" s="294">
        <v>1</v>
      </c>
      <c r="V77" s="295">
        <v>1</v>
      </c>
      <c r="W77" s="295">
        <v>1</v>
      </c>
      <c r="X77" s="295">
        <v>1</v>
      </c>
      <c r="Y77" s="343">
        <v>640</v>
      </c>
      <c r="Z77" s="296">
        <f t="shared" si="69"/>
        <v>640</v>
      </c>
      <c r="AA77" s="296">
        <f t="shared" si="69"/>
        <v>640</v>
      </c>
      <c r="AB77" s="296">
        <f t="shared" si="69"/>
        <v>0</v>
      </c>
      <c r="AC77" s="296">
        <f t="shared" si="69"/>
        <v>0</v>
      </c>
      <c r="AD77" s="296">
        <f t="shared" si="69"/>
        <v>0</v>
      </c>
      <c r="AE77" s="296">
        <f t="shared" si="69"/>
        <v>0</v>
      </c>
      <c r="AF77" s="296">
        <f t="shared" si="69"/>
        <v>0</v>
      </c>
      <c r="AG77" s="297">
        <f t="shared" ref="AG77:AG80" si="74">+U77</f>
        <v>1</v>
      </c>
      <c r="AH77" s="296">
        <f t="shared" ref="AH77:AH80" si="75">SUM(AI77:AN77)</f>
        <v>40</v>
      </c>
      <c r="AI77" s="298">
        <v>40</v>
      </c>
      <c r="AJ77" s="298"/>
      <c r="AK77" s="298"/>
      <c r="AL77" s="298"/>
      <c r="AM77" s="298"/>
      <c r="AN77" s="298"/>
      <c r="AO77" s="297">
        <f t="shared" ref="AO77:AO80" si="76">+V77</f>
        <v>1</v>
      </c>
      <c r="AP77" s="296">
        <f t="shared" ref="AP77:AP80" si="77">SUM(AQ77:AV77)</f>
        <v>200</v>
      </c>
      <c r="AQ77" s="298">
        <v>200</v>
      </c>
      <c r="AR77" s="298"/>
      <c r="AS77" s="298"/>
      <c r="AT77" s="298"/>
      <c r="AU77" s="298"/>
      <c r="AV77" s="298"/>
      <c r="AW77" s="297">
        <f t="shared" ref="AW77:AW80" si="78">+W77</f>
        <v>1</v>
      </c>
      <c r="AX77" s="296">
        <f t="shared" ref="AX77:AX80" si="79">SUM(AY77:BD77)</f>
        <v>200</v>
      </c>
      <c r="AY77" s="298">
        <v>200</v>
      </c>
      <c r="AZ77" s="298"/>
      <c r="BA77" s="298"/>
      <c r="BB77" s="298"/>
      <c r="BC77" s="298"/>
      <c r="BD77" s="298"/>
      <c r="BE77" s="297">
        <f t="shared" ref="BE77:BE80" si="80">+X77</f>
        <v>1</v>
      </c>
      <c r="BF77" s="296">
        <f t="shared" ref="BF77:BF80" si="81">SUM(BG77:BL77)</f>
        <v>200</v>
      </c>
      <c r="BG77" s="298">
        <v>200</v>
      </c>
      <c r="BH77" s="298"/>
      <c r="BI77" s="298"/>
      <c r="BJ77" s="298"/>
      <c r="BK77" s="298"/>
      <c r="BL77" s="298"/>
    </row>
    <row r="78" spans="1:64" s="287" customFormat="1" ht="40.5" customHeight="1" x14ac:dyDescent="0.25">
      <c r="A78" s="278"/>
      <c r="B78" s="278"/>
      <c r="C78" s="328" t="s">
        <v>2108</v>
      </c>
      <c r="D78" s="322" t="s">
        <v>2104</v>
      </c>
      <c r="E78" s="31">
        <v>795</v>
      </c>
      <c r="F78" s="28">
        <v>450104905</v>
      </c>
      <c r="G78" s="28" t="s">
        <v>501</v>
      </c>
      <c r="H78" s="352">
        <v>600</v>
      </c>
      <c r="I78" s="353" t="s">
        <v>3054</v>
      </c>
      <c r="J78" s="329">
        <v>45</v>
      </c>
      <c r="K78" s="325" t="s">
        <v>3302</v>
      </c>
      <c r="L78" s="325">
        <v>4501</v>
      </c>
      <c r="M78" s="325" t="s">
        <v>3303</v>
      </c>
      <c r="N78" s="280">
        <v>2024004540058</v>
      </c>
      <c r="O78" s="325" t="s">
        <v>3304</v>
      </c>
      <c r="P78" s="327" t="s">
        <v>501</v>
      </c>
      <c r="Q78" s="272">
        <v>600</v>
      </c>
      <c r="R78" s="326" t="s">
        <v>2955</v>
      </c>
      <c r="S78" s="326"/>
      <c r="T78" s="178">
        <v>600</v>
      </c>
      <c r="U78" s="294">
        <v>90</v>
      </c>
      <c r="V78" s="295">
        <v>170</v>
      </c>
      <c r="W78" s="295">
        <v>170</v>
      </c>
      <c r="X78" s="295">
        <v>170</v>
      </c>
      <c r="Y78" s="343">
        <v>2380.0718000000002</v>
      </c>
      <c r="Z78" s="296">
        <f t="shared" si="69"/>
        <v>2380.0718000000002</v>
      </c>
      <c r="AA78" s="296">
        <f t="shared" si="69"/>
        <v>2380.0718000000002</v>
      </c>
      <c r="AB78" s="296">
        <f t="shared" si="69"/>
        <v>0</v>
      </c>
      <c r="AC78" s="296">
        <f t="shared" si="69"/>
        <v>0</v>
      </c>
      <c r="AD78" s="296">
        <f t="shared" si="69"/>
        <v>0</v>
      </c>
      <c r="AE78" s="296">
        <f t="shared" si="69"/>
        <v>0</v>
      </c>
      <c r="AF78" s="296">
        <f t="shared" si="69"/>
        <v>0</v>
      </c>
      <c r="AG78" s="297">
        <f t="shared" si="74"/>
        <v>90</v>
      </c>
      <c r="AH78" s="296">
        <f t="shared" si="75"/>
        <v>197.072</v>
      </c>
      <c r="AI78" s="298">
        <v>197.072</v>
      </c>
      <c r="AJ78" s="298"/>
      <c r="AK78" s="298"/>
      <c r="AL78" s="298"/>
      <c r="AM78" s="298"/>
      <c r="AN78" s="298"/>
      <c r="AO78" s="297">
        <f t="shared" si="76"/>
        <v>170</v>
      </c>
      <c r="AP78" s="296">
        <f t="shared" si="77"/>
        <v>727.66660000000002</v>
      </c>
      <c r="AQ78" s="298">
        <v>727.66660000000002</v>
      </c>
      <c r="AR78" s="298"/>
      <c r="AS78" s="298"/>
      <c r="AT78" s="298"/>
      <c r="AU78" s="298"/>
      <c r="AV78" s="298"/>
      <c r="AW78" s="297">
        <f t="shared" si="78"/>
        <v>170</v>
      </c>
      <c r="AX78" s="296">
        <f t="shared" si="79"/>
        <v>727.66660000000002</v>
      </c>
      <c r="AY78" s="298">
        <v>727.66660000000002</v>
      </c>
      <c r="AZ78" s="298"/>
      <c r="BA78" s="298"/>
      <c r="BB78" s="298"/>
      <c r="BC78" s="298"/>
      <c r="BD78" s="298"/>
      <c r="BE78" s="297">
        <f t="shared" si="80"/>
        <v>170</v>
      </c>
      <c r="BF78" s="296">
        <f t="shared" si="81"/>
        <v>727.66660000000002</v>
      </c>
      <c r="BG78" s="298">
        <v>727.66660000000002</v>
      </c>
      <c r="BH78" s="298"/>
      <c r="BI78" s="298"/>
      <c r="BJ78" s="298"/>
      <c r="BK78" s="298"/>
      <c r="BL78" s="298"/>
    </row>
    <row r="79" spans="1:64" s="287" customFormat="1" ht="40.5" customHeight="1" x14ac:dyDescent="0.25">
      <c r="A79" s="278"/>
      <c r="B79" s="278"/>
      <c r="C79" s="328" t="s">
        <v>2109</v>
      </c>
      <c r="D79" s="322" t="s">
        <v>2105</v>
      </c>
      <c r="E79" s="31">
        <v>796</v>
      </c>
      <c r="F79" s="32">
        <v>450202400</v>
      </c>
      <c r="G79" s="32" t="s">
        <v>1994</v>
      </c>
      <c r="H79" s="479">
        <v>4</v>
      </c>
      <c r="I79" s="353" t="s">
        <v>3054</v>
      </c>
      <c r="J79" s="329">
        <v>45</v>
      </c>
      <c r="K79" s="325" t="s">
        <v>3302</v>
      </c>
      <c r="L79" s="325">
        <v>4501</v>
      </c>
      <c r="M79" s="325" t="s">
        <v>3303</v>
      </c>
      <c r="N79" s="280">
        <v>2024004540058</v>
      </c>
      <c r="O79" s="325" t="s">
        <v>3304</v>
      </c>
      <c r="P79" s="327" t="s">
        <v>2037</v>
      </c>
      <c r="Q79" s="639">
        <v>4</v>
      </c>
      <c r="R79" s="326" t="s">
        <v>2955</v>
      </c>
      <c r="S79" s="326"/>
      <c r="T79" s="480">
        <v>4</v>
      </c>
      <c r="U79" s="294">
        <v>1</v>
      </c>
      <c r="V79" s="295">
        <v>1</v>
      </c>
      <c r="W79" s="295">
        <v>1</v>
      </c>
      <c r="X79" s="295">
        <v>1</v>
      </c>
      <c r="Y79" s="343">
        <v>640</v>
      </c>
      <c r="Z79" s="296">
        <f t="shared" si="69"/>
        <v>640</v>
      </c>
      <c r="AA79" s="296">
        <f t="shared" si="69"/>
        <v>640</v>
      </c>
      <c r="AB79" s="296">
        <f t="shared" si="69"/>
        <v>0</v>
      </c>
      <c r="AC79" s="296">
        <f t="shared" si="69"/>
        <v>0</v>
      </c>
      <c r="AD79" s="296">
        <f t="shared" si="69"/>
        <v>0</v>
      </c>
      <c r="AE79" s="296">
        <f t="shared" si="69"/>
        <v>0</v>
      </c>
      <c r="AF79" s="296">
        <f t="shared" si="69"/>
        <v>0</v>
      </c>
      <c r="AG79" s="297">
        <f t="shared" si="74"/>
        <v>1</v>
      </c>
      <c r="AH79" s="296">
        <f t="shared" si="75"/>
        <v>40</v>
      </c>
      <c r="AI79" s="298">
        <v>40</v>
      </c>
      <c r="AJ79" s="298"/>
      <c r="AK79" s="298"/>
      <c r="AL79" s="298"/>
      <c r="AM79" s="298"/>
      <c r="AN79" s="298"/>
      <c r="AO79" s="297">
        <f t="shared" si="76"/>
        <v>1</v>
      </c>
      <c r="AP79" s="296">
        <f t="shared" si="77"/>
        <v>200</v>
      </c>
      <c r="AQ79" s="298">
        <v>200</v>
      </c>
      <c r="AR79" s="298"/>
      <c r="AS79" s="298"/>
      <c r="AT79" s="298"/>
      <c r="AU79" s="298"/>
      <c r="AV79" s="298"/>
      <c r="AW79" s="297">
        <f t="shared" si="78"/>
        <v>1</v>
      </c>
      <c r="AX79" s="296">
        <f t="shared" si="79"/>
        <v>200</v>
      </c>
      <c r="AY79" s="298">
        <v>200</v>
      </c>
      <c r="AZ79" s="298"/>
      <c r="BA79" s="298"/>
      <c r="BB79" s="298"/>
      <c r="BC79" s="298"/>
      <c r="BD79" s="298"/>
      <c r="BE79" s="297">
        <f t="shared" si="80"/>
        <v>1</v>
      </c>
      <c r="BF79" s="296">
        <f t="shared" si="81"/>
        <v>200</v>
      </c>
      <c r="BG79" s="298">
        <v>200</v>
      </c>
      <c r="BH79" s="298"/>
      <c r="BI79" s="298"/>
      <c r="BJ79" s="298"/>
      <c r="BK79" s="298"/>
      <c r="BL79" s="298"/>
    </row>
    <row r="80" spans="1:64" s="287" customFormat="1" ht="40.5" customHeight="1" x14ac:dyDescent="0.25">
      <c r="A80" s="278"/>
      <c r="B80" s="278"/>
      <c r="C80" s="328" t="s">
        <v>2110</v>
      </c>
      <c r="D80" s="322" t="s">
        <v>2106</v>
      </c>
      <c r="E80" s="31">
        <v>797</v>
      </c>
      <c r="F80" s="32">
        <v>450202400</v>
      </c>
      <c r="G80" s="32" t="s">
        <v>1994</v>
      </c>
      <c r="H80" s="479">
        <v>4</v>
      </c>
      <c r="I80" s="353" t="s">
        <v>3054</v>
      </c>
      <c r="J80" s="329">
        <v>45</v>
      </c>
      <c r="K80" s="325" t="s">
        <v>3302</v>
      </c>
      <c r="L80" s="325">
        <v>4501</v>
      </c>
      <c r="M80" s="325" t="s">
        <v>3303</v>
      </c>
      <c r="N80" s="280">
        <v>2024004540058</v>
      </c>
      <c r="O80" s="325" t="s">
        <v>3304</v>
      </c>
      <c r="P80" s="327" t="s">
        <v>2037</v>
      </c>
      <c r="Q80" s="639">
        <v>4</v>
      </c>
      <c r="R80" s="326" t="s">
        <v>2955</v>
      </c>
      <c r="S80" s="326"/>
      <c r="T80" s="480">
        <v>4</v>
      </c>
      <c r="U80" s="294">
        <v>1</v>
      </c>
      <c r="V80" s="295">
        <v>1</v>
      </c>
      <c r="W80" s="295">
        <v>1</v>
      </c>
      <c r="X80" s="295">
        <v>1</v>
      </c>
      <c r="Y80" s="343">
        <v>640</v>
      </c>
      <c r="Z80" s="296">
        <f t="shared" si="69"/>
        <v>640</v>
      </c>
      <c r="AA80" s="296">
        <f t="shared" si="69"/>
        <v>640</v>
      </c>
      <c r="AB80" s="296">
        <f t="shared" si="69"/>
        <v>0</v>
      </c>
      <c r="AC80" s="296">
        <f t="shared" si="69"/>
        <v>0</v>
      </c>
      <c r="AD80" s="296">
        <f t="shared" si="69"/>
        <v>0</v>
      </c>
      <c r="AE80" s="296">
        <f t="shared" si="69"/>
        <v>0</v>
      </c>
      <c r="AF80" s="296">
        <f t="shared" si="69"/>
        <v>0</v>
      </c>
      <c r="AG80" s="297">
        <f t="shared" si="74"/>
        <v>1</v>
      </c>
      <c r="AH80" s="296">
        <f t="shared" si="75"/>
        <v>40</v>
      </c>
      <c r="AI80" s="298">
        <v>40</v>
      </c>
      <c r="AJ80" s="298"/>
      <c r="AK80" s="298"/>
      <c r="AL80" s="298"/>
      <c r="AM80" s="298"/>
      <c r="AN80" s="298"/>
      <c r="AO80" s="297">
        <f t="shared" si="76"/>
        <v>1</v>
      </c>
      <c r="AP80" s="296">
        <f t="shared" si="77"/>
        <v>200</v>
      </c>
      <c r="AQ80" s="298">
        <v>200</v>
      </c>
      <c r="AR80" s="298"/>
      <c r="AS80" s="298"/>
      <c r="AT80" s="298"/>
      <c r="AU80" s="298"/>
      <c r="AV80" s="298"/>
      <c r="AW80" s="297">
        <f t="shared" si="78"/>
        <v>1</v>
      </c>
      <c r="AX80" s="296">
        <f t="shared" si="79"/>
        <v>200</v>
      </c>
      <c r="AY80" s="298">
        <v>200</v>
      </c>
      <c r="AZ80" s="298"/>
      <c r="BA80" s="298"/>
      <c r="BB80" s="298"/>
      <c r="BC80" s="298"/>
      <c r="BD80" s="298"/>
      <c r="BE80" s="297">
        <f t="shared" si="80"/>
        <v>1</v>
      </c>
      <c r="BF80" s="296">
        <f t="shared" si="81"/>
        <v>200</v>
      </c>
      <c r="BG80" s="298">
        <v>200</v>
      </c>
      <c r="BH80" s="298"/>
      <c r="BI80" s="298"/>
      <c r="BJ80" s="298"/>
      <c r="BK80" s="298"/>
      <c r="BL80" s="298"/>
    </row>
    <row r="81" spans="1:64" s="287" customFormat="1" ht="40.5" customHeight="1" x14ac:dyDescent="0.25">
      <c r="A81" s="278"/>
      <c r="B81" s="599" t="s">
        <v>2112</v>
      </c>
      <c r="C81" s="611" t="s">
        <v>2111</v>
      </c>
      <c r="D81" s="603"/>
      <c r="E81" s="603"/>
      <c r="F81" s="633"/>
      <c r="G81" s="633"/>
      <c r="H81" s="614"/>
      <c r="I81" s="614"/>
      <c r="J81" s="634"/>
      <c r="K81" s="634"/>
      <c r="L81" s="634"/>
      <c r="M81" s="634"/>
      <c r="N81" s="634"/>
      <c r="O81" s="635"/>
      <c r="P81" s="635"/>
      <c r="Q81" s="635"/>
      <c r="R81" s="635"/>
      <c r="S81" s="636"/>
      <c r="T81" s="603"/>
      <c r="U81" s="604"/>
      <c r="V81" s="604"/>
      <c r="W81" s="604"/>
      <c r="X81" s="605"/>
      <c r="Y81" s="475">
        <v>999.7349999999999</v>
      </c>
      <c r="Z81" s="290">
        <f t="shared" si="69"/>
        <v>999.7349999999999</v>
      </c>
      <c r="AA81" s="290">
        <f t="shared" si="69"/>
        <v>999.7349999999999</v>
      </c>
      <c r="AB81" s="290">
        <f t="shared" si="69"/>
        <v>0</v>
      </c>
      <c r="AC81" s="290">
        <f t="shared" si="69"/>
        <v>0</v>
      </c>
      <c r="AD81" s="290">
        <f t="shared" si="69"/>
        <v>0</v>
      </c>
      <c r="AE81" s="290">
        <f t="shared" si="69"/>
        <v>0</v>
      </c>
      <c r="AF81" s="290">
        <f t="shared" si="69"/>
        <v>0</v>
      </c>
      <c r="AG81" s="291"/>
      <c r="AH81" s="292">
        <f>SUM(AH82:AH85)</f>
        <v>73.736999999999995</v>
      </c>
      <c r="AI81" s="292">
        <f t="shared" ref="AI81:AN81" si="82">SUM(AI82:AI85)</f>
        <v>73.736999999999995</v>
      </c>
      <c r="AJ81" s="292">
        <f t="shared" si="82"/>
        <v>0</v>
      </c>
      <c r="AK81" s="292">
        <f t="shared" si="82"/>
        <v>0</v>
      </c>
      <c r="AL81" s="292">
        <f t="shared" si="82"/>
        <v>0</v>
      </c>
      <c r="AM81" s="292">
        <f t="shared" si="82"/>
        <v>0</v>
      </c>
      <c r="AN81" s="292">
        <f t="shared" si="82"/>
        <v>0</v>
      </c>
      <c r="AO81" s="291"/>
      <c r="AP81" s="292">
        <f>SUM(AP82:AP85)</f>
        <v>308.666</v>
      </c>
      <c r="AQ81" s="292">
        <f t="shared" ref="AQ81:AV81" si="83">SUM(AQ82:AQ85)</f>
        <v>308.666</v>
      </c>
      <c r="AR81" s="292">
        <f t="shared" si="83"/>
        <v>0</v>
      </c>
      <c r="AS81" s="292">
        <f t="shared" si="83"/>
        <v>0</v>
      </c>
      <c r="AT81" s="292">
        <f t="shared" si="83"/>
        <v>0</v>
      </c>
      <c r="AU81" s="292">
        <f t="shared" si="83"/>
        <v>0</v>
      </c>
      <c r="AV81" s="292">
        <f t="shared" si="83"/>
        <v>0</v>
      </c>
      <c r="AW81" s="291"/>
      <c r="AX81" s="292">
        <f>SUM(AX82:AX85)</f>
        <v>308.666</v>
      </c>
      <c r="AY81" s="292">
        <f t="shared" ref="AY81:BD81" si="84">SUM(AY82:AY85)</f>
        <v>308.666</v>
      </c>
      <c r="AZ81" s="292">
        <f t="shared" si="84"/>
        <v>0</v>
      </c>
      <c r="BA81" s="292">
        <f t="shared" si="84"/>
        <v>0</v>
      </c>
      <c r="BB81" s="292">
        <f t="shared" si="84"/>
        <v>0</v>
      </c>
      <c r="BC81" s="292">
        <f t="shared" si="84"/>
        <v>0</v>
      </c>
      <c r="BD81" s="292">
        <f t="shared" si="84"/>
        <v>0</v>
      </c>
      <c r="BE81" s="291"/>
      <c r="BF81" s="292">
        <f>SUM(BF82:BF85)</f>
        <v>308.666</v>
      </c>
      <c r="BG81" s="292">
        <f t="shared" ref="BG81:BL81" si="85">SUM(BG82:BG85)</f>
        <v>308.666</v>
      </c>
      <c r="BH81" s="292">
        <f t="shared" si="85"/>
        <v>0</v>
      </c>
      <c r="BI81" s="292">
        <f t="shared" si="85"/>
        <v>0</v>
      </c>
      <c r="BJ81" s="292">
        <f t="shared" si="85"/>
        <v>0</v>
      </c>
      <c r="BK81" s="292">
        <f t="shared" si="85"/>
        <v>0</v>
      </c>
      <c r="BL81" s="292">
        <f t="shared" si="85"/>
        <v>0</v>
      </c>
    </row>
    <row r="82" spans="1:64" s="287" customFormat="1" ht="40.5" customHeight="1" x14ac:dyDescent="0.25">
      <c r="A82" s="278"/>
      <c r="B82" s="278"/>
      <c r="C82" s="328" t="s">
        <v>2117</v>
      </c>
      <c r="D82" s="478" t="s">
        <v>201</v>
      </c>
      <c r="E82" s="331">
        <v>798</v>
      </c>
      <c r="F82" s="32">
        <v>450202400</v>
      </c>
      <c r="G82" s="32" t="s">
        <v>1994</v>
      </c>
      <c r="H82" s="479">
        <v>4</v>
      </c>
      <c r="I82" s="353" t="s">
        <v>3054</v>
      </c>
      <c r="J82" s="329">
        <v>45</v>
      </c>
      <c r="K82" s="325" t="s">
        <v>3302</v>
      </c>
      <c r="L82" s="325">
        <v>4501</v>
      </c>
      <c r="M82" s="325" t="s">
        <v>3303</v>
      </c>
      <c r="N82" s="280">
        <v>2024004540058</v>
      </c>
      <c r="O82" s="325" t="s">
        <v>3304</v>
      </c>
      <c r="P82" s="332" t="s">
        <v>2023</v>
      </c>
      <c r="Q82" s="639">
        <v>4</v>
      </c>
      <c r="R82" s="326" t="s">
        <v>2955</v>
      </c>
      <c r="S82" s="326"/>
      <c r="T82" s="480">
        <v>4</v>
      </c>
      <c r="U82" s="294">
        <v>1</v>
      </c>
      <c r="V82" s="295">
        <v>1</v>
      </c>
      <c r="W82" s="295">
        <v>1</v>
      </c>
      <c r="X82" s="295">
        <v>1</v>
      </c>
      <c r="Y82" s="343">
        <v>85</v>
      </c>
      <c r="Z82" s="296">
        <f t="shared" si="69"/>
        <v>85</v>
      </c>
      <c r="AA82" s="296">
        <f t="shared" si="69"/>
        <v>85</v>
      </c>
      <c r="AB82" s="296">
        <f t="shared" si="69"/>
        <v>0</v>
      </c>
      <c r="AC82" s="296">
        <f t="shared" si="69"/>
        <v>0</v>
      </c>
      <c r="AD82" s="296">
        <f t="shared" si="69"/>
        <v>0</v>
      </c>
      <c r="AE82" s="296">
        <f t="shared" si="69"/>
        <v>0</v>
      </c>
      <c r="AF82" s="296">
        <f t="shared" si="69"/>
        <v>0</v>
      </c>
      <c r="AG82" s="297">
        <f t="shared" ref="AG82:AG85" si="86">+U82</f>
        <v>1</v>
      </c>
      <c r="AH82" s="296">
        <f t="shared" ref="AH82:AH85" si="87">SUM(AI82:AN82)</f>
        <v>10</v>
      </c>
      <c r="AI82" s="298">
        <v>10</v>
      </c>
      <c r="AJ82" s="298"/>
      <c r="AK82" s="298"/>
      <c r="AL82" s="298"/>
      <c r="AM82" s="298"/>
      <c r="AN82" s="298"/>
      <c r="AO82" s="297">
        <f t="shared" ref="AO82:AO85" si="88">+V82</f>
        <v>1</v>
      </c>
      <c r="AP82" s="296">
        <f t="shared" ref="AP82:AP85" si="89">SUM(AQ82:AV82)</f>
        <v>25</v>
      </c>
      <c r="AQ82" s="298">
        <v>25</v>
      </c>
      <c r="AR82" s="298"/>
      <c r="AS82" s="298"/>
      <c r="AT82" s="298"/>
      <c r="AU82" s="298"/>
      <c r="AV82" s="298"/>
      <c r="AW82" s="297">
        <f t="shared" ref="AW82:AW85" si="90">+W82</f>
        <v>1</v>
      </c>
      <c r="AX82" s="296">
        <f t="shared" ref="AX82:AX85" si="91">SUM(AY82:BD82)</f>
        <v>25</v>
      </c>
      <c r="AY82" s="298">
        <v>25</v>
      </c>
      <c r="AZ82" s="298"/>
      <c r="BA82" s="298"/>
      <c r="BB82" s="298"/>
      <c r="BC82" s="298"/>
      <c r="BD82" s="298"/>
      <c r="BE82" s="297">
        <f t="shared" ref="BE82:BE85" si="92">+X82</f>
        <v>1</v>
      </c>
      <c r="BF82" s="296">
        <f t="shared" ref="BF82:BF85" si="93">SUM(BG82:BL82)</f>
        <v>25</v>
      </c>
      <c r="BG82" s="298">
        <v>25</v>
      </c>
      <c r="BH82" s="298"/>
      <c r="BI82" s="298"/>
      <c r="BJ82" s="298"/>
      <c r="BK82" s="298"/>
      <c r="BL82" s="298"/>
    </row>
    <row r="83" spans="1:64" s="287" customFormat="1" ht="40.5" customHeight="1" x14ac:dyDescent="0.25">
      <c r="A83" s="278"/>
      <c r="B83" s="278"/>
      <c r="C83" s="328" t="s">
        <v>2118</v>
      </c>
      <c r="D83" s="333" t="s">
        <v>2113</v>
      </c>
      <c r="E83" s="31">
        <v>799</v>
      </c>
      <c r="F83" s="28">
        <v>450104905</v>
      </c>
      <c r="G83" s="28" t="s">
        <v>501</v>
      </c>
      <c r="H83" s="352">
        <v>400</v>
      </c>
      <c r="I83" s="353" t="s">
        <v>3054</v>
      </c>
      <c r="J83" s="329">
        <v>45</v>
      </c>
      <c r="K83" s="325" t="s">
        <v>3302</v>
      </c>
      <c r="L83" s="325">
        <v>4501</v>
      </c>
      <c r="M83" s="325" t="s">
        <v>3303</v>
      </c>
      <c r="N83" s="280">
        <v>2024004540058</v>
      </c>
      <c r="O83" s="325" t="s">
        <v>3304</v>
      </c>
      <c r="P83" s="327" t="s">
        <v>501</v>
      </c>
      <c r="Q83" s="272">
        <v>400</v>
      </c>
      <c r="R83" s="326" t="s">
        <v>2955</v>
      </c>
      <c r="S83" s="326"/>
      <c r="T83" s="178">
        <v>400</v>
      </c>
      <c r="U83" s="294">
        <v>40</v>
      </c>
      <c r="V83" s="295">
        <v>120</v>
      </c>
      <c r="W83" s="295">
        <v>120</v>
      </c>
      <c r="X83" s="295">
        <v>120</v>
      </c>
      <c r="Y83" s="343">
        <v>414.86750000000001</v>
      </c>
      <c r="Z83" s="296">
        <f t="shared" ref="Z83:AF92" si="94">+AH83+AP83+AX83+BF83</f>
        <v>414.86749999999995</v>
      </c>
      <c r="AA83" s="296">
        <f t="shared" si="94"/>
        <v>414.86749999999995</v>
      </c>
      <c r="AB83" s="296">
        <f t="shared" si="94"/>
        <v>0</v>
      </c>
      <c r="AC83" s="296">
        <f t="shared" si="94"/>
        <v>0</v>
      </c>
      <c r="AD83" s="296">
        <f t="shared" si="94"/>
        <v>0</v>
      </c>
      <c r="AE83" s="296">
        <f t="shared" si="94"/>
        <v>0</v>
      </c>
      <c r="AF83" s="296">
        <f t="shared" si="94"/>
        <v>0</v>
      </c>
      <c r="AG83" s="297">
        <f t="shared" si="86"/>
        <v>40</v>
      </c>
      <c r="AH83" s="296">
        <f t="shared" si="87"/>
        <v>26.868500000000001</v>
      </c>
      <c r="AI83" s="298">
        <v>26.868500000000001</v>
      </c>
      <c r="AJ83" s="298"/>
      <c r="AK83" s="298"/>
      <c r="AL83" s="298"/>
      <c r="AM83" s="298"/>
      <c r="AN83" s="298"/>
      <c r="AO83" s="297">
        <f t="shared" si="88"/>
        <v>120</v>
      </c>
      <c r="AP83" s="296">
        <f t="shared" si="89"/>
        <v>129.333</v>
      </c>
      <c r="AQ83" s="298">
        <v>129.333</v>
      </c>
      <c r="AR83" s="298"/>
      <c r="AS83" s="298"/>
      <c r="AT83" s="298"/>
      <c r="AU83" s="298"/>
      <c r="AV83" s="298"/>
      <c r="AW83" s="297">
        <f t="shared" si="90"/>
        <v>120</v>
      </c>
      <c r="AX83" s="296">
        <f t="shared" si="91"/>
        <v>129.333</v>
      </c>
      <c r="AY83" s="298">
        <v>129.333</v>
      </c>
      <c r="AZ83" s="298"/>
      <c r="BA83" s="298"/>
      <c r="BB83" s="298"/>
      <c r="BC83" s="298"/>
      <c r="BD83" s="298"/>
      <c r="BE83" s="297">
        <f t="shared" si="92"/>
        <v>120</v>
      </c>
      <c r="BF83" s="296">
        <f t="shared" si="93"/>
        <v>129.333</v>
      </c>
      <c r="BG83" s="298">
        <v>129.333</v>
      </c>
      <c r="BH83" s="298"/>
      <c r="BI83" s="298"/>
      <c r="BJ83" s="298"/>
      <c r="BK83" s="298"/>
      <c r="BL83" s="298"/>
    </row>
    <row r="84" spans="1:64" s="287" customFormat="1" ht="40.5" customHeight="1" x14ac:dyDescent="0.25">
      <c r="A84" s="278"/>
      <c r="B84" s="278"/>
      <c r="C84" s="328" t="s">
        <v>2119</v>
      </c>
      <c r="D84" s="333" t="s">
        <v>2114</v>
      </c>
      <c r="E84" s="340">
        <v>800</v>
      </c>
      <c r="F84" s="28">
        <v>450203404</v>
      </c>
      <c r="G84" s="32" t="s">
        <v>2946</v>
      </c>
      <c r="H84" s="352">
        <v>1</v>
      </c>
      <c r="I84" s="353" t="s">
        <v>3054</v>
      </c>
      <c r="J84" s="329">
        <v>45</v>
      </c>
      <c r="K84" s="325" t="s">
        <v>3302</v>
      </c>
      <c r="L84" s="325">
        <v>4501</v>
      </c>
      <c r="M84" s="325" t="s">
        <v>3303</v>
      </c>
      <c r="N84" s="280">
        <v>2024004540058</v>
      </c>
      <c r="O84" s="325" t="s">
        <v>3304</v>
      </c>
      <c r="P84" s="327" t="s">
        <v>2115</v>
      </c>
      <c r="Q84" s="272">
        <v>1</v>
      </c>
      <c r="R84" s="326" t="s">
        <v>2956</v>
      </c>
      <c r="S84" s="326"/>
      <c r="T84" s="178">
        <v>1</v>
      </c>
      <c r="U84" s="294"/>
      <c r="V84" s="295"/>
      <c r="W84" s="295">
        <v>1</v>
      </c>
      <c r="X84" s="295"/>
      <c r="Y84" s="343">
        <v>85</v>
      </c>
      <c r="Z84" s="296">
        <f t="shared" si="94"/>
        <v>85</v>
      </c>
      <c r="AA84" s="296">
        <f t="shared" si="94"/>
        <v>85</v>
      </c>
      <c r="AB84" s="296">
        <f t="shared" si="94"/>
        <v>0</v>
      </c>
      <c r="AC84" s="296">
        <f t="shared" si="94"/>
        <v>0</v>
      </c>
      <c r="AD84" s="296">
        <f t="shared" si="94"/>
        <v>0</v>
      </c>
      <c r="AE84" s="296">
        <f t="shared" si="94"/>
        <v>0</v>
      </c>
      <c r="AF84" s="296">
        <f t="shared" si="94"/>
        <v>0</v>
      </c>
      <c r="AG84" s="297">
        <f t="shared" si="86"/>
        <v>0</v>
      </c>
      <c r="AH84" s="296">
        <f t="shared" si="87"/>
        <v>10</v>
      </c>
      <c r="AI84" s="298">
        <v>10</v>
      </c>
      <c r="AJ84" s="298"/>
      <c r="AK84" s="298"/>
      <c r="AL84" s="298"/>
      <c r="AM84" s="298"/>
      <c r="AN84" s="298"/>
      <c r="AO84" s="297">
        <f t="shared" si="88"/>
        <v>0</v>
      </c>
      <c r="AP84" s="296">
        <f t="shared" si="89"/>
        <v>25</v>
      </c>
      <c r="AQ84" s="298">
        <v>25</v>
      </c>
      <c r="AR84" s="298"/>
      <c r="AS84" s="298"/>
      <c r="AT84" s="298"/>
      <c r="AU84" s="298"/>
      <c r="AV84" s="298"/>
      <c r="AW84" s="297">
        <f t="shared" si="90"/>
        <v>1</v>
      </c>
      <c r="AX84" s="296">
        <f t="shared" si="91"/>
        <v>25</v>
      </c>
      <c r="AY84" s="298">
        <v>25</v>
      </c>
      <c r="AZ84" s="298"/>
      <c r="BA84" s="298"/>
      <c r="BB84" s="298"/>
      <c r="BC84" s="298"/>
      <c r="BD84" s="298"/>
      <c r="BE84" s="297">
        <f t="shared" si="92"/>
        <v>0</v>
      </c>
      <c r="BF84" s="296">
        <f t="shared" si="93"/>
        <v>25</v>
      </c>
      <c r="BG84" s="298">
        <v>25</v>
      </c>
      <c r="BH84" s="298"/>
      <c r="BI84" s="298"/>
      <c r="BJ84" s="298"/>
      <c r="BK84" s="298"/>
      <c r="BL84" s="298"/>
    </row>
    <row r="85" spans="1:64" s="287" customFormat="1" ht="40.5" customHeight="1" x14ac:dyDescent="0.25">
      <c r="A85" s="278"/>
      <c r="B85" s="278"/>
      <c r="C85" s="328" t="s">
        <v>2120</v>
      </c>
      <c r="D85" s="333" t="s">
        <v>2116</v>
      </c>
      <c r="E85" s="31">
        <v>801</v>
      </c>
      <c r="F85" s="28">
        <v>450104905</v>
      </c>
      <c r="G85" s="28" t="s">
        <v>501</v>
      </c>
      <c r="H85" s="352">
        <v>400</v>
      </c>
      <c r="I85" s="353" t="s">
        <v>3054</v>
      </c>
      <c r="J85" s="329">
        <v>45</v>
      </c>
      <c r="K85" s="325" t="s">
        <v>3302</v>
      </c>
      <c r="L85" s="325">
        <v>4501</v>
      </c>
      <c r="M85" s="325" t="s">
        <v>3303</v>
      </c>
      <c r="N85" s="280">
        <v>2024004540058</v>
      </c>
      <c r="O85" s="325" t="s">
        <v>3304</v>
      </c>
      <c r="P85" s="327" t="s">
        <v>501</v>
      </c>
      <c r="Q85" s="272">
        <v>400</v>
      </c>
      <c r="R85" s="326" t="s">
        <v>2955</v>
      </c>
      <c r="S85" s="326"/>
      <c r="T85" s="178">
        <v>400</v>
      </c>
      <c r="U85" s="294">
        <v>40</v>
      </c>
      <c r="V85" s="295">
        <v>120</v>
      </c>
      <c r="W85" s="295">
        <v>120</v>
      </c>
      <c r="X85" s="295">
        <v>120</v>
      </c>
      <c r="Y85" s="343">
        <v>414.86750000000001</v>
      </c>
      <c r="Z85" s="296">
        <f t="shared" si="94"/>
        <v>414.86749999999995</v>
      </c>
      <c r="AA85" s="296">
        <f t="shared" si="94"/>
        <v>414.86749999999995</v>
      </c>
      <c r="AB85" s="296">
        <f t="shared" si="94"/>
        <v>0</v>
      </c>
      <c r="AC85" s="296">
        <f t="shared" si="94"/>
        <v>0</v>
      </c>
      <c r="AD85" s="296">
        <f t="shared" si="94"/>
        <v>0</v>
      </c>
      <c r="AE85" s="296">
        <f t="shared" si="94"/>
        <v>0</v>
      </c>
      <c r="AF85" s="296">
        <f t="shared" si="94"/>
        <v>0</v>
      </c>
      <c r="AG85" s="297">
        <f t="shared" si="86"/>
        <v>40</v>
      </c>
      <c r="AH85" s="296">
        <f t="shared" si="87"/>
        <v>26.868500000000001</v>
      </c>
      <c r="AI85" s="298">
        <v>26.868500000000001</v>
      </c>
      <c r="AJ85" s="298"/>
      <c r="AK85" s="298"/>
      <c r="AL85" s="298"/>
      <c r="AM85" s="298"/>
      <c r="AN85" s="298"/>
      <c r="AO85" s="297">
        <f t="shared" si="88"/>
        <v>120</v>
      </c>
      <c r="AP85" s="296">
        <f t="shared" si="89"/>
        <v>129.333</v>
      </c>
      <c r="AQ85" s="298">
        <v>129.333</v>
      </c>
      <c r="AR85" s="298"/>
      <c r="AS85" s="298"/>
      <c r="AT85" s="298"/>
      <c r="AU85" s="298"/>
      <c r="AV85" s="298"/>
      <c r="AW85" s="297">
        <f t="shared" si="90"/>
        <v>120</v>
      </c>
      <c r="AX85" s="296">
        <f t="shared" si="91"/>
        <v>129.333</v>
      </c>
      <c r="AY85" s="298">
        <v>129.333</v>
      </c>
      <c r="AZ85" s="298"/>
      <c r="BA85" s="298"/>
      <c r="BB85" s="298"/>
      <c r="BC85" s="298"/>
      <c r="BD85" s="298"/>
      <c r="BE85" s="297">
        <f t="shared" si="92"/>
        <v>120</v>
      </c>
      <c r="BF85" s="296">
        <f t="shared" si="93"/>
        <v>129.333</v>
      </c>
      <c r="BG85" s="298">
        <v>129.333</v>
      </c>
      <c r="BH85" s="298"/>
      <c r="BI85" s="298"/>
      <c r="BJ85" s="298"/>
      <c r="BK85" s="298"/>
      <c r="BL85" s="298"/>
    </row>
    <row r="86" spans="1:64" s="287" customFormat="1" ht="40.5" customHeight="1" x14ac:dyDescent="0.25">
      <c r="A86" s="278"/>
      <c r="B86" s="599" t="s">
        <v>2122</v>
      </c>
      <c r="C86" s="611" t="s">
        <v>2121</v>
      </c>
      <c r="D86" s="603"/>
      <c r="E86" s="603"/>
      <c r="F86" s="633"/>
      <c r="G86" s="633"/>
      <c r="H86" s="614"/>
      <c r="I86" s="614"/>
      <c r="J86" s="634"/>
      <c r="K86" s="634"/>
      <c r="L86" s="634"/>
      <c r="M86" s="634"/>
      <c r="N86" s="634"/>
      <c r="O86" s="635"/>
      <c r="P86" s="635"/>
      <c r="Q86" s="635"/>
      <c r="R86" s="635"/>
      <c r="S86" s="636"/>
      <c r="T86" s="603"/>
      <c r="U86" s="604"/>
      <c r="V86" s="604"/>
      <c r="W86" s="604"/>
      <c r="X86" s="605"/>
      <c r="Y86" s="475">
        <v>999.7349999999999</v>
      </c>
      <c r="Z86" s="290">
        <f t="shared" si="94"/>
        <v>999.7349999999999</v>
      </c>
      <c r="AA86" s="290">
        <f t="shared" si="94"/>
        <v>999.7349999999999</v>
      </c>
      <c r="AB86" s="290">
        <f t="shared" si="94"/>
        <v>0</v>
      </c>
      <c r="AC86" s="290">
        <f t="shared" si="94"/>
        <v>0</v>
      </c>
      <c r="AD86" s="290">
        <f t="shared" si="94"/>
        <v>0</v>
      </c>
      <c r="AE86" s="290">
        <f t="shared" si="94"/>
        <v>0</v>
      </c>
      <c r="AF86" s="290">
        <f t="shared" si="94"/>
        <v>0</v>
      </c>
      <c r="AG86" s="291"/>
      <c r="AH86" s="292">
        <f>SUM(AH87:AH92)</f>
        <v>73.736999999999995</v>
      </c>
      <c r="AI86" s="292">
        <f t="shared" ref="AI86:AN86" si="95">SUM(AI87:AI92)</f>
        <v>73.736999999999995</v>
      </c>
      <c r="AJ86" s="292">
        <f t="shared" si="95"/>
        <v>0</v>
      </c>
      <c r="AK86" s="292">
        <f t="shared" si="95"/>
        <v>0</v>
      </c>
      <c r="AL86" s="292">
        <f t="shared" si="95"/>
        <v>0</v>
      </c>
      <c r="AM86" s="292">
        <f t="shared" si="95"/>
        <v>0</v>
      </c>
      <c r="AN86" s="292">
        <f t="shared" si="95"/>
        <v>0</v>
      </c>
      <c r="AO86" s="291"/>
      <c r="AP86" s="292">
        <f>SUM(AP87:AP92)</f>
        <v>308.666</v>
      </c>
      <c r="AQ86" s="292">
        <f t="shared" ref="AQ86:AV86" si="96">SUM(AQ87:AQ92)</f>
        <v>308.666</v>
      </c>
      <c r="AR86" s="292">
        <f t="shared" si="96"/>
        <v>0</v>
      </c>
      <c r="AS86" s="292">
        <f t="shared" si="96"/>
        <v>0</v>
      </c>
      <c r="AT86" s="292">
        <f t="shared" si="96"/>
        <v>0</v>
      </c>
      <c r="AU86" s="292">
        <f t="shared" si="96"/>
        <v>0</v>
      </c>
      <c r="AV86" s="292">
        <f t="shared" si="96"/>
        <v>0</v>
      </c>
      <c r="AW86" s="291"/>
      <c r="AX86" s="292">
        <f>SUM(AX87:AX92)</f>
        <v>308.666</v>
      </c>
      <c r="AY86" s="292">
        <f t="shared" ref="AY86:BD86" si="97">SUM(AY87:AY92)</f>
        <v>308.666</v>
      </c>
      <c r="AZ86" s="292">
        <f t="shared" si="97"/>
        <v>0</v>
      </c>
      <c r="BA86" s="292">
        <f t="shared" si="97"/>
        <v>0</v>
      </c>
      <c r="BB86" s="292">
        <f t="shared" si="97"/>
        <v>0</v>
      </c>
      <c r="BC86" s="292">
        <f t="shared" si="97"/>
        <v>0</v>
      </c>
      <c r="BD86" s="292">
        <f t="shared" si="97"/>
        <v>0</v>
      </c>
      <c r="BE86" s="291"/>
      <c r="BF86" s="292">
        <f>SUM(BF87:BF92)</f>
        <v>308.666</v>
      </c>
      <c r="BG86" s="292">
        <f t="shared" ref="BG86:BL86" si="98">SUM(BG87:BG92)</f>
        <v>308.666</v>
      </c>
      <c r="BH86" s="292">
        <f t="shared" si="98"/>
        <v>0</v>
      </c>
      <c r="BI86" s="292">
        <f t="shared" si="98"/>
        <v>0</v>
      </c>
      <c r="BJ86" s="292">
        <f t="shared" si="98"/>
        <v>0</v>
      </c>
      <c r="BK86" s="292">
        <f t="shared" si="98"/>
        <v>0</v>
      </c>
      <c r="BL86" s="292">
        <f t="shared" si="98"/>
        <v>0</v>
      </c>
    </row>
    <row r="87" spans="1:64" s="287" customFormat="1" ht="40.5" customHeight="1" x14ac:dyDescent="0.25">
      <c r="A87" s="278"/>
      <c r="B87" s="278"/>
      <c r="C87" s="328" t="s">
        <v>2132</v>
      </c>
      <c r="D87" s="322" t="s">
        <v>2123</v>
      </c>
      <c r="E87" s="31">
        <v>802</v>
      </c>
      <c r="F87" s="32">
        <v>450102601</v>
      </c>
      <c r="G87" s="32" t="s">
        <v>2124</v>
      </c>
      <c r="H87" s="352">
        <v>1</v>
      </c>
      <c r="I87" s="353" t="s">
        <v>3054</v>
      </c>
      <c r="J87" s="329">
        <v>45</v>
      </c>
      <c r="K87" s="325" t="s">
        <v>3302</v>
      </c>
      <c r="L87" s="325">
        <v>4501</v>
      </c>
      <c r="M87" s="325" t="s">
        <v>3303</v>
      </c>
      <c r="N87" s="280">
        <v>2024004540058</v>
      </c>
      <c r="O87" s="325" t="s">
        <v>3304</v>
      </c>
      <c r="P87" s="332" t="s">
        <v>2124</v>
      </c>
      <c r="Q87" s="272">
        <v>1</v>
      </c>
      <c r="R87" s="326" t="s">
        <v>2956</v>
      </c>
      <c r="S87" s="326"/>
      <c r="T87" s="178">
        <v>1</v>
      </c>
      <c r="U87" s="294"/>
      <c r="V87" s="295"/>
      <c r="W87" s="295">
        <v>1</v>
      </c>
      <c r="X87" s="295"/>
      <c r="Y87" s="343">
        <v>100</v>
      </c>
      <c r="Z87" s="296">
        <f t="shared" si="94"/>
        <v>100</v>
      </c>
      <c r="AA87" s="296">
        <f t="shared" si="94"/>
        <v>100</v>
      </c>
      <c r="AB87" s="296">
        <f t="shared" si="94"/>
        <v>0</v>
      </c>
      <c r="AC87" s="296">
        <f t="shared" si="94"/>
        <v>0</v>
      </c>
      <c r="AD87" s="296">
        <f t="shared" si="94"/>
        <v>0</v>
      </c>
      <c r="AE87" s="296">
        <f t="shared" si="94"/>
        <v>0</v>
      </c>
      <c r="AF87" s="296">
        <f t="shared" si="94"/>
        <v>0</v>
      </c>
      <c r="AG87" s="297">
        <f t="shared" ref="AG87:AG92" si="99">+U87</f>
        <v>0</v>
      </c>
      <c r="AH87" s="296">
        <f t="shared" ref="AH87:AH92" si="100">SUM(AI87:AN87)</f>
        <v>10</v>
      </c>
      <c r="AI87" s="298">
        <v>10</v>
      </c>
      <c r="AJ87" s="298"/>
      <c r="AK87" s="298"/>
      <c r="AL87" s="298"/>
      <c r="AM87" s="298"/>
      <c r="AN87" s="298"/>
      <c r="AO87" s="297">
        <f t="shared" ref="AO87:AO92" si="101">+V87</f>
        <v>0</v>
      </c>
      <c r="AP87" s="296">
        <f t="shared" ref="AP87:AP92" si="102">SUM(AQ87:AV87)</f>
        <v>30</v>
      </c>
      <c r="AQ87" s="298">
        <v>30</v>
      </c>
      <c r="AR87" s="298"/>
      <c r="AS87" s="298"/>
      <c r="AT87" s="298"/>
      <c r="AU87" s="298"/>
      <c r="AV87" s="298"/>
      <c r="AW87" s="297">
        <f t="shared" ref="AW87:AW92" si="103">+W87</f>
        <v>1</v>
      </c>
      <c r="AX87" s="296">
        <f t="shared" ref="AX87:AX92" si="104">SUM(AY87:BD87)</f>
        <v>30</v>
      </c>
      <c r="AY87" s="298">
        <v>30</v>
      </c>
      <c r="AZ87" s="298"/>
      <c r="BA87" s="298"/>
      <c r="BB87" s="298"/>
      <c r="BC87" s="298"/>
      <c r="BD87" s="298"/>
      <c r="BE87" s="297">
        <f t="shared" ref="BE87:BE92" si="105">+X87</f>
        <v>0</v>
      </c>
      <c r="BF87" s="296">
        <f t="shared" ref="BF87:BF92" si="106">SUM(BG87:BL87)</f>
        <v>30</v>
      </c>
      <c r="BG87" s="298">
        <v>30</v>
      </c>
      <c r="BH87" s="298"/>
      <c r="BI87" s="298"/>
      <c r="BJ87" s="298"/>
      <c r="BK87" s="298"/>
      <c r="BL87" s="298"/>
    </row>
    <row r="88" spans="1:64" s="287" customFormat="1" ht="40.5" customHeight="1" x14ac:dyDescent="0.25">
      <c r="A88" s="278"/>
      <c r="B88" s="278"/>
      <c r="C88" s="328" t="s">
        <v>2133</v>
      </c>
      <c r="D88" s="322" t="s">
        <v>2125</v>
      </c>
      <c r="E88" s="31">
        <v>803</v>
      </c>
      <c r="F88" s="32">
        <v>450100100</v>
      </c>
      <c r="G88" s="28" t="s">
        <v>2035</v>
      </c>
      <c r="H88" s="352">
        <v>41</v>
      </c>
      <c r="I88" s="353" t="s">
        <v>3054</v>
      </c>
      <c r="J88" s="329">
        <v>45</v>
      </c>
      <c r="K88" s="325" t="s">
        <v>3302</v>
      </c>
      <c r="L88" s="325">
        <v>4501</v>
      </c>
      <c r="M88" s="325" t="s">
        <v>3303</v>
      </c>
      <c r="N88" s="280">
        <v>2024004540058</v>
      </c>
      <c r="O88" s="325" t="s">
        <v>3304</v>
      </c>
      <c r="P88" s="332" t="s">
        <v>2035</v>
      </c>
      <c r="Q88" s="272">
        <v>41</v>
      </c>
      <c r="R88" s="326" t="s">
        <v>2955</v>
      </c>
      <c r="S88" s="326"/>
      <c r="T88" s="178">
        <v>41</v>
      </c>
      <c r="U88" s="294">
        <v>5</v>
      </c>
      <c r="V88" s="295">
        <v>12</v>
      </c>
      <c r="W88" s="295">
        <v>12</v>
      </c>
      <c r="X88" s="295">
        <v>12</v>
      </c>
      <c r="Y88" s="343">
        <v>100</v>
      </c>
      <c r="Z88" s="296">
        <f t="shared" si="94"/>
        <v>100</v>
      </c>
      <c r="AA88" s="296">
        <f t="shared" si="94"/>
        <v>100</v>
      </c>
      <c r="AB88" s="296">
        <f t="shared" si="94"/>
        <v>0</v>
      </c>
      <c r="AC88" s="296">
        <f t="shared" si="94"/>
        <v>0</v>
      </c>
      <c r="AD88" s="296">
        <f t="shared" si="94"/>
        <v>0</v>
      </c>
      <c r="AE88" s="296">
        <f t="shared" si="94"/>
        <v>0</v>
      </c>
      <c r="AF88" s="296">
        <f t="shared" si="94"/>
        <v>0</v>
      </c>
      <c r="AG88" s="297">
        <f t="shared" si="99"/>
        <v>5</v>
      </c>
      <c r="AH88" s="296">
        <f t="shared" si="100"/>
        <v>10</v>
      </c>
      <c r="AI88" s="298">
        <v>10</v>
      </c>
      <c r="AJ88" s="298"/>
      <c r="AK88" s="298"/>
      <c r="AL88" s="298"/>
      <c r="AM88" s="298"/>
      <c r="AN88" s="298"/>
      <c r="AO88" s="297">
        <f t="shared" si="101"/>
        <v>12</v>
      </c>
      <c r="AP88" s="296">
        <f t="shared" si="102"/>
        <v>30</v>
      </c>
      <c r="AQ88" s="298">
        <v>30</v>
      </c>
      <c r="AR88" s="298"/>
      <c r="AS88" s="298"/>
      <c r="AT88" s="298"/>
      <c r="AU88" s="298"/>
      <c r="AV88" s="298"/>
      <c r="AW88" s="297">
        <f t="shared" si="103"/>
        <v>12</v>
      </c>
      <c r="AX88" s="296">
        <f t="shared" si="104"/>
        <v>30</v>
      </c>
      <c r="AY88" s="298">
        <v>30</v>
      </c>
      <c r="AZ88" s="298"/>
      <c r="BA88" s="298"/>
      <c r="BB88" s="298"/>
      <c r="BC88" s="298"/>
      <c r="BD88" s="298"/>
      <c r="BE88" s="297">
        <f t="shared" si="105"/>
        <v>12</v>
      </c>
      <c r="BF88" s="296">
        <f t="shared" si="106"/>
        <v>30</v>
      </c>
      <c r="BG88" s="298">
        <v>30</v>
      </c>
      <c r="BH88" s="298"/>
      <c r="BI88" s="298"/>
      <c r="BJ88" s="298"/>
      <c r="BK88" s="298"/>
      <c r="BL88" s="298"/>
    </row>
    <row r="89" spans="1:64" s="287" customFormat="1" ht="40.5" customHeight="1" x14ac:dyDescent="0.25">
      <c r="A89" s="278"/>
      <c r="B89" s="278"/>
      <c r="C89" s="328" t="s">
        <v>2134</v>
      </c>
      <c r="D89" s="322" t="s">
        <v>2126</v>
      </c>
      <c r="E89" s="31">
        <v>804</v>
      </c>
      <c r="F89" s="32">
        <v>450100100</v>
      </c>
      <c r="G89" s="28" t="s">
        <v>2035</v>
      </c>
      <c r="H89" s="352">
        <v>41</v>
      </c>
      <c r="I89" s="353" t="s">
        <v>3054</v>
      </c>
      <c r="J89" s="329">
        <v>45</v>
      </c>
      <c r="K89" s="325" t="s">
        <v>3302</v>
      </c>
      <c r="L89" s="325">
        <v>4501</v>
      </c>
      <c r="M89" s="325" t="s">
        <v>3303</v>
      </c>
      <c r="N89" s="280">
        <v>2024004540058</v>
      </c>
      <c r="O89" s="325" t="s">
        <v>3304</v>
      </c>
      <c r="P89" s="332" t="s">
        <v>2035</v>
      </c>
      <c r="Q89" s="272">
        <v>41</v>
      </c>
      <c r="R89" s="326" t="s">
        <v>2955</v>
      </c>
      <c r="S89" s="326"/>
      <c r="T89" s="178">
        <v>41</v>
      </c>
      <c r="U89" s="294">
        <v>5</v>
      </c>
      <c r="V89" s="295">
        <v>12</v>
      </c>
      <c r="W89" s="295">
        <v>12</v>
      </c>
      <c r="X89" s="295">
        <v>12</v>
      </c>
      <c r="Y89" s="343">
        <v>100</v>
      </c>
      <c r="Z89" s="296">
        <f t="shared" si="94"/>
        <v>100</v>
      </c>
      <c r="AA89" s="296">
        <f t="shared" si="94"/>
        <v>100</v>
      </c>
      <c r="AB89" s="296">
        <f t="shared" si="94"/>
        <v>0</v>
      </c>
      <c r="AC89" s="296">
        <f t="shared" si="94"/>
        <v>0</v>
      </c>
      <c r="AD89" s="296">
        <f t="shared" si="94"/>
        <v>0</v>
      </c>
      <c r="AE89" s="296">
        <f t="shared" si="94"/>
        <v>0</v>
      </c>
      <c r="AF89" s="296">
        <f t="shared" si="94"/>
        <v>0</v>
      </c>
      <c r="AG89" s="297">
        <f t="shared" si="99"/>
        <v>5</v>
      </c>
      <c r="AH89" s="296">
        <f t="shared" si="100"/>
        <v>10</v>
      </c>
      <c r="AI89" s="298">
        <v>10</v>
      </c>
      <c r="AJ89" s="298"/>
      <c r="AK89" s="298"/>
      <c r="AL89" s="298"/>
      <c r="AM89" s="298"/>
      <c r="AN89" s="298"/>
      <c r="AO89" s="297">
        <f t="shared" si="101"/>
        <v>12</v>
      </c>
      <c r="AP89" s="296">
        <f t="shared" si="102"/>
        <v>30</v>
      </c>
      <c r="AQ89" s="298">
        <v>30</v>
      </c>
      <c r="AR89" s="298"/>
      <c r="AS89" s="298"/>
      <c r="AT89" s="298"/>
      <c r="AU89" s="298"/>
      <c r="AV89" s="298"/>
      <c r="AW89" s="297">
        <f t="shared" si="103"/>
        <v>12</v>
      </c>
      <c r="AX89" s="296">
        <f t="shared" si="104"/>
        <v>30</v>
      </c>
      <c r="AY89" s="298">
        <v>30</v>
      </c>
      <c r="AZ89" s="298"/>
      <c r="BA89" s="298"/>
      <c r="BB89" s="298"/>
      <c r="BC89" s="298"/>
      <c r="BD89" s="298"/>
      <c r="BE89" s="297">
        <f t="shared" si="105"/>
        <v>12</v>
      </c>
      <c r="BF89" s="296">
        <f t="shared" si="106"/>
        <v>30</v>
      </c>
      <c r="BG89" s="298">
        <v>30</v>
      </c>
      <c r="BH89" s="298"/>
      <c r="BI89" s="298"/>
      <c r="BJ89" s="298"/>
      <c r="BK89" s="298"/>
      <c r="BL89" s="298"/>
    </row>
    <row r="90" spans="1:64" s="287" customFormat="1" ht="40.5" customHeight="1" x14ac:dyDescent="0.25">
      <c r="A90" s="278"/>
      <c r="B90" s="278"/>
      <c r="C90" s="328" t="s">
        <v>2135</v>
      </c>
      <c r="D90" s="322" t="s">
        <v>2127</v>
      </c>
      <c r="E90" s="31">
        <v>805</v>
      </c>
      <c r="F90" s="32">
        <v>450102900</v>
      </c>
      <c r="G90" s="28" t="s">
        <v>2128</v>
      </c>
      <c r="H90" s="352">
        <v>10</v>
      </c>
      <c r="I90" s="353" t="s">
        <v>3054</v>
      </c>
      <c r="J90" s="329">
        <v>45</v>
      </c>
      <c r="K90" s="325" t="s">
        <v>3302</v>
      </c>
      <c r="L90" s="325">
        <v>4501</v>
      </c>
      <c r="M90" s="325" t="s">
        <v>3303</v>
      </c>
      <c r="N90" s="280">
        <v>2024004540058</v>
      </c>
      <c r="O90" s="325" t="s">
        <v>3304</v>
      </c>
      <c r="P90" s="332" t="s">
        <v>2128</v>
      </c>
      <c r="Q90" s="272">
        <v>10</v>
      </c>
      <c r="R90" s="326" t="s">
        <v>2955</v>
      </c>
      <c r="S90" s="326"/>
      <c r="T90" s="178">
        <v>10</v>
      </c>
      <c r="U90" s="294">
        <v>1</v>
      </c>
      <c r="V90" s="295">
        <v>3</v>
      </c>
      <c r="W90" s="295">
        <v>3</v>
      </c>
      <c r="X90" s="295">
        <v>3</v>
      </c>
      <c r="Y90" s="343">
        <v>569.73500000000001</v>
      </c>
      <c r="Z90" s="296">
        <f t="shared" si="94"/>
        <v>569.7349999999999</v>
      </c>
      <c r="AA90" s="296">
        <f t="shared" si="94"/>
        <v>569.7349999999999</v>
      </c>
      <c r="AB90" s="296">
        <f t="shared" si="94"/>
        <v>0</v>
      </c>
      <c r="AC90" s="296">
        <f t="shared" si="94"/>
        <v>0</v>
      </c>
      <c r="AD90" s="296">
        <f t="shared" si="94"/>
        <v>0</v>
      </c>
      <c r="AE90" s="296">
        <f t="shared" si="94"/>
        <v>0</v>
      </c>
      <c r="AF90" s="296">
        <f t="shared" si="94"/>
        <v>0</v>
      </c>
      <c r="AG90" s="297">
        <f t="shared" si="99"/>
        <v>1</v>
      </c>
      <c r="AH90" s="296">
        <f t="shared" si="100"/>
        <v>33.737000000000002</v>
      </c>
      <c r="AI90" s="298">
        <v>33.737000000000002</v>
      </c>
      <c r="AJ90" s="298"/>
      <c r="AK90" s="298"/>
      <c r="AL90" s="298"/>
      <c r="AM90" s="298"/>
      <c r="AN90" s="298"/>
      <c r="AO90" s="297">
        <f t="shared" si="101"/>
        <v>3</v>
      </c>
      <c r="AP90" s="296">
        <f t="shared" si="102"/>
        <v>178.666</v>
      </c>
      <c r="AQ90" s="298">
        <v>178.666</v>
      </c>
      <c r="AR90" s="298"/>
      <c r="AS90" s="298"/>
      <c r="AT90" s="298"/>
      <c r="AU90" s="298"/>
      <c r="AV90" s="298"/>
      <c r="AW90" s="297">
        <f t="shared" si="103"/>
        <v>3</v>
      </c>
      <c r="AX90" s="296">
        <f t="shared" si="104"/>
        <v>178.666</v>
      </c>
      <c r="AY90" s="298">
        <v>178.666</v>
      </c>
      <c r="AZ90" s="298"/>
      <c r="BA90" s="298"/>
      <c r="BB90" s="298"/>
      <c r="BC90" s="298"/>
      <c r="BD90" s="298"/>
      <c r="BE90" s="297">
        <f t="shared" si="105"/>
        <v>3</v>
      </c>
      <c r="BF90" s="296">
        <f t="shared" si="106"/>
        <v>178.666</v>
      </c>
      <c r="BG90" s="298">
        <v>178.666</v>
      </c>
      <c r="BH90" s="298"/>
      <c r="BI90" s="298"/>
      <c r="BJ90" s="298"/>
      <c r="BK90" s="298"/>
      <c r="BL90" s="298"/>
    </row>
    <row r="91" spans="1:64" s="287" customFormat="1" ht="40.5" customHeight="1" x14ac:dyDescent="0.25">
      <c r="A91" s="278"/>
      <c r="B91" s="278"/>
      <c r="C91" s="328" t="s">
        <v>2136</v>
      </c>
      <c r="D91" s="322" t="s">
        <v>2129</v>
      </c>
      <c r="E91" s="31">
        <v>806</v>
      </c>
      <c r="F91" s="32">
        <v>450202400</v>
      </c>
      <c r="G91" s="32" t="s">
        <v>1994</v>
      </c>
      <c r="H91" s="352">
        <v>4</v>
      </c>
      <c r="I91" s="353" t="s">
        <v>3054</v>
      </c>
      <c r="J91" s="329">
        <v>45</v>
      </c>
      <c r="K91" s="325" t="s">
        <v>3302</v>
      </c>
      <c r="L91" s="325">
        <v>4501</v>
      </c>
      <c r="M91" s="325" t="s">
        <v>3303</v>
      </c>
      <c r="N91" s="280">
        <v>2024004540058</v>
      </c>
      <c r="O91" s="325" t="s">
        <v>3304</v>
      </c>
      <c r="P91" s="332" t="s">
        <v>2023</v>
      </c>
      <c r="Q91" s="272">
        <v>4</v>
      </c>
      <c r="R91" s="326" t="s">
        <v>2955</v>
      </c>
      <c r="S91" s="326"/>
      <c r="T91" s="178">
        <v>4</v>
      </c>
      <c r="U91" s="294">
        <v>1</v>
      </c>
      <c r="V91" s="295">
        <v>1</v>
      </c>
      <c r="W91" s="295">
        <v>1</v>
      </c>
      <c r="X91" s="295">
        <v>1</v>
      </c>
      <c r="Y91" s="343">
        <v>65</v>
      </c>
      <c r="Z91" s="296">
        <f t="shared" si="94"/>
        <v>65</v>
      </c>
      <c r="AA91" s="296">
        <f t="shared" si="94"/>
        <v>65</v>
      </c>
      <c r="AB91" s="296">
        <f t="shared" si="94"/>
        <v>0</v>
      </c>
      <c r="AC91" s="296">
        <f t="shared" si="94"/>
        <v>0</v>
      </c>
      <c r="AD91" s="296">
        <f t="shared" si="94"/>
        <v>0</v>
      </c>
      <c r="AE91" s="296">
        <f t="shared" si="94"/>
        <v>0</v>
      </c>
      <c r="AF91" s="296">
        <f t="shared" si="94"/>
        <v>0</v>
      </c>
      <c r="AG91" s="297">
        <f t="shared" si="99"/>
        <v>1</v>
      </c>
      <c r="AH91" s="296">
        <f t="shared" si="100"/>
        <v>5</v>
      </c>
      <c r="AI91" s="298">
        <v>5</v>
      </c>
      <c r="AJ91" s="298"/>
      <c r="AK91" s="298"/>
      <c r="AL91" s="298"/>
      <c r="AM91" s="298"/>
      <c r="AN91" s="298"/>
      <c r="AO91" s="297">
        <f t="shared" si="101"/>
        <v>1</v>
      </c>
      <c r="AP91" s="296">
        <f t="shared" si="102"/>
        <v>20</v>
      </c>
      <c r="AQ91" s="298">
        <v>20</v>
      </c>
      <c r="AR91" s="298"/>
      <c r="AS91" s="298"/>
      <c r="AT91" s="298"/>
      <c r="AU91" s="298"/>
      <c r="AV91" s="298"/>
      <c r="AW91" s="297">
        <f t="shared" si="103"/>
        <v>1</v>
      </c>
      <c r="AX91" s="296">
        <f t="shared" si="104"/>
        <v>20</v>
      </c>
      <c r="AY91" s="298">
        <v>20</v>
      </c>
      <c r="AZ91" s="298"/>
      <c r="BA91" s="298"/>
      <c r="BB91" s="298"/>
      <c r="BC91" s="298"/>
      <c r="BD91" s="298"/>
      <c r="BE91" s="297">
        <f t="shared" si="105"/>
        <v>1</v>
      </c>
      <c r="BF91" s="296">
        <f t="shared" si="106"/>
        <v>20</v>
      </c>
      <c r="BG91" s="298">
        <v>20</v>
      </c>
      <c r="BH91" s="298"/>
      <c r="BI91" s="298"/>
      <c r="BJ91" s="298"/>
      <c r="BK91" s="298"/>
      <c r="BL91" s="298"/>
    </row>
    <row r="92" spans="1:64" s="287" customFormat="1" ht="40.5" customHeight="1" x14ac:dyDescent="0.25">
      <c r="A92" s="278"/>
      <c r="B92" s="278"/>
      <c r="C92" s="328" t="s">
        <v>2137</v>
      </c>
      <c r="D92" s="322" t="s">
        <v>2130</v>
      </c>
      <c r="E92" s="31">
        <v>807</v>
      </c>
      <c r="F92" s="32">
        <v>120800201</v>
      </c>
      <c r="G92" s="32" t="s">
        <v>2131</v>
      </c>
      <c r="H92" s="352">
        <v>4</v>
      </c>
      <c r="I92" s="353" t="s">
        <v>3054</v>
      </c>
      <c r="J92" s="329">
        <v>45</v>
      </c>
      <c r="K92" s="325" t="s">
        <v>3302</v>
      </c>
      <c r="L92" s="325">
        <v>4501</v>
      </c>
      <c r="M92" s="325" t="s">
        <v>3303</v>
      </c>
      <c r="N92" s="280">
        <v>2024004540058</v>
      </c>
      <c r="O92" s="325" t="s">
        <v>3304</v>
      </c>
      <c r="P92" s="332" t="s">
        <v>2131</v>
      </c>
      <c r="Q92" s="272">
        <v>4</v>
      </c>
      <c r="R92" s="326" t="s">
        <v>2955</v>
      </c>
      <c r="S92" s="326"/>
      <c r="T92" s="178">
        <v>4</v>
      </c>
      <c r="U92" s="294">
        <v>1</v>
      </c>
      <c r="V92" s="295">
        <v>1</v>
      </c>
      <c r="W92" s="295">
        <v>1</v>
      </c>
      <c r="X92" s="295">
        <v>1</v>
      </c>
      <c r="Y92" s="343">
        <v>65</v>
      </c>
      <c r="Z92" s="296">
        <f t="shared" si="94"/>
        <v>65</v>
      </c>
      <c r="AA92" s="296">
        <f t="shared" si="94"/>
        <v>65</v>
      </c>
      <c r="AB92" s="296">
        <f t="shared" si="94"/>
        <v>0</v>
      </c>
      <c r="AC92" s="296">
        <f t="shared" si="94"/>
        <v>0</v>
      </c>
      <c r="AD92" s="296">
        <f t="shared" si="94"/>
        <v>0</v>
      </c>
      <c r="AE92" s="296">
        <f t="shared" si="94"/>
        <v>0</v>
      </c>
      <c r="AF92" s="296">
        <f t="shared" si="94"/>
        <v>0</v>
      </c>
      <c r="AG92" s="297">
        <f t="shared" si="99"/>
        <v>1</v>
      </c>
      <c r="AH92" s="296">
        <f t="shared" si="100"/>
        <v>5</v>
      </c>
      <c r="AI92" s="298">
        <v>5</v>
      </c>
      <c r="AJ92" s="298"/>
      <c r="AK92" s="298"/>
      <c r="AL92" s="298"/>
      <c r="AM92" s="298"/>
      <c r="AN92" s="298"/>
      <c r="AO92" s="297">
        <f t="shared" si="101"/>
        <v>1</v>
      </c>
      <c r="AP92" s="296">
        <f t="shared" si="102"/>
        <v>20</v>
      </c>
      <c r="AQ92" s="298">
        <v>20</v>
      </c>
      <c r="AR92" s="298"/>
      <c r="AS92" s="298"/>
      <c r="AT92" s="298"/>
      <c r="AU92" s="298"/>
      <c r="AV92" s="298"/>
      <c r="AW92" s="297">
        <f t="shared" si="103"/>
        <v>1</v>
      </c>
      <c r="AX92" s="296">
        <f t="shared" si="104"/>
        <v>20</v>
      </c>
      <c r="AY92" s="298">
        <v>20</v>
      </c>
      <c r="AZ92" s="298"/>
      <c r="BA92" s="298"/>
      <c r="BB92" s="298"/>
      <c r="BC92" s="298"/>
      <c r="BD92" s="298"/>
      <c r="BE92" s="297">
        <f t="shared" si="105"/>
        <v>1</v>
      </c>
      <c r="BF92" s="296">
        <f t="shared" si="106"/>
        <v>20</v>
      </c>
      <c r="BG92" s="298">
        <v>20</v>
      </c>
      <c r="BH92" s="298"/>
      <c r="BI92" s="298"/>
      <c r="BJ92" s="298"/>
      <c r="BK92" s="298"/>
      <c r="BL92" s="298"/>
    </row>
  </sheetData>
  <mergeCells count="56">
    <mergeCell ref="BF4:BF5"/>
    <mergeCell ref="BG4:BJ4"/>
    <mergeCell ref="BK4:BK5"/>
    <mergeCell ref="BL4:BL5"/>
    <mergeCell ref="AW4:AW5"/>
    <mergeCell ref="AX4:AX5"/>
    <mergeCell ref="AY4:BB4"/>
    <mergeCell ref="BC4:BC5"/>
    <mergeCell ref="BD4:BD5"/>
    <mergeCell ref="BE4:BE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S9:S24">
    <cfRule type="expression" dxfId="109" priority="5">
      <formula>T9=U9+V9+W9+X9</formula>
    </cfRule>
    <cfRule type="expression" dxfId="108" priority="6">
      <formula>T9&lt;&gt;U9+V9+W9+X9</formula>
    </cfRule>
  </conditionalFormatting>
  <conditionalFormatting sqref="S26:S48">
    <cfRule type="expression" dxfId="107" priority="3">
      <formula>T26=U26+V26+W26+X26</formula>
    </cfRule>
    <cfRule type="expression" dxfId="106" priority="4">
      <formula>T26&lt;&gt;U26+V26+W26+X26</formula>
    </cfRule>
  </conditionalFormatting>
  <conditionalFormatting sqref="S50:S56">
    <cfRule type="expression" dxfId="105" priority="13">
      <formula>T50=U50+V50+W50+X50</formula>
    </cfRule>
    <cfRule type="expression" dxfId="104" priority="14">
      <formula>T50&lt;&gt;U50+V50+W50+X50</formula>
    </cfRule>
  </conditionalFormatting>
  <conditionalFormatting sqref="S58:S64">
    <cfRule type="expression" dxfId="103" priority="1">
      <formula>T58=U58+V58+W58+X58</formula>
    </cfRule>
    <cfRule type="expression" dxfId="102" priority="2">
      <formula>T58&lt;&gt;U58+V58+W58+X58</formula>
    </cfRule>
  </conditionalFormatting>
  <conditionalFormatting sqref="S66:S75 S77:S80 S82:S85 S87:S92">
    <cfRule type="expression" dxfId="101" priority="15">
      <formula>T66=U66+V66+W66+X66</formula>
    </cfRule>
    <cfRule type="expression" dxfId="100" priority="16">
      <formula>T66&lt;&gt;U66+V66+W66+X66</formula>
    </cfRule>
  </conditionalFormatting>
  <conditionalFormatting sqref="Y7:Y92">
    <cfRule type="expression" dxfId="99" priority="11">
      <formula>Y7&lt;&gt;Z7</formula>
    </cfRule>
  </conditionalFormatting>
  <conditionalFormatting sqref="Z7:AF7">
    <cfRule type="expression" dxfId="98" priority="12">
      <formula>Z$5=#REF!</formula>
    </cfRule>
  </conditionalFormatting>
  <conditionalFormatting sqref="AH7:AN7">
    <cfRule type="expression" dxfId="97" priority="10">
      <formula>AH$5=#REF!</formula>
    </cfRule>
  </conditionalFormatting>
  <conditionalFormatting sqref="AP7:AV7">
    <cfRule type="expression" dxfId="96" priority="9">
      <formula>AP$5=#REF!</formula>
    </cfRule>
  </conditionalFormatting>
  <conditionalFormatting sqref="AX7:BD7">
    <cfRule type="expression" dxfId="95" priority="8">
      <formula>AX$5=#REF!</formula>
    </cfRule>
  </conditionalFormatting>
  <conditionalFormatting sqref="BF7:BL7">
    <cfRule type="expression" dxfId="94" priority="7">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60" r:id="rId1"/>
  <colBreaks count="4" manualBreakCount="4">
    <brk id="13" max="91" man="1"/>
    <brk id="17" max="91" man="1"/>
    <brk id="32" max="91" man="1"/>
    <brk id="48" max="91" man="1"/>
  </col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F1B13-9026-4D5B-A580-5BA2B68AA1E5}">
  <sheetPr>
    <tabColor rgb="FFFFFF00"/>
  </sheetPr>
  <dimension ref="A1:BL67"/>
  <sheetViews>
    <sheetView view="pageBreakPreview" zoomScale="50" zoomScaleNormal="55" zoomScaleSheetLayoutView="50" workbookViewId="0">
      <pane xSplit="8" ySplit="6" topLeftCell="I7" activePane="bottomRight" state="frozen"/>
      <selection sqref="A1:XFD6"/>
      <selection pane="topRight" sqref="A1:XFD6"/>
      <selection pane="bottomLeft" sqref="A1:XFD6"/>
      <selection pane="bottomRight" activeCell="O28" sqref="O28"/>
    </sheetView>
  </sheetViews>
  <sheetFormatPr baseColWidth="10" defaultColWidth="11.42578125" defaultRowHeight="15.75" x14ac:dyDescent="0.25"/>
  <cols>
    <col min="1" max="1" width="8.7109375" style="189" customWidth="1"/>
    <col min="2" max="2" width="8.7109375" style="6" customWidth="1"/>
    <col min="3" max="3" width="9.5703125" style="220" customWidth="1"/>
    <col min="4" max="4" width="50.7109375" style="25" customWidth="1"/>
    <col min="5" max="5" width="7.28515625" style="25" customWidth="1"/>
    <col min="6" max="6" width="9.7109375" style="25" customWidth="1"/>
    <col min="7" max="7" width="25.7109375" style="26"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5.7109375" style="25" customWidth="1"/>
    <col min="15" max="15" width="160.7109375" style="25" customWidth="1"/>
    <col min="16" max="16" width="25.7109375" style="25" customWidth="1"/>
    <col min="17" max="17" width="9.7109375" style="25" customWidth="1"/>
    <col min="18" max="18" width="13.7109375" style="25" customWidth="1"/>
    <col min="19" max="19" width="1.7109375" style="25"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728" t="s">
        <v>2960</v>
      </c>
      <c r="G1" s="263"/>
      <c r="H1" s="263"/>
      <c r="I1" s="263"/>
      <c r="J1" s="777"/>
      <c r="K1" s="263"/>
      <c r="L1" s="777"/>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729" t="s">
        <v>2968</v>
      </c>
      <c r="H2" s="256"/>
      <c r="I2" s="256"/>
      <c r="J2" s="341"/>
      <c r="K2" s="256"/>
      <c r="L2" s="342"/>
      <c r="M2" s="258"/>
      <c r="O2" s="186" t="str">
        <f>+F2</f>
        <v>SECRETARÍA DE MEDIO AMBIENTE, RECURSOS NATURALES Y SOSTENIBILIDAD</v>
      </c>
      <c r="Q2" s="167"/>
      <c r="R2" s="257"/>
      <c r="S2" s="257"/>
      <c r="T2" s="257"/>
      <c r="U2" s="257"/>
      <c r="V2" s="257">
        <v>1000000</v>
      </c>
      <c r="X2" s="166" t="str">
        <f>+F2</f>
        <v>SECRETARÍA DE MEDIO AMBIENTE, RECURSOS NATURALES Y SOSTENIBILIDAD</v>
      </c>
      <c r="Y2" s="257"/>
      <c r="Z2" s="257"/>
      <c r="AA2" s="257"/>
      <c r="AB2" s="257"/>
      <c r="AE2" s="166"/>
      <c r="AF2" s="166"/>
      <c r="AG2" s="257"/>
      <c r="AH2" s="257"/>
      <c r="AI2" s="257"/>
      <c r="AK2" s="257"/>
      <c r="AL2" s="166" t="str">
        <f>+X2</f>
        <v>SECRETARÍA DE MEDIO AMBIENTE, RECURSOS NATURALES Y SOSTENIBILIDAD</v>
      </c>
      <c r="AM2" s="257"/>
      <c r="AN2" s="257"/>
      <c r="AO2" s="257"/>
      <c r="AP2" s="257"/>
      <c r="AQ2" s="257"/>
      <c r="AR2" s="257"/>
      <c r="AT2" s="166"/>
      <c r="AU2" s="166"/>
      <c r="AV2" s="166"/>
      <c r="AW2" s="257"/>
      <c r="AX2" s="257"/>
      <c r="AY2" s="257"/>
      <c r="AZ2" s="166"/>
      <c r="BA2" s="257"/>
      <c r="BB2" s="166" t="str">
        <f>+AL2</f>
        <v>SECRETARÍA DE MEDIO AMBIENTE, RECURSOS NATURALES Y SOSTENIBILIDAD</v>
      </c>
      <c r="BC2" s="257"/>
      <c r="BD2" s="257"/>
      <c r="BE2" s="257"/>
      <c r="BF2" s="257"/>
      <c r="BG2" s="257"/>
      <c r="BH2" s="257"/>
      <c r="BJ2" s="166"/>
      <c r="BK2" s="166"/>
      <c r="BL2" s="166"/>
    </row>
    <row r="3" spans="1:64" ht="30" customHeight="1" thickBot="1" x14ac:dyDescent="0.3">
      <c r="A3" s="164" t="s">
        <v>2857</v>
      </c>
      <c r="B3" s="966" t="s">
        <v>2850</v>
      </c>
      <c r="C3" s="967"/>
      <c r="D3" s="968"/>
      <c r="E3" s="1100" t="s">
        <v>2860</v>
      </c>
      <c r="F3" s="982" t="s">
        <v>2958</v>
      </c>
      <c r="G3" s="983"/>
      <c r="H3" s="983"/>
      <c r="I3" s="983"/>
      <c r="J3" s="982" t="s">
        <v>2958</v>
      </c>
      <c r="K3" s="982"/>
      <c r="L3" s="982" t="s">
        <v>2958</v>
      </c>
      <c r="M3" s="982"/>
      <c r="N3" s="983" t="s">
        <v>2953</v>
      </c>
      <c r="O3" s="983"/>
      <c r="P3" s="253"/>
      <c r="Q3" s="863"/>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1101"/>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1102"/>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251" customFormat="1" ht="15" customHeight="1" x14ac:dyDescent="0.25">
      <c r="A6" s="864"/>
      <c r="B6" s="864"/>
      <c r="C6" s="865">
        <v>9</v>
      </c>
      <c r="D6" s="865">
        <v>50</v>
      </c>
      <c r="E6" s="865">
        <v>6.5</v>
      </c>
      <c r="F6" s="865">
        <v>9</v>
      </c>
      <c r="G6" s="865">
        <v>25</v>
      </c>
      <c r="H6" s="865">
        <v>9</v>
      </c>
      <c r="I6" s="865">
        <v>9</v>
      </c>
      <c r="J6" s="865">
        <v>9</v>
      </c>
      <c r="K6" s="865">
        <v>20</v>
      </c>
      <c r="L6" s="865">
        <v>9</v>
      </c>
      <c r="M6" s="865">
        <v>40</v>
      </c>
      <c r="N6" s="865">
        <v>15</v>
      </c>
      <c r="O6" s="865">
        <v>160</v>
      </c>
      <c r="P6" s="865">
        <v>25</v>
      </c>
      <c r="Q6" s="865">
        <v>9</v>
      </c>
      <c r="R6" s="865">
        <v>13</v>
      </c>
      <c r="S6" s="866">
        <v>1</v>
      </c>
      <c r="T6" s="865">
        <v>14.4</v>
      </c>
      <c r="U6" s="865">
        <v>14.4</v>
      </c>
      <c r="V6" s="865">
        <v>14.4</v>
      </c>
      <c r="W6" s="865">
        <v>14.4</v>
      </c>
      <c r="X6" s="865">
        <v>14.4</v>
      </c>
      <c r="Y6" s="865">
        <v>14.4</v>
      </c>
      <c r="Z6" s="865">
        <v>14.4</v>
      </c>
      <c r="AA6" s="865">
        <v>14.4</v>
      </c>
      <c r="AB6" s="865">
        <v>14.4</v>
      </c>
      <c r="AC6" s="865">
        <v>14.4</v>
      </c>
      <c r="AD6" s="865">
        <v>14.4</v>
      </c>
      <c r="AE6" s="865">
        <v>14.4</v>
      </c>
      <c r="AF6" s="865">
        <v>14.4</v>
      </c>
      <c r="AG6" s="865">
        <v>12.5</v>
      </c>
      <c r="AH6" s="865">
        <v>12.5</v>
      </c>
      <c r="AI6" s="865">
        <v>12.5</v>
      </c>
      <c r="AJ6" s="865">
        <v>12.5</v>
      </c>
      <c r="AK6" s="865">
        <v>12.5</v>
      </c>
      <c r="AL6" s="865">
        <v>12.5</v>
      </c>
      <c r="AM6" s="865">
        <v>12.5</v>
      </c>
      <c r="AN6" s="865">
        <v>12.5</v>
      </c>
      <c r="AO6" s="865">
        <v>12.5</v>
      </c>
      <c r="AP6" s="865">
        <v>12.5</v>
      </c>
      <c r="AQ6" s="865">
        <v>12.5</v>
      </c>
      <c r="AR6" s="865">
        <v>12.5</v>
      </c>
      <c r="AS6" s="865">
        <v>12.5</v>
      </c>
      <c r="AT6" s="865">
        <v>12.5</v>
      </c>
      <c r="AU6" s="865">
        <v>12.5</v>
      </c>
      <c r="AV6" s="865">
        <v>12.5</v>
      </c>
      <c r="AW6" s="865">
        <v>12.5</v>
      </c>
      <c r="AX6" s="865">
        <v>12.5</v>
      </c>
      <c r="AY6" s="865">
        <v>12.5</v>
      </c>
      <c r="AZ6" s="865">
        <v>12.5</v>
      </c>
      <c r="BA6" s="865">
        <v>12.5</v>
      </c>
      <c r="BB6" s="865">
        <v>12.5</v>
      </c>
      <c r="BC6" s="865">
        <v>12.5</v>
      </c>
      <c r="BD6" s="865">
        <v>12.5</v>
      </c>
      <c r="BE6" s="865">
        <v>12.5</v>
      </c>
      <c r="BF6" s="865">
        <v>12.5</v>
      </c>
      <c r="BG6" s="865">
        <v>12.5</v>
      </c>
      <c r="BH6" s="865">
        <v>12.5</v>
      </c>
      <c r="BI6" s="865">
        <v>12.5</v>
      </c>
      <c r="BJ6" s="865">
        <v>12.5</v>
      </c>
      <c r="BK6" s="865">
        <v>12.5</v>
      </c>
      <c r="BL6" s="865">
        <v>12.5</v>
      </c>
    </row>
    <row r="7" spans="1:64" ht="40.5" customHeight="1" x14ac:dyDescent="0.25">
      <c r="A7" s="793" t="s">
        <v>2903</v>
      </c>
      <c r="B7" s="867" t="s">
        <v>2138</v>
      </c>
      <c r="C7" s="795"/>
      <c r="D7" s="57"/>
      <c r="E7" s="57"/>
      <c r="F7" s="57"/>
      <c r="G7" s="168"/>
      <c r="H7" s="798"/>
      <c r="I7" s="798"/>
      <c r="J7" s="168"/>
      <c r="K7" s="168"/>
      <c r="L7" s="57"/>
      <c r="M7" s="57"/>
      <c r="N7" s="57"/>
      <c r="O7" s="175"/>
      <c r="P7" s="175"/>
      <c r="Q7" s="175"/>
      <c r="R7" s="175"/>
      <c r="S7" s="799"/>
      <c r="T7" s="306"/>
      <c r="U7" s="307"/>
      <c r="V7" s="307"/>
      <c r="W7" s="307"/>
      <c r="X7" s="307"/>
      <c r="Y7" s="469">
        <v>90971.994310798007</v>
      </c>
      <c r="Z7" s="803">
        <f>+Z8+Z18+Z22+Z28+Z36</f>
        <v>90971.994310798007</v>
      </c>
      <c r="AA7" s="803">
        <f t="shared" ref="AA7:AF7" si="0">+AA8+AA18+AA22+AA28+AA36</f>
        <v>90971.994310798007</v>
      </c>
      <c r="AB7" s="803">
        <f t="shared" si="0"/>
        <v>0</v>
      </c>
      <c r="AC7" s="803">
        <f t="shared" si="0"/>
        <v>0</v>
      </c>
      <c r="AD7" s="803">
        <f t="shared" si="0"/>
        <v>0</v>
      </c>
      <c r="AE7" s="803">
        <f t="shared" si="0"/>
        <v>0</v>
      </c>
      <c r="AF7" s="803">
        <f t="shared" si="0"/>
        <v>0</v>
      </c>
      <c r="AG7" s="286"/>
      <c r="AH7" s="285">
        <f>+AH8+AH18+AH22+AH28+AH36</f>
        <v>2489.8043108080001</v>
      </c>
      <c r="AI7" s="285">
        <f t="shared" ref="AI7:AN7" si="1">+AI8+AI18+AI22+AI28+AI36</f>
        <v>2489.8043108080001</v>
      </c>
      <c r="AJ7" s="285">
        <f t="shared" si="1"/>
        <v>0</v>
      </c>
      <c r="AK7" s="285">
        <f t="shared" si="1"/>
        <v>0</v>
      </c>
      <c r="AL7" s="285">
        <f t="shared" si="1"/>
        <v>0</v>
      </c>
      <c r="AM7" s="285">
        <f t="shared" si="1"/>
        <v>0</v>
      </c>
      <c r="AN7" s="285">
        <f t="shared" si="1"/>
        <v>0</v>
      </c>
      <c r="AO7" s="286"/>
      <c r="AP7" s="285">
        <f>+AP8+AP18+AP22+AP28+AP36</f>
        <v>29494.063333330003</v>
      </c>
      <c r="AQ7" s="285">
        <f t="shared" ref="AQ7:AV7" si="2">+AQ8+AQ18+AQ22+AQ28+AQ36</f>
        <v>29494.063333330003</v>
      </c>
      <c r="AR7" s="285">
        <f t="shared" si="2"/>
        <v>0</v>
      </c>
      <c r="AS7" s="285">
        <f t="shared" si="2"/>
        <v>0</v>
      </c>
      <c r="AT7" s="285">
        <f t="shared" si="2"/>
        <v>0</v>
      </c>
      <c r="AU7" s="285">
        <f t="shared" si="2"/>
        <v>0</v>
      </c>
      <c r="AV7" s="285">
        <f t="shared" si="2"/>
        <v>0</v>
      </c>
      <c r="AW7" s="286"/>
      <c r="AX7" s="285">
        <f>+AX8+AX18+AX22+AX28+AX36</f>
        <v>29494.063333330003</v>
      </c>
      <c r="AY7" s="285">
        <f t="shared" ref="AY7:BD7" si="3">+AY8+AY18+AY22+AY28+AY36</f>
        <v>29494.063333330003</v>
      </c>
      <c r="AZ7" s="285">
        <f t="shared" si="3"/>
        <v>0</v>
      </c>
      <c r="BA7" s="285">
        <f t="shared" si="3"/>
        <v>0</v>
      </c>
      <c r="BB7" s="285">
        <f t="shared" si="3"/>
        <v>0</v>
      </c>
      <c r="BC7" s="285">
        <f t="shared" si="3"/>
        <v>0</v>
      </c>
      <c r="BD7" s="285">
        <f t="shared" si="3"/>
        <v>0</v>
      </c>
      <c r="BE7" s="286"/>
      <c r="BF7" s="285">
        <f>+BF8+BF18+BF22+BF28+BF36</f>
        <v>29494.063333330003</v>
      </c>
      <c r="BG7" s="285">
        <f t="shared" ref="BG7:BL7" si="4">+BG8+BG18+BG22+BG28+BG36</f>
        <v>29494.063333330003</v>
      </c>
      <c r="BH7" s="285">
        <f t="shared" si="4"/>
        <v>0</v>
      </c>
      <c r="BI7" s="285">
        <f t="shared" si="4"/>
        <v>0</v>
      </c>
      <c r="BJ7" s="285">
        <f t="shared" si="4"/>
        <v>0</v>
      </c>
      <c r="BK7" s="285">
        <f t="shared" si="4"/>
        <v>0</v>
      </c>
      <c r="BL7" s="285">
        <f t="shared" si="4"/>
        <v>0</v>
      </c>
    </row>
    <row r="8" spans="1:64" ht="40.5" customHeight="1" x14ac:dyDescent="0.25">
      <c r="A8" s="868"/>
      <c r="B8" s="806" t="s">
        <v>78</v>
      </c>
      <c r="C8" s="807" t="s">
        <v>2140</v>
      </c>
      <c r="D8" s="808"/>
      <c r="E8" s="808"/>
      <c r="F8" s="869"/>
      <c r="G8" s="811"/>
      <c r="H8" s="174"/>
      <c r="I8" s="174"/>
      <c r="J8" s="811"/>
      <c r="K8" s="811"/>
      <c r="L8" s="811"/>
      <c r="M8" s="811"/>
      <c r="N8" s="811"/>
      <c r="O8" s="812"/>
      <c r="P8" s="812"/>
      <c r="Q8" s="812"/>
      <c r="R8" s="812"/>
      <c r="S8" s="813"/>
      <c r="T8" s="603"/>
      <c r="U8" s="604"/>
      <c r="V8" s="604"/>
      <c r="W8" s="604"/>
      <c r="X8" s="605"/>
      <c r="Y8" s="475">
        <v>5708.8110461000006</v>
      </c>
      <c r="Z8" s="290">
        <f t="shared" ref="Z8:AF23" si="5">+AH8+AP8+AX8+BF8</f>
        <v>5708.8110461000006</v>
      </c>
      <c r="AA8" s="290">
        <f t="shared" si="5"/>
        <v>5708.8110461000006</v>
      </c>
      <c r="AB8" s="290">
        <f t="shared" si="5"/>
        <v>0</v>
      </c>
      <c r="AC8" s="290">
        <f t="shared" si="5"/>
        <v>0</v>
      </c>
      <c r="AD8" s="290">
        <f t="shared" si="5"/>
        <v>0</v>
      </c>
      <c r="AE8" s="290">
        <f t="shared" si="5"/>
        <v>0</v>
      </c>
      <c r="AF8" s="290">
        <f t="shared" si="5"/>
        <v>0</v>
      </c>
      <c r="AG8" s="291"/>
      <c r="AH8" s="292">
        <f>SUM(AH9:AH17)</f>
        <v>1299.8910460999998</v>
      </c>
      <c r="AI8" s="292">
        <f t="shared" ref="AI8:AN8" si="6">SUM(AI9:AI17)</f>
        <v>1299.8910460999998</v>
      </c>
      <c r="AJ8" s="292">
        <f t="shared" si="6"/>
        <v>0</v>
      </c>
      <c r="AK8" s="292">
        <f t="shared" si="6"/>
        <v>0</v>
      </c>
      <c r="AL8" s="292">
        <f t="shared" si="6"/>
        <v>0</v>
      </c>
      <c r="AM8" s="292">
        <f t="shared" si="6"/>
        <v>0</v>
      </c>
      <c r="AN8" s="292">
        <f t="shared" si="6"/>
        <v>0</v>
      </c>
      <c r="AO8" s="291"/>
      <c r="AP8" s="292">
        <f>SUM(AP9:AP17)</f>
        <v>1469.6400000000003</v>
      </c>
      <c r="AQ8" s="292">
        <f t="shared" ref="AQ8:AV8" si="7">SUM(AQ9:AQ17)</f>
        <v>1469.6400000000003</v>
      </c>
      <c r="AR8" s="292">
        <f t="shared" si="7"/>
        <v>0</v>
      </c>
      <c r="AS8" s="292">
        <f t="shared" si="7"/>
        <v>0</v>
      </c>
      <c r="AT8" s="292">
        <f t="shared" si="7"/>
        <v>0</v>
      </c>
      <c r="AU8" s="292">
        <f t="shared" si="7"/>
        <v>0</v>
      </c>
      <c r="AV8" s="292">
        <f t="shared" si="7"/>
        <v>0</v>
      </c>
      <c r="AW8" s="291"/>
      <c r="AX8" s="292">
        <f>SUM(AX9:AX17)</f>
        <v>1469.6400000000003</v>
      </c>
      <c r="AY8" s="292">
        <f t="shared" ref="AY8:BD8" si="8">SUM(AY9:AY17)</f>
        <v>1469.6400000000003</v>
      </c>
      <c r="AZ8" s="292">
        <f t="shared" si="8"/>
        <v>0</v>
      </c>
      <c r="BA8" s="292">
        <f t="shared" si="8"/>
        <v>0</v>
      </c>
      <c r="BB8" s="292">
        <f t="shared" si="8"/>
        <v>0</v>
      </c>
      <c r="BC8" s="292">
        <f t="shared" si="8"/>
        <v>0</v>
      </c>
      <c r="BD8" s="292">
        <f t="shared" si="8"/>
        <v>0</v>
      </c>
      <c r="BE8" s="291"/>
      <c r="BF8" s="292">
        <f>SUM(BF9:BF17)</f>
        <v>1469.6400000000003</v>
      </c>
      <c r="BG8" s="292">
        <f t="shared" ref="BG8:BL8" si="9">SUM(BG9:BG17)</f>
        <v>1469.6400000000003</v>
      </c>
      <c r="BH8" s="292">
        <f t="shared" si="9"/>
        <v>0</v>
      </c>
      <c r="BI8" s="292">
        <f t="shared" si="9"/>
        <v>0</v>
      </c>
      <c r="BJ8" s="292">
        <f t="shared" si="9"/>
        <v>0</v>
      </c>
      <c r="BK8" s="292">
        <f t="shared" si="9"/>
        <v>0</v>
      </c>
      <c r="BL8" s="292">
        <f t="shared" si="9"/>
        <v>0</v>
      </c>
    </row>
    <row r="9" spans="1:64" ht="40.5" customHeight="1" x14ac:dyDescent="0.25">
      <c r="C9" s="1125" t="s">
        <v>79</v>
      </c>
      <c r="D9" s="1039" t="s">
        <v>2141</v>
      </c>
      <c r="E9" s="19">
        <v>808</v>
      </c>
      <c r="F9" s="877">
        <v>320200500</v>
      </c>
      <c r="G9" s="870" t="s">
        <v>3004</v>
      </c>
      <c r="H9" s="23">
        <v>1000</v>
      </c>
      <c r="I9" s="915" t="s">
        <v>3005</v>
      </c>
      <c r="J9" s="871">
        <v>32</v>
      </c>
      <c r="K9" s="871" t="s">
        <v>3006</v>
      </c>
      <c r="L9" s="871">
        <v>3202</v>
      </c>
      <c r="M9" s="871" t="s">
        <v>3007</v>
      </c>
      <c r="N9" s="872">
        <v>2024004540027</v>
      </c>
      <c r="O9" s="871" t="s">
        <v>3008</v>
      </c>
      <c r="P9" s="873" t="s">
        <v>2169</v>
      </c>
      <c r="Q9" s="874">
        <v>1000</v>
      </c>
      <c r="R9" s="875" t="s">
        <v>2955</v>
      </c>
      <c r="S9" s="875"/>
      <c r="T9" s="178">
        <v>1000</v>
      </c>
      <c r="U9" s="294">
        <v>25</v>
      </c>
      <c r="V9" s="295">
        <v>350</v>
      </c>
      <c r="W9" s="295">
        <v>350</v>
      </c>
      <c r="X9" s="295">
        <v>275</v>
      </c>
      <c r="Y9" s="343">
        <v>957.04665611999985</v>
      </c>
      <c r="Z9" s="296">
        <f t="shared" si="5"/>
        <v>957.04665611999985</v>
      </c>
      <c r="AA9" s="296">
        <f t="shared" si="5"/>
        <v>957.04665611999985</v>
      </c>
      <c r="AB9" s="296">
        <f t="shared" si="5"/>
        <v>0</v>
      </c>
      <c r="AC9" s="296">
        <f t="shared" si="5"/>
        <v>0</v>
      </c>
      <c r="AD9" s="296">
        <f t="shared" si="5"/>
        <v>0</v>
      </c>
      <c r="AE9" s="296">
        <f t="shared" si="5"/>
        <v>0</v>
      </c>
      <c r="AF9" s="296">
        <f t="shared" si="5"/>
        <v>0</v>
      </c>
      <c r="AG9" s="297">
        <v>25</v>
      </c>
      <c r="AH9" s="296">
        <f>SUM(AI9:AN9)</f>
        <v>242.08665612000001</v>
      </c>
      <c r="AI9" s="298">
        <f>195.77225612+46.3144</f>
        <v>242.08665612000001</v>
      </c>
      <c r="AJ9" s="298"/>
      <c r="AK9" s="298"/>
      <c r="AL9" s="298"/>
      <c r="AM9" s="298"/>
      <c r="AN9" s="298"/>
      <c r="AO9" s="297">
        <v>350</v>
      </c>
      <c r="AP9" s="296">
        <f>SUM(AQ9:AV9)</f>
        <v>238.32</v>
      </c>
      <c r="AQ9" s="298">
        <v>238.32</v>
      </c>
      <c r="AR9" s="298"/>
      <c r="AS9" s="298"/>
      <c r="AT9" s="298"/>
      <c r="AU9" s="298"/>
      <c r="AV9" s="298"/>
      <c r="AW9" s="297">
        <v>350</v>
      </c>
      <c r="AX9" s="296">
        <f>SUM(AY9:BD9)</f>
        <v>238.32</v>
      </c>
      <c r="AY9" s="298">
        <v>238.32</v>
      </c>
      <c r="AZ9" s="298"/>
      <c r="BA9" s="298"/>
      <c r="BB9" s="298"/>
      <c r="BC9" s="298"/>
      <c r="BD9" s="298"/>
      <c r="BE9" s="297">
        <v>275</v>
      </c>
      <c r="BF9" s="296">
        <f>SUM(BG9:BL9)</f>
        <v>238.32</v>
      </c>
      <c r="BG9" s="298">
        <v>238.32</v>
      </c>
      <c r="BH9" s="298"/>
      <c r="BI9" s="298"/>
      <c r="BJ9" s="298"/>
      <c r="BK9" s="298"/>
      <c r="BL9" s="298"/>
    </row>
    <row r="10" spans="1:64" ht="40.5" customHeight="1" x14ac:dyDescent="0.25">
      <c r="C10" s="1127"/>
      <c r="D10" s="1039"/>
      <c r="E10" s="19">
        <v>809</v>
      </c>
      <c r="F10" s="921">
        <v>320200504</v>
      </c>
      <c r="G10" s="876" t="s">
        <v>2142</v>
      </c>
      <c r="H10" s="23">
        <v>1000000</v>
      </c>
      <c r="I10" s="916" t="s">
        <v>3433</v>
      </c>
      <c r="J10" s="877">
        <v>32</v>
      </c>
      <c r="K10" s="871" t="s">
        <v>3006</v>
      </c>
      <c r="L10" s="871">
        <v>3202</v>
      </c>
      <c r="M10" s="871" t="s">
        <v>3007</v>
      </c>
      <c r="N10" s="872">
        <v>2024004540027</v>
      </c>
      <c r="O10" s="871" t="s">
        <v>3008</v>
      </c>
      <c r="P10" s="873" t="s">
        <v>2142</v>
      </c>
      <c r="Q10" s="878">
        <v>1000000</v>
      </c>
      <c r="R10" s="875" t="s">
        <v>2955</v>
      </c>
      <c r="S10" s="875"/>
      <c r="T10" s="178">
        <v>1000000</v>
      </c>
      <c r="U10" s="879">
        <v>25000</v>
      </c>
      <c r="V10" s="295">
        <v>350000</v>
      </c>
      <c r="W10" s="295">
        <v>350000</v>
      </c>
      <c r="X10" s="295">
        <v>275000</v>
      </c>
      <c r="Y10" s="343">
        <v>957.04665611999985</v>
      </c>
      <c r="Z10" s="296">
        <f t="shared" si="5"/>
        <v>957.04665611999985</v>
      </c>
      <c r="AA10" s="296">
        <f t="shared" si="5"/>
        <v>957.04665611999985</v>
      </c>
      <c r="AB10" s="296">
        <f t="shared" si="5"/>
        <v>0</v>
      </c>
      <c r="AC10" s="296">
        <f t="shared" si="5"/>
        <v>0</v>
      </c>
      <c r="AD10" s="296">
        <f t="shared" si="5"/>
        <v>0</v>
      </c>
      <c r="AE10" s="296">
        <f t="shared" si="5"/>
        <v>0</v>
      </c>
      <c r="AF10" s="296">
        <f t="shared" si="5"/>
        <v>0</v>
      </c>
      <c r="AG10" s="297">
        <v>25000</v>
      </c>
      <c r="AH10" s="296">
        <f t="shared" ref="AH10:AH17" si="10">SUM(AI10:AN10)</f>
        <v>242.08665612000001</v>
      </c>
      <c r="AI10" s="298">
        <f>195.77225612+46.3144</f>
        <v>242.08665612000001</v>
      </c>
      <c r="AJ10" s="298"/>
      <c r="AK10" s="298"/>
      <c r="AL10" s="298"/>
      <c r="AM10" s="298"/>
      <c r="AN10" s="298"/>
      <c r="AO10" s="297">
        <v>350000</v>
      </c>
      <c r="AP10" s="296">
        <f t="shared" ref="AP10:AP17" si="11">SUM(AQ10:AV10)</f>
        <v>238.32</v>
      </c>
      <c r="AQ10" s="298">
        <v>238.32</v>
      </c>
      <c r="AR10" s="298"/>
      <c r="AS10" s="298"/>
      <c r="AT10" s="298"/>
      <c r="AU10" s="298"/>
      <c r="AV10" s="298"/>
      <c r="AW10" s="297">
        <v>350000</v>
      </c>
      <c r="AX10" s="296">
        <f t="shared" ref="AX10:AX17" si="12">SUM(AY10:BD10)</f>
        <v>238.32</v>
      </c>
      <c r="AY10" s="298">
        <v>238.32</v>
      </c>
      <c r="AZ10" s="298"/>
      <c r="BA10" s="298"/>
      <c r="BB10" s="298"/>
      <c r="BC10" s="298"/>
      <c r="BD10" s="298"/>
      <c r="BE10" s="297">
        <v>275000</v>
      </c>
      <c r="BF10" s="296">
        <f t="shared" ref="BF10:BF17" si="13">SUM(BG10:BL10)</f>
        <v>238.32</v>
      </c>
      <c r="BG10" s="298">
        <v>238.32</v>
      </c>
      <c r="BH10" s="298"/>
      <c r="BI10" s="298"/>
      <c r="BJ10" s="298"/>
      <c r="BK10" s="298"/>
      <c r="BL10" s="298"/>
    </row>
    <row r="11" spans="1:64" ht="40.5" customHeight="1" x14ac:dyDescent="0.25">
      <c r="C11" s="1127"/>
      <c r="D11" s="1039"/>
      <c r="E11" s="19">
        <v>810</v>
      </c>
      <c r="F11" s="877">
        <v>320200501</v>
      </c>
      <c r="G11" s="880" t="s">
        <v>3009</v>
      </c>
      <c r="H11" s="23">
        <v>361</v>
      </c>
      <c r="I11" s="915" t="s">
        <v>3005</v>
      </c>
      <c r="J11" s="877">
        <v>32</v>
      </c>
      <c r="K11" s="871" t="s">
        <v>3006</v>
      </c>
      <c r="L11" s="871">
        <v>3202</v>
      </c>
      <c r="M11" s="871" t="s">
        <v>3007</v>
      </c>
      <c r="N11" s="872">
        <v>2024004540027</v>
      </c>
      <c r="O11" s="871" t="s">
        <v>3008</v>
      </c>
      <c r="P11" s="43" t="s">
        <v>2170</v>
      </c>
      <c r="Q11" s="874">
        <v>361</v>
      </c>
      <c r="R11" s="875" t="s">
        <v>2955</v>
      </c>
      <c r="S11" s="875"/>
      <c r="T11" s="178">
        <v>361</v>
      </c>
      <c r="U11" s="294">
        <v>0</v>
      </c>
      <c r="V11" s="295">
        <v>120</v>
      </c>
      <c r="W11" s="295">
        <v>121</v>
      </c>
      <c r="X11" s="295">
        <v>120</v>
      </c>
      <c r="Y11" s="343">
        <v>1517.8870935500001</v>
      </c>
      <c r="Z11" s="296">
        <f t="shared" si="5"/>
        <v>1517.8870935500001</v>
      </c>
      <c r="AA11" s="296">
        <f t="shared" si="5"/>
        <v>1517.8870935500001</v>
      </c>
      <c r="AB11" s="296">
        <f t="shared" si="5"/>
        <v>0</v>
      </c>
      <c r="AC11" s="296">
        <f t="shared" si="5"/>
        <v>0</v>
      </c>
      <c r="AD11" s="296">
        <f t="shared" si="5"/>
        <v>0</v>
      </c>
      <c r="AE11" s="296">
        <f t="shared" si="5"/>
        <v>0</v>
      </c>
      <c r="AF11" s="296">
        <f t="shared" si="5"/>
        <v>0</v>
      </c>
      <c r="AG11" s="297">
        <v>0</v>
      </c>
      <c r="AH11" s="296">
        <f t="shared" si="10"/>
        <v>326.28709355000001</v>
      </c>
      <c r="AI11" s="298">
        <v>326.28709355000001</v>
      </c>
      <c r="AJ11" s="298"/>
      <c r="AK11" s="298"/>
      <c r="AL11" s="298"/>
      <c r="AM11" s="298"/>
      <c r="AN11" s="298"/>
      <c r="AO11" s="297">
        <v>120</v>
      </c>
      <c r="AP11" s="296">
        <f t="shared" si="11"/>
        <v>397.2</v>
      </c>
      <c r="AQ11" s="298">
        <v>397.2</v>
      </c>
      <c r="AR11" s="298"/>
      <c r="AS11" s="298"/>
      <c r="AT11" s="298"/>
      <c r="AU11" s="298"/>
      <c r="AV11" s="298"/>
      <c r="AW11" s="297">
        <v>121</v>
      </c>
      <c r="AX11" s="296">
        <f t="shared" si="12"/>
        <v>397.2</v>
      </c>
      <c r="AY11" s="298">
        <v>397.2</v>
      </c>
      <c r="AZ11" s="298"/>
      <c r="BA11" s="298"/>
      <c r="BB11" s="298"/>
      <c r="BC11" s="298"/>
      <c r="BD11" s="298"/>
      <c r="BE11" s="297">
        <v>120</v>
      </c>
      <c r="BF11" s="296">
        <f t="shared" si="13"/>
        <v>397.2</v>
      </c>
      <c r="BG11" s="298">
        <v>397.2</v>
      </c>
      <c r="BH11" s="298"/>
      <c r="BI11" s="298"/>
      <c r="BJ11" s="298"/>
      <c r="BK11" s="298"/>
      <c r="BL11" s="298"/>
    </row>
    <row r="12" spans="1:64" ht="40.5" customHeight="1" x14ac:dyDescent="0.25">
      <c r="C12" s="1127"/>
      <c r="D12" s="1039"/>
      <c r="E12" s="19">
        <v>811</v>
      </c>
      <c r="F12" s="877">
        <v>320200502</v>
      </c>
      <c r="G12" s="880" t="s">
        <v>3010</v>
      </c>
      <c r="H12" s="917">
        <v>90</v>
      </c>
      <c r="I12" s="915" t="s">
        <v>3005</v>
      </c>
      <c r="J12" s="877">
        <v>32</v>
      </c>
      <c r="K12" s="871" t="s">
        <v>3006</v>
      </c>
      <c r="L12" s="871">
        <v>3202</v>
      </c>
      <c r="M12" s="871" t="s">
        <v>3007</v>
      </c>
      <c r="N12" s="872">
        <v>2024004540027</v>
      </c>
      <c r="O12" s="871" t="s">
        <v>3008</v>
      </c>
      <c r="P12" s="43" t="s">
        <v>2171</v>
      </c>
      <c r="Q12" s="874">
        <v>90</v>
      </c>
      <c r="R12" s="875" t="s">
        <v>2955</v>
      </c>
      <c r="S12" s="875"/>
      <c r="T12" s="178">
        <v>90</v>
      </c>
      <c r="U12" s="294">
        <v>0</v>
      </c>
      <c r="V12" s="295">
        <v>20</v>
      </c>
      <c r="W12" s="295">
        <v>40</v>
      </c>
      <c r="X12" s="295">
        <v>30</v>
      </c>
      <c r="Y12" s="343">
        <v>303.57741870999996</v>
      </c>
      <c r="Z12" s="296">
        <f t="shared" si="5"/>
        <v>303.57741870999996</v>
      </c>
      <c r="AA12" s="296">
        <f t="shared" si="5"/>
        <v>303.57741870999996</v>
      </c>
      <c r="AB12" s="296">
        <f t="shared" si="5"/>
        <v>0</v>
      </c>
      <c r="AC12" s="296">
        <f t="shared" si="5"/>
        <v>0</v>
      </c>
      <c r="AD12" s="296">
        <f t="shared" si="5"/>
        <v>0</v>
      </c>
      <c r="AE12" s="296">
        <f t="shared" si="5"/>
        <v>0</v>
      </c>
      <c r="AF12" s="296">
        <f t="shared" si="5"/>
        <v>0</v>
      </c>
      <c r="AG12" s="297">
        <v>0</v>
      </c>
      <c r="AH12" s="296">
        <f t="shared" si="10"/>
        <v>65.257418709999996</v>
      </c>
      <c r="AI12" s="298">
        <v>65.257418709999996</v>
      </c>
      <c r="AJ12" s="298"/>
      <c r="AK12" s="298"/>
      <c r="AL12" s="298"/>
      <c r="AM12" s="298"/>
      <c r="AN12" s="298"/>
      <c r="AO12" s="297">
        <v>20</v>
      </c>
      <c r="AP12" s="296">
        <f t="shared" si="11"/>
        <v>79.44</v>
      </c>
      <c r="AQ12" s="298">
        <v>79.44</v>
      </c>
      <c r="AR12" s="298"/>
      <c r="AS12" s="298"/>
      <c r="AT12" s="298"/>
      <c r="AU12" s="298"/>
      <c r="AV12" s="298"/>
      <c r="AW12" s="297">
        <v>40</v>
      </c>
      <c r="AX12" s="296">
        <f t="shared" si="12"/>
        <v>79.44</v>
      </c>
      <c r="AY12" s="298">
        <v>79.44</v>
      </c>
      <c r="AZ12" s="298"/>
      <c r="BA12" s="298"/>
      <c r="BB12" s="298"/>
      <c r="BC12" s="298"/>
      <c r="BD12" s="298"/>
      <c r="BE12" s="297">
        <v>30</v>
      </c>
      <c r="BF12" s="296">
        <f t="shared" si="13"/>
        <v>79.44</v>
      </c>
      <c r="BG12" s="298">
        <v>79.44</v>
      </c>
      <c r="BH12" s="298"/>
      <c r="BI12" s="298"/>
      <c r="BJ12" s="298"/>
      <c r="BK12" s="298"/>
      <c r="BL12" s="298"/>
    </row>
    <row r="13" spans="1:64" ht="40.5" customHeight="1" x14ac:dyDescent="0.25">
      <c r="C13" s="1127"/>
      <c r="D13" s="1039"/>
      <c r="E13" s="19">
        <v>812</v>
      </c>
      <c r="F13" s="877">
        <v>320200503</v>
      </c>
      <c r="G13" s="880" t="s">
        <v>3011</v>
      </c>
      <c r="H13" s="23">
        <v>2161</v>
      </c>
      <c r="I13" s="915" t="s">
        <v>3012</v>
      </c>
      <c r="J13" s="877">
        <v>32</v>
      </c>
      <c r="K13" s="871" t="s">
        <v>3006</v>
      </c>
      <c r="L13" s="871">
        <v>3202</v>
      </c>
      <c r="M13" s="871" t="s">
        <v>3007</v>
      </c>
      <c r="N13" s="872">
        <v>2024004540027</v>
      </c>
      <c r="O13" s="871" t="s">
        <v>3008</v>
      </c>
      <c r="P13" s="43" t="s">
        <v>2172</v>
      </c>
      <c r="Q13" s="874">
        <v>2161</v>
      </c>
      <c r="R13" s="875" t="s">
        <v>2955</v>
      </c>
      <c r="S13" s="875"/>
      <c r="T13" s="178">
        <v>2161</v>
      </c>
      <c r="U13" s="294">
        <v>361</v>
      </c>
      <c r="V13" s="295">
        <v>600</v>
      </c>
      <c r="W13" s="295">
        <v>600</v>
      </c>
      <c r="X13" s="295">
        <v>600</v>
      </c>
      <c r="Y13" s="343">
        <v>151.78870935999998</v>
      </c>
      <c r="Z13" s="296">
        <f t="shared" si="5"/>
        <v>151.78870935999998</v>
      </c>
      <c r="AA13" s="296">
        <f t="shared" si="5"/>
        <v>151.78870935999998</v>
      </c>
      <c r="AB13" s="296">
        <f t="shared" si="5"/>
        <v>0</v>
      </c>
      <c r="AC13" s="296">
        <f t="shared" si="5"/>
        <v>0</v>
      </c>
      <c r="AD13" s="296">
        <f t="shared" si="5"/>
        <v>0</v>
      </c>
      <c r="AE13" s="296">
        <f t="shared" si="5"/>
        <v>0</v>
      </c>
      <c r="AF13" s="296">
        <f t="shared" si="5"/>
        <v>0</v>
      </c>
      <c r="AG13" s="297">
        <v>361</v>
      </c>
      <c r="AH13" s="296">
        <f t="shared" si="10"/>
        <v>32.628709360000002</v>
      </c>
      <c r="AI13" s="298">
        <v>32.628709360000002</v>
      </c>
      <c r="AJ13" s="298"/>
      <c r="AK13" s="298"/>
      <c r="AL13" s="298"/>
      <c r="AM13" s="298"/>
      <c r="AN13" s="298"/>
      <c r="AO13" s="297">
        <v>600</v>
      </c>
      <c r="AP13" s="296">
        <f t="shared" si="11"/>
        <v>39.72</v>
      </c>
      <c r="AQ13" s="298">
        <v>39.72</v>
      </c>
      <c r="AR13" s="298"/>
      <c r="AS13" s="298"/>
      <c r="AT13" s="298"/>
      <c r="AU13" s="298"/>
      <c r="AV13" s="298"/>
      <c r="AW13" s="297">
        <v>600</v>
      </c>
      <c r="AX13" s="296">
        <f t="shared" si="12"/>
        <v>39.72</v>
      </c>
      <c r="AY13" s="298">
        <v>39.72</v>
      </c>
      <c r="AZ13" s="298"/>
      <c r="BA13" s="298"/>
      <c r="BB13" s="298"/>
      <c r="BC13" s="298"/>
      <c r="BD13" s="298"/>
      <c r="BE13" s="297">
        <v>600</v>
      </c>
      <c r="BF13" s="296">
        <f t="shared" si="13"/>
        <v>39.72</v>
      </c>
      <c r="BG13" s="298">
        <v>39.72</v>
      </c>
      <c r="BH13" s="298"/>
      <c r="BI13" s="298"/>
      <c r="BJ13" s="298"/>
      <c r="BK13" s="298"/>
      <c r="BL13" s="298"/>
    </row>
    <row r="14" spans="1:64" ht="40.5" customHeight="1" x14ac:dyDescent="0.25">
      <c r="C14" s="1126"/>
      <c r="D14" s="1039"/>
      <c r="E14" s="19">
        <v>813</v>
      </c>
      <c r="F14" s="877">
        <v>320200600</v>
      </c>
      <c r="G14" s="880" t="s">
        <v>3013</v>
      </c>
      <c r="H14" s="23">
        <v>190</v>
      </c>
      <c r="I14" s="915" t="s">
        <v>3012</v>
      </c>
      <c r="J14" s="877">
        <v>32</v>
      </c>
      <c r="K14" s="871" t="s">
        <v>3006</v>
      </c>
      <c r="L14" s="871">
        <v>3202</v>
      </c>
      <c r="M14" s="871" t="s">
        <v>3007</v>
      </c>
      <c r="N14" s="872">
        <v>2024004540027</v>
      </c>
      <c r="O14" s="871" t="s">
        <v>3008</v>
      </c>
      <c r="P14" s="43" t="s">
        <v>2173</v>
      </c>
      <c r="Q14" s="874">
        <v>190</v>
      </c>
      <c r="R14" s="875" t="s">
        <v>2955</v>
      </c>
      <c r="S14" s="875"/>
      <c r="T14" s="178">
        <v>190</v>
      </c>
      <c r="U14" s="294">
        <v>0</v>
      </c>
      <c r="V14" s="295">
        <v>60</v>
      </c>
      <c r="W14" s="295">
        <v>70</v>
      </c>
      <c r="X14" s="295">
        <v>60</v>
      </c>
      <c r="Y14" s="343">
        <v>607.15483741000003</v>
      </c>
      <c r="Z14" s="296">
        <f t="shared" si="5"/>
        <v>607.15483741000003</v>
      </c>
      <c r="AA14" s="296">
        <f t="shared" si="5"/>
        <v>607.15483741000003</v>
      </c>
      <c r="AB14" s="296">
        <f t="shared" si="5"/>
        <v>0</v>
      </c>
      <c r="AC14" s="296">
        <f t="shared" si="5"/>
        <v>0</v>
      </c>
      <c r="AD14" s="296">
        <f t="shared" si="5"/>
        <v>0</v>
      </c>
      <c r="AE14" s="296">
        <f t="shared" si="5"/>
        <v>0</v>
      </c>
      <c r="AF14" s="296">
        <f t="shared" si="5"/>
        <v>0</v>
      </c>
      <c r="AG14" s="297">
        <v>0</v>
      </c>
      <c r="AH14" s="296">
        <f t="shared" si="10"/>
        <v>130.51483740999998</v>
      </c>
      <c r="AI14" s="298">
        <v>130.51483740999998</v>
      </c>
      <c r="AJ14" s="298"/>
      <c r="AK14" s="298"/>
      <c r="AL14" s="298"/>
      <c r="AM14" s="298"/>
      <c r="AN14" s="298"/>
      <c r="AO14" s="297">
        <v>60</v>
      </c>
      <c r="AP14" s="296">
        <f t="shared" si="11"/>
        <v>158.88</v>
      </c>
      <c r="AQ14" s="298">
        <v>158.88</v>
      </c>
      <c r="AR14" s="298"/>
      <c r="AS14" s="298"/>
      <c r="AT14" s="298"/>
      <c r="AU14" s="298"/>
      <c r="AV14" s="298"/>
      <c r="AW14" s="297">
        <v>70</v>
      </c>
      <c r="AX14" s="296">
        <f t="shared" si="12"/>
        <v>158.88</v>
      </c>
      <c r="AY14" s="298">
        <v>158.88</v>
      </c>
      <c r="AZ14" s="298"/>
      <c r="BA14" s="298"/>
      <c r="BB14" s="298"/>
      <c r="BC14" s="298"/>
      <c r="BD14" s="298"/>
      <c r="BE14" s="297">
        <v>60</v>
      </c>
      <c r="BF14" s="296">
        <f t="shared" si="13"/>
        <v>158.88</v>
      </c>
      <c r="BG14" s="298">
        <v>158.88</v>
      </c>
      <c r="BH14" s="298"/>
      <c r="BI14" s="298"/>
      <c r="BJ14" s="298"/>
      <c r="BK14" s="298"/>
      <c r="BL14" s="298"/>
    </row>
    <row r="15" spans="1:64" ht="40.5" customHeight="1" x14ac:dyDescent="0.25">
      <c r="C15" s="881" t="s">
        <v>80</v>
      </c>
      <c r="D15" s="21" t="s">
        <v>2143</v>
      </c>
      <c r="E15" s="10">
        <v>814</v>
      </c>
      <c r="F15" s="877">
        <v>320203800</v>
      </c>
      <c r="G15" s="47" t="s">
        <v>2144</v>
      </c>
      <c r="H15" s="23">
        <v>200000</v>
      </c>
      <c r="I15" s="353" t="s">
        <v>2979</v>
      </c>
      <c r="J15" s="877">
        <v>32</v>
      </c>
      <c r="K15" s="871" t="s">
        <v>3006</v>
      </c>
      <c r="L15" s="871">
        <v>3202</v>
      </c>
      <c r="M15" s="871" t="s">
        <v>3007</v>
      </c>
      <c r="N15" s="872">
        <v>2024004540027</v>
      </c>
      <c r="O15" s="871" t="s">
        <v>3008</v>
      </c>
      <c r="P15" s="882" t="s">
        <v>2144</v>
      </c>
      <c r="Q15" s="272">
        <v>200000</v>
      </c>
      <c r="R15" s="875" t="s">
        <v>2955</v>
      </c>
      <c r="S15" s="875"/>
      <c r="T15" s="178">
        <v>200000</v>
      </c>
      <c r="U15" s="294">
        <v>0</v>
      </c>
      <c r="V15" s="295">
        <v>50000</v>
      </c>
      <c r="W15" s="295">
        <v>100000</v>
      </c>
      <c r="X15" s="295">
        <v>50000</v>
      </c>
      <c r="Y15" s="343">
        <v>607.15483741000003</v>
      </c>
      <c r="Z15" s="296">
        <f t="shared" si="5"/>
        <v>607.15483741000003</v>
      </c>
      <c r="AA15" s="296">
        <f t="shared" si="5"/>
        <v>607.15483741000003</v>
      </c>
      <c r="AB15" s="296">
        <f t="shared" si="5"/>
        <v>0</v>
      </c>
      <c r="AC15" s="296">
        <f t="shared" si="5"/>
        <v>0</v>
      </c>
      <c r="AD15" s="296">
        <f t="shared" si="5"/>
        <v>0</v>
      </c>
      <c r="AE15" s="296">
        <f t="shared" si="5"/>
        <v>0</v>
      </c>
      <c r="AF15" s="296">
        <f t="shared" si="5"/>
        <v>0</v>
      </c>
      <c r="AG15" s="297">
        <v>0</v>
      </c>
      <c r="AH15" s="296">
        <f t="shared" si="10"/>
        <v>130.51483740999998</v>
      </c>
      <c r="AI15" s="298">
        <v>130.51483740999998</v>
      </c>
      <c r="AJ15" s="298"/>
      <c r="AK15" s="298"/>
      <c r="AL15" s="298"/>
      <c r="AM15" s="298"/>
      <c r="AN15" s="298"/>
      <c r="AO15" s="297">
        <v>50000</v>
      </c>
      <c r="AP15" s="296">
        <f t="shared" si="11"/>
        <v>158.88</v>
      </c>
      <c r="AQ15" s="298">
        <v>158.88</v>
      </c>
      <c r="AR15" s="298"/>
      <c r="AS15" s="298"/>
      <c r="AT15" s="298"/>
      <c r="AU15" s="298"/>
      <c r="AV15" s="298"/>
      <c r="AW15" s="297">
        <v>100000</v>
      </c>
      <c r="AX15" s="296">
        <f t="shared" si="12"/>
        <v>158.88</v>
      </c>
      <c r="AY15" s="298">
        <v>158.88</v>
      </c>
      <c r="AZ15" s="298"/>
      <c r="BA15" s="298"/>
      <c r="BB15" s="298"/>
      <c r="BC15" s="298"/>
      <c r="BD15" s="298"/>
      <c r="BE15" s="297">
        <v>50000</v>
      </c>
      <c r="BF15" s="296">
        <f t="shared" si="13"/>
        <v>158.88</v>
      </c>
      <c r="BG15" s="298">
        <v>158.88</v>
      </c>
      <c r="BH15" s="298"/>
      <c r="BI15" s="298"/>
      <c r="BJ15" s="298"/>
      <c r="BK15" s="298"/>
      <c r="BL15" s="298"/>
    </row>
    <row r="16" spans="1:64" ht="40.5" customHeight="1" x14ac:dyDescent="0.25">
      <c r="C16" s="881" t="s">
        <v>2149</v>
      </c>
      <c r="D16" s="21" t="s">
        <v>2145</v>
      </c>
      <c r="E16" s="10">
        <v>815</v>
      </c>
      <c r="F16" s="921">
        <v>320200200</v>
      </c>
      <c r="G16" s="47" t="s">
        <v>485</v>
      </c>
      <c r="H16" s="23">
        <v>3</v>
      </c>
      <c r="I16" s="915" t="s">
        <v>2979</v>
      </c>
      <c r="J16" s="877">
        <v>32</v>
      </c>
      <c r="K16" s="871" t="s">
        <v>3006</v>
      </c>
      <c r="L16" s="871">
        <v>3202</v>
      </c>
      <c r="M16" s="871" t="s">
        <v>3007</v>
      </c>
      <c r="N16" s="872">
        <v>2024004540027</v>
      </c>
      <c r="O16" s="871" t="s">
        <v>3008</v>
      </c>
      <c r="P16" s="882" t="s">
        <v>485</v>
      </c>
      <c r="Q16" s="874">
        <v>3</v>
      </c>
      <c r="R16" s="875" t="s">
        <v>2955</v>
      </c>
      <c r="S16" s="875"/>
      <c r="T16" s="178">
        <v>3</v>
      </c>
      <c r="U16" s="294">
        <v>0</v>
      </c>
      <c r="V16" s="295">
        <v>1</v>
      </c>
      <c r="W16" s="295">
        <v>1</v>
      </c>
      <c r="X16" s="295">
        <v>1</v>
      </c>
      <c r="Y16" s="343">
        <v>303.57741870999996</v>
      </c>
      <c r="Z16" s="296">
        <f t="shared" si="5"/>
        <v>303.57741870999996</v>
      </c>
      <c r="AA16" s="296">
        <f t="shared" si="5"/>
        <v>303.57741870999996</v>
      </c>
      <c r="AB16" s="296">
        <f t="shared" si="5"/>
        <v>0</v>
      </c>
      <c r="AC16" s="296">
        <f t="shared" si="5"/>
        <v>0</v>
      </c>
      <c r="AD16" s="296">
        <f t="shared" si="5"/>
        <v>0</v>
      </c>
      <c r="AE16" s="296">
        <f t="shared" si="5"/>
        <v>0</v>
      </c>
      <c r="AF16" s="296">
        <f t="shared" si="5"/>
        <v>0</v>
      </c>
      <c r="AG16" s="297">
        <v>0</v>
      </c>
      <c r="AH16" s="296">
        <f t="shared" si="10"/>
        <v>65.257418709999996</v>
      </c>
      <c r="AI16" s="298">
        <v>65.257418709999996</v>
      </c>
      <c r="AJ16" s="298"/>
      <c r="AK16" s="298"/>
      <c r="AL16" s="298"/>
      <c r="AM16" s="298"/>
      <c r="AN16" s="298"/>
      <c r="AO16" s="297">
        <v>1</v>
      </c>
      <c r="AP16" s="296">
        <f t="shared" si="11"/>
        <v>79.44</v>
      </c>
      <c r="AQ16" s="298">
        <v>79.44</v>
      </c>
      <c r="AR16" s="298"/>
      <c r="AS16" s="298"/>
      <c r="AT16" s="298"/>
      <c r="AU16" s="298"/>
      <c r="AV16" s="298"/>
      <c r="AW16" s="297">
        <v>1</v>
      </c>
      <c r="AX16" s="296">
        <f t="shared" si="12"/>
        <v>79.44</v>
      </c>
      <c r="AY16" s="298">
        <v>79.44</v>
      </c>
      <c r="AZ16" s="298"/>
      <c r="BA16" s="298"/>
      <c r="BB16" s="298"/>
      <c r="BC16" s="298"/>
      <c r="BD16" s="298"/>
      <c r="BE16" s="297">
        <v>1</v>
      </c>
      <c r="BF16" s="296">
        <f t="shared" si="13"/>
        <v>79.44</v>
      </c>
      <c r="BG16" s="298">
        <v>79.44</v>
      </c>
      <c r="BH16" s="298"/>
      <c r="BI16" s="298"/>
      <c r="BJ16" s="298"/>
      <c r="BK16" s="298"/>
      <c r="BL16" s="298"/>
    </row>
    <row r="17" spans="2:64" ht="40.5" customHeight="1" x14ac:dyDescent="0.25">
      <c r="C17" s="881" t="s">
        <v>2150</v>
      </c>
      <c r="D17" s="33" t="s">
        <v>2146</v>
      </c>
      <c r="E17" s="10">
        <v>816</v>
      </c>
      <c r="F17" s="921">
        <v>320200103</v>
      </c>
      <c r="G17" s="35" t="s">
        <v>2208</v>
      </c>
      <c r="H17" s="23">
        <v>1</v>
      </c>
      <c r="I17" s="915" t="s">
        <v>2979</v>
      </c>
      <c r="J17" s="877">
        <v>32</v>
      </c>
      <c r="K17" s="871" t="s">
        <v>3006</v>
      </c>
      <c r="L17" s="871">
        <v>3202</v>
      </c>
      <c r="M17" s="871" t="s">
        <v>3007</v>
      </c>
      <c r="N17" s="872">
        <v>2024004540027</v>
      </c>
      <c r="O17" s="871" t="s">
        <v>3008</v>
      </c>
      <c r="P17" s="883" t="s">
        <v>2147</v>
      </c>
      <c r="Q17" s="874">
        <v>1</v>
      </c>
      <c r="R17" s="875" t="s">
        <v>2956</v>
      </c>
      <c r="S17" s="875"/>
      <c r="T17" s="178">
        <v>1</v>
      </c>
      <c r="U17" s="294">
        <v>0</v>
      </c>
      <c r="V17" s="295">
        <v>0</v>
      </c>
      <c r="W17" s="295">
        <v>0</v>
      </c>
      <c r="X17" s="295">
        <v>1</v>
      </c>
      <c r="Y17" s="343">
        <v>303.57741870999996</v>
      </c>
      <c r="Z17" s="296">
        <f t="shared" si="5"/>
        <v>303.57741870999996</v>
      </c>
      <c r="AA17" s="296">
        <f t="shared" si="5"/>
        <v>303.57741870999996</v>
      </c>
      <c r="AB17" s="296">
        <f t="shared" si="5"/>
        <v>0</v>
      </c>
      <c r="AC17" s="296">
        <f t="shared" si="5"/>
        <v>0</v>
      </c>
      <c r="AD17" s="296">
        <f t="shared" si="5"/>
        <v>0</v>
      </c>
      <c r="AE17" s="296">
        <f t="shared" si="5"/>
        <v>0</v>
      </c>
      <c r="AF17" s="296">
        <f t="shared" si="5"/>
        <v>0</v>
      </c>
      <c r="AG17" s="297">
        <v>0</v>
      </c>
      <c r="AH17" s="296">
        <f t="shared" si="10"/>
        <v>65.257418709999996</v>
      </c>
      <c r="AI17" s="298">
        <v>65.257418709999996</v>
      </c>
      <c r="AJ17" s="298"/>
      <c r="AK17" s="298"/>
      <c r="AL17" s="298"/>
      <c r="AM17" s="298"/>
      <c r="AN17" s="298"/>
      <c r="AO17" s="297">
        <v>0</v>
      </c>
      <c r="AP17" s="296">
        <f t="shared" si="11"/>
        <v>79.44</v>
      </c>
      <c r="AQ17" s="298">
        <v>79.44</v>
      </c>
      <c r="AR17" s="298"/>
      <c r="AS17" s="298"/>
      <c r="AT17" s="298"/>
      <c r="AU17" s="298"/>
      <c r="AV17" s="298"/>
      <c r="AW17" s="297">
        <v>0</v>
      </c>
      <c r="AX17" s="296">
        <f t="shared" si="12"/>
        <v>79.44</v>
      </c>
      <c r="AY17" s="298">
        <v>79.44</v>
      </c>
      <c r="AZ17" s="298"/>
      <c r="BA17" s="298"/>
      <c r="BB17" s="298"/>
      <c r="BC17" s="298"/>
      <c r="BD17" s="298"/>
      <c r="BE17" s="297">
        <v>1</v>
      </c>
      <c r="BF17" s="296">
        <f t="shared" si="13"/>
        <v>79.44</v>
      </c>
      <c r="BG17" s="298">
        <v>79.44</v>
      </c>
      <c r="BH17" s="298"/>
      <c r="BI17" s="298"/>
      <c r="BJ17" s="298"/>
      <c r="BK17" s="298"/>
      <c r="BL17" s="298"/>
    </row>
    <row r="18" spans="2:64" ht="40.5" customHeight="1" x14ac:dyDescent="0.25">
      <c r="B18" s="806" t="s">
        <v>81</v>
      </c>
      <c r="C18" s="807" t="s">
        <v>2148</v>
      </c>
      <c r="D18" s="808"/>
      <c r="E18" s="808"/>
      <c r="F18" s="869"/>
      <c r="G18" s="884"/>
      <c r="H18" s="918"/>
      <c r="I18" s="918"/>
      <c r="J18" s="811"/>
      <c r="K18" s="811"/>
      <c r="L18" s="811"/>
      <c r="M18" s="811"/>
      <c r="N18" s="811"/>
      <c r="O18" s="812"/>
      <c r="P18" s="812"/>
      <c r="Q18" s="812"/>
      <c r="R18" s="812"/>
      <c r="S18" s="813"/>
      <c r="T18" s="603"/>
      <c r="U18" s="604"/>
      <c r="V18" s="604"/>
      <c r="W18" s="604"/>
      <c r="X18" s="605"/>
      <c r="Y18" s="475">
        <v>781.83640721000006</v>
      </c>
      <c r="Z18" s="290">
        <f t="shared" si="5"/>
        <v>781.83640721000006</v>
      </c>
      <c r="AA18" s="290">
        <f t="shared" si="5"/>
        <v>781.83640721000006</v>
      </c>
      <c r="AB18" s="290">
        <f t="shared" si="5"/>
        <v>0</v>
      </c>
      <c r="AC18" s="290">
        <f t="shared" si="5"/>
        <v>0</v>
      </c>
      <c r="AD18" s="290">
        <f t="shared" si="5"/>
        <v>0</v>
      </c>
      <c r="AE18" s="290">
        <f t="shared" si="5"/>
        <v>0</v>
      </c>
      <c r="AF18" s="290">
        <f t="shared" si="5"/>
        <v>0</v>
      </c>
      <c r="AG18" s="291"/>
      <c r="AH18" s="292">
        <f>SUM(AH19:AH21)</f>
        <v>214.83640721</v>
      </c>
      <c r="AI18" s="292">
        <f t="shared" ref="AI18:AN18" si="14">SUM(AI19:AI21)</f>
        <v>214.83640721</v>
      </c>
      <c r="AJ18" s="292">
        <f t="shared" si="14"/>
        <v>0</v>
      </c>
      <c r="AK18" s="292">
        <f t="shared" si="14"/>
        <v>0</v>
      </c>
      <c r="AL18" s="292">
        <f t="shared" si="14"/>
        <v>0</v>
      </c>
      <c r="AM18" s="292">
        <f t="shared" si="14"/>
        <v>0</v>
      </c>
      <c r="AN18" s="292">
        <f t="shared" si="14"/>
        <v>0</v>
      </c>
      <c r="AO18" s="291"/>
      <c r="AP18" s="292">
        <f>SUM(AP19:AP21)</f>
        <v>189</v>
      </c>
      <c r="AQ18" s="292">
        <f t="shared" ref="AQ18:AV18" si="15">SUM(AQ19:AQ21)</f>
        <v>189</v>
      </c>
      <c r="AR18" s="292">
        <f t="shared" si="15"/>
        <v>0</v>
      </c>
      <c r="AS18" s="292">
        <f t="shared" si="15"/>
        <v>0</v>
      </c>
      <c r="AT18" s="292">
        <f t="shared" si="15"/>
        <v>0</v>
      </c>
      <c r="AU18" s="292">
        <f t="shared" si="15"/>
        <v>0</v>
      </c>
      <c r="AV18" s="292">
        <f t="shared" si="15"/>
        <v>0</v>
      </c>
      <c r="AW18" s="291"/>
      <c r="AX18" s="292">
        <f>SUM(AX19:AX21)</f>
        <v>189</v>
      </c>
      <c r="AY18" s="292">
        <f t="shared" ref="AY18:BD18" si="16">SUM(AY19:AY21)</f>
        <v>189</v>
      </c>
      <c r="AZ18" s="292">
        <f t="shared" si="16"/>
        <v>0</v>
      </c>
      <c r="BA18" s="292">
        <f t="shared" si="16"/>
        <v>0</v>
      </c>
      <c r="BB18" s="292">
        <f t="shared" si="16"/>
        <v>0</v>
      </c>
      <c r="BC18" s="292">
        <f t="shared" si="16"/>
        <v>0</v>
      </c>
      <c r="BD18" s="292">
        <f t="shared" si="16"/>
        <v>0</v>
      </c>
      <c r="BE18" s="291"/>
      <c r="BF18" s="292">
        <f>SUM(BF19:BF21)</f>
        <v>189</v>
      </c>
      <c r="BG18" s="292">
        <f t="shared" ref="BG18:BL18" si="17">SUM(BG19:BG21)</f>
        <v>189</v>
      </c>
      <c r="BH18" s="292">
        <f t="shared" si="17"/>
        <v>0</v>
      </c>
      <c r="BI18" s="292">
        <f t="shared" si="17"/>
        <v>0</v>
      </c>
      <c r="BJ18" s="292">
        <f t="shared" si="17"/>
        <v>0</v>
      </c>
      <c r="BK18" s="292">
        <f t="shared" si="17"/>
        <v>0</v>
      </c>
      <c r="BL18" s="292">
        <f t="shared" si="17"/>
        <v>0</v>
      </c>
    </row>
    <row r="19" spans="2:64" ht="40.5" customHeight="1" x14ac:dyDescent="0.25">
      <c r="C19" s="881" t="s">
        <v>213</v>
      </c>
      <c r="D19" s="48" t="s">
        <v>2151</v>
      </c>
      <c r="E19" s="10">
        <v>817</v>
      </c>
      <c r="F19" s="921">
        <v>320100300</v>
      </c>
      <c r="G19" s="47" t="s">
        <v>2152</v>
      </c>
      <c r="H19" s="23">
        <v>40</v>
      </c>
      <c r="I19" s="23" t="s">
        <v>2979</v>
      </c>
      <c r="J19" s="24">
        <v>32</v>
      </c>
      <c r="K19" s="871" t="s">
        <v>3006</v>
      </c>
      <c r="L19" s="871">
        <v>3201</v>
      </c>
      <c r="M19" s="24" t="s">
        <v>3014</v>
      </c>
      <c r="N19" s="885">
        <v>2024004540036</v>
      </c>
      <c r="O19" s="24" t="s">
        <v>3015</v>
      </c>
      <c r="P19" s="882" t="s">
        <v>2152</v>
      </c>
      <c r="Q19" s="874">
        <v>40</v>
      </c>
      <c r="R19" s="875" t="s">
        <v>2955</v>
      </c>
      <c r="S19" s="875"/>
      <c r="T19" s="178">
        <v>40</v>
      </c>
      <c r="U19" s="294">
        <v>0</v>
      </c>
      <c r="V19" s="295">
        <v>5</v>
      </c>
      <c r="W19" s="295">
        <v>20</v>
      </c>
      <c r="X19" s="295">
        <v>15</v>
      </c>
      <c r="Y19" s="343">
        <v>381.65532360499998</v>
      </c>
      <c r="Z19" s="296">
        <f t="shared" si="5"/>
        <v>381.65532360499998</v>
      </c>
      <c r="AA19" s="296">
        <f t="shared" si="5"/>
        <v>381.65532360499998</v>
      </c>
      <c r="AB19" s="296">
        <f t="shared" si="5"/>
        <v>0</v>
      </c>
      <c r="AC19" s="296">
        <f t="shared" si="5"/>
        <v>0</v>
      </c>
      <c r="AD19" s="296">
        <f t="shared" si="5"/>
        <v>0</v>
      </c>
      <c r="AE19" s="296">
        <f t="shared" si="5"/>
        <v>0</v>
      </c>
      <c r="AF19" s="296">
        <f t="shared" si="5"/>
        <v>0</v>
      </c>
      <c r="AG19" s="297">
        <v>0</v>
      </c>
      <c r="AH19" s="296">
        <f>SUM(AI19:AN19)</f>
        <v>98.155323604999992</v>
      </c>
      <c r="AI19" s="298">
        <f>24.052283605+74.10304</f>
        <v>98.155323604999992</v>
      </c>
      <c r="AJ19" s="298"/>
      <c r="AK19" s="298"/>
      <c r="AL19" s="298"/>
      <c r="AM19" s="298"/>
      <c r="AN19" s="298"/>
      <c r="AO19" s="297">
        <v>5</v>
      </c>
      <c r="AP19" s="296">
        <f>SUM(AQ19:AV19)</f>
        <v>94.5</v>
      </c>
      <c r="AQ19" s="886">
        <v>94.5</v>
      </c>
      <c r="AR19" s="298"/>
      <c r="AS19" s="298"/>
      <c r="AT19" s="298"/>
      <c r="AU19" s="298"/>
      <c r="AV19" s="298"/>
      <c r="AW19" s="297">
        <v>20</v>
      </c>
      <c r="AX19" s="296">
        <f>SUM(AY19:BD19)</f>
        <v>94.5</v>
      </c>
      <c r="AY19" s="344">
        <v>94.5</v>
      </c>
      <c r="AZ19" s="298"/>
      <c r="BA19" s="298"/>
      <c r="BB19" s="298"/>
      <c r="BC19" s="298"/>
      <c r="BD19" s="298"/>
      <c r="BE19" s="297">
        <v>15</v>
      </c>
      <c r="BF19" s="296">
        <f>SUM(BG19:BL19)</f>
        <v>94.5</v>
      </c>
      <c r="BG19" s="344">
        <v>94.5</v>
      </c>
      <c r="BH19" s="298"/>
      <c r="BI19" s="298"/>
      <c r="BJ19" s="298"/>
      <c r="BK19" s="298"/>
      <c r="BL19" s="298"/>
    </row>
    <row r="20" spans="2:64" ht="40.5" customHeight="1" x14ac:dyDescent="0.25">
      <c r="C20" s="881" t="s">
        <v>214</v>
      </c>
      <c r="D20" s="21" t="s">
        <v>2153</v>
      </c>
      <c r="E20" s="10">
        <v>818</v>
      </c>
      <c r="F20" s="877">
        <v>320100300</v>
      </c>
      <c r="G20" s="47" t="s">
        <v>2152</v>
      </c>
      <c r="H20" s="23">
        <v>6</v>
      </c>
      <c r="I20" s="915" t="s">
        <v>2979</v>
      </c>
      <c r="J20" s="877">
        <v>32</v>
      </c>
      <c r="K20" s="871" t="s">
        <v>3006</v>
      </c>
      <c r="L20" s="871">
        <v>3201</v>
      </c>
      <c r="M20" s="24" t="s">
        <v>3014</v>
      </c>
      <c r="N20" s="885">
        <v>2024004540036</v>
      </c>
      <c r="O20" s="24" t="s">
        <v>3015</v>
      </c>
      <c r="P20" s="882" t="s">
        <v>2152</v>
      </c>
      <c r="Q20" s="874">
        <v>6</v>
      </c>
      <c r="R20" s="875" t="s">
        <v>2955</v>
      </c>
      <c r="S20" s="875"/>
      <c r="T20" s="178">
        <v>6</v>
      </c>
      <c r="U20" s="294">
        <v>0</v>
      </c>
      <c r="V20" s="295">
        <v>0</v>
      </c>
      <c r="W20" s="295">
        <v>0</v>
      </c>
      <c r="X20" s="295">
        <v>6</v>
      </c>
      <c r="Y20" s="343">
        <v>338.67062688400006</v>
      </c>
      <c r="Z20" s="296">
        <f t="shared" si="5"/>
        <v>338.67062688400006</v>
      </c>
      <c r="AA20" s="296">
        <f t="shared" si="5"/>
        <v>338.67062688400006</v>
      </c>
      <c r="AB20" s="296">
        <f t="shared" si="5"/>
        <v>0</v>
      </c>
      <c r="AC20" s="296">
        <f t="shared" si="5"/>
        <v>0</v>
      </c>
      <c r="AD20" s="296">
        <f t="shared" si="5"/>
        <v>0</v>
      </c>
      <c r="AE20" s="296">
        <f t="shared" si="5"/>
        <v>0</v>
      </c>
      <c r="AF20" s="296">
        <f t="shared" si="5"/>
        <v>0</v>
      </c>
      <c r="AG20" s="297">
        <v>0</v>
      </c>
      <c r="AH20" s="296">
        <f t="shared" ref="AH20:AH21" si="18">SUM(AI20:AN20)</f>
        <v>111.870626884</v>
      </c>
      <c r="AI20" s="298">
        <f>19.241826884+92.6288</f>
        <v>111.870626884</v>
      </c>
      <c r="AJ20" s="298"/>
      <c r="AK20" s="298"/>
      <c r="AL20" s="298"/>
      <c r="AM20" s="298"/>
      <c r="AN20" s="298"/>
      <c r="AO20" s="297">
        <v>0</v>
      </c>
      <c r="AP20" s="296">
        <f t="shared" ref="AP20:AP21" si="19">SUM(AQ20:AV20)</f>
        <v>75.599999999999994</v>
      </c>
      <c r="AQ20" s="425">
        <v>75.599999999999994</v>
      </c>
      <c r="AR20" s="298"/>
      <c r="AS20" s="298"/>
      <c r="AT20" s="298"/>
      <c r="AU20" s="298"/>
      <c r="AV20" s="298"/>
      <c r="AW20" s="297">
        <v>0</v>
      </c>
      <c r="AX20" s="296">
        <f t="shared" ref="AX20:AX21" si="20">SUM(AY20:BD20)</f>
        <v>75.599999999999994</v>
      </c>
      <c r="AY20" s="298">
        <v>75.599999999999994</v>
      </c>
      <c r="AZ20" s="298"/>
      <c r="BA20" s="298"/>
      <c r="BB20" s="298"/>
      <c r="BC20" s="298"/>
      <c r="BD20" s="298"/>
      <c r="BE20" s="297">
        <v>6</v>
      </c>
      <c r="BF20" s="296">
        <f t="shared" ref="BF20:BF21" si="21">SUM(BG20:BL20)</f>
        <v>75.599999999999994</v>
      </c>
      <c r="BG20" s="298">
        <v>75.599999999999994</v>
      </c>
      <c r="BH20" s="298"/>
      <c r="BI20" s="298"/>
      <c r="BJ20" s="298"/>
      <c r="BK20" s="298"/>
      <c r="BL20" s="298"/>
    </row>
    <row r="21" spans="2:64" ht="40.5" customHeight="1" x14ac:dyDescent="0.25">
      <c r="C21" s="881" t="s">
        <v>2156</v>
      </c>
      <c r="D21" s="33" t="s">
        <v>2154</v>
      </c>
      <c r="E21" s="10">
        <v>819</v>
      </c>
      <c r="F21" s="921">
        <v>320100200</v>
      </c>
      <c r="G21" s="47" t="s">
        <v>259</v>
      </c>
      <c r="H21" s="23">
        <v>6</v>
      </c>
      <c r="I21" s="23" t="s">
        <v>2979</v>
      </c>
      <c r="J21" s="877">
        <v>32</v>
      </c>
      <c r="K21" s="871" t="s">
        <v>3006</v>
      </c>
      <c r="L21" s="871">
        <v>3201</v>
      </c>
      <c r="M21" s="24" t="s">
        <v>3014</v>
      </c>
      <c r="N21" s="885">
        <v>2024004540036</v>
      </c>
      <c r="O21" s="24" t="s">
        <v>3015</v>
      </c>
      <c r="P21" s="882" t="s">
        <v>2155</v>
      </c>
      <c r="Q21" s="874">
        <v>6</v>
      </c>
      <c r="R21" s="875" t="s">
        <v>2955</v>
      </c>
      <c r="S21" s="875"/>
      <c r="T21" s="178">
        <v>6</v>
      </c>
      <c r="U21" s="294">
        <v>0</v>
      </c>
      <c r="V21" s="295">
        <v>0</v>
      </c>
      <c r="W21" s="295">
        <v>3</v>
      </c>
      <c r="X21" s="295">
        <v>3</v>
      </c>
      <c r="Y21" s="343">
        <v>61.510456720999997</v>
      </c>
      <c r="Z21" s="296">
        <f t="shared" si="5"/>
        <v>61.510456720999997</v>
      </c>
      <c r="AA21" s="296">
        <f t="shared" si="5"/>
        <v>61.510456720999997</v>
      </c>
      <c r="AB21" s="296">
        <f t="shared" si="5"/>
        <v>0</v>
      </c>
      <c r="AC21" s="296">
        <f t="shared" si="5"/>
        <v>0</v>
      </c>
      <c r="AD21" s="296">
        <f t="shared" si="5"/>
        <v>0</v>
      </c>
      <c r="AE21" s="296">
        <f t="shared" si="5"/>
        <v>0</v>
      </c>
      <c r="AF21" s="296">
        <f t="shared" si="5"/>
        <v>0</v>
      </c>
      <c r="AG21" s="297">
        <v>0</v>
      </c>
      <c r="AH21" s="296">
        <f t="shared" si="18"/>
        <v>4.8104567209999995</v>
      </c>
      <c r="AI21" s="298">
        <v>4.8104567209999995</v>
      </c>
      <c r="AJ21" s="298"/>
      <c r="AK21" s="298"/>
      <c r="AL21" s="298"/>
      <c r="AM21" s="298"/>
      <c r="AN21" s="298"/>
      <c r="AO21" s="297">
        <v>0</v>
      </c>
      <c r="AP21" s="296">
        <f t="shared" si="19"/>
        <v>18.899999999999999</v>
      </c>
      <c r="AQ21" s="425">
        <v>18.899999999999999</v>
      </c>
      <c r="AR21" s="298"/>
      <c r="AS21" s="298"/>
      <c r="AT21" s="298"/>
      <c r="AU21" s="298"/>
      <c r="AV21" s="298"/>
      <c r="AW21" s="297">
        <v>3</v>
      </c>
      <c r="AX21" s="296">
        <f t="shared" si="20"/>
        <v>18.899999999999999</v>
      </c>
      <c r="AY21" s="298">
        <v>18.899999999999999</v>
      </c>
      <c r="AZ21" s="298"/>
      <c r="BA21" s="298"/>
      <c r="BB21" s="298"/>
      <c r="BC21" s="298"/>
      <c r="BD21" s="298"/>
      <c r="BE21" s="297">
        <v>3</v>
      </c>
      <c r="BF21" s="296">
        <f t="shared" si="21"/>
        <v>18.899999999999999</v>
      </c>
      <c r="BG21" s="298">
        <v>18.899999999999999</v>
      </c>
      <c r="BH21" s="298"/>
      <c r="BI21" s="298"/>
      <c r="BJ21" s="298"/>
      <c r="BK21" s="298"/>
      <c r="BL21" s="298"/>
    </row>
    <row r="22" spans="2:64" ht="40.5" customHeight="1" x14ac:dyDescent="0.25">
      <c r="B22" s="806" t="s">
        <v>215</v>
      </c>
      <c r="C22" s="807" t="s">
        <v>2157</v>
      </c>
      <c r="D22" s="808"/>
      <c r="E22" s="808"/>
      <c r="F22" s="869"/>
      <c r="G22" s="808"/>
      <c r="H22" s="918"/>
      <c r="I22" s="918"/>
      <c r="J22" s="811"/>
      <c r="K22" s="811"/>
      <c r="L22" s="811"/>
      <c r="M22" s="811"/>
      <c r="N22" s="811"/>
      <c r="O22" s="812"/>
      <c r="P22" s="812"/>
      <c r="Q22" s="812"/>
      <c r="R22" s="812"/>
      <c r="S22" s="813"/>
      <c r="T22" s="603"/>
      <c r="U22" s="604"/>
      <c r="V22" s="604"/>
      <c r="W22" s="604"/>
      <c r="X22" s="605"/>
      <c r="Y22" s="475">
        <v>2017.8022593699998</v>
      </c>
      <c r="Z22" s="290">
        <f t="shared" si="5"/>
        <v>2017.8022593699998</v>
      </c>
      <c r="AA22" s="290">
        <f t="shared" si="5"/>
        <v>2017.8022593699998</v>
      </c>
      <c r="AB22" s="290">
        <f t="shared" si="5"/>
        <v>0</v>
      </c>
      <c r="AC22" s="290">
        <f t="shared" si="5"/>
        <v>0</v>
      </c>
      <c r="AD22" s="290">
        <f t="shared" si="5"/>
        <v>0</v>
      </c>
      <c r="AE22" s="290">
        <f t="shared" si="5"/>
        <v>0</v>
      </c>
      <c r="AF22" s="290">
        <f t="shared" si="5"/>
        <v>0</v>
      </c>
      <c r="AG22" s="291"/>
      <c r="AH22" s="292">
        <f>SUM(AH23:AH27)</f>
        <v>561.54225939999992</v>
      </c>
      <c r="AI22" s="292">
        <f t="shared" ref="AI22:AN22" si="22">SUM(AI23:AI27)</f>
        <v>561.54225939999992</v>
      </c>
      <c r="AJ22" s="292">
        <f t="shared" si="22"/>
        <v>0</v>
      </c>
      <c r="AK22" s="292">
        <f t="shared" si="22"/>
        <v>0</v>
      </c>
      <c r="AL22" s="292">
        <f t="shared" si="22"/>
        <v>0</v>
      </c>
      <c r="AM22" s="292">
        <f t="shared" si="22"/>
        <v>0</v>
      </c>
      <c r="AN22" s="292">
        <f t="shared" si="22"/>
        <v>0</v>
      </c>
      <c r="AO22" s="291"/>
      <c r="AP22" s="292">
        <f>SUM(AP23:AP27)</f>
        <v>485.41999999000001</v>
      </c>
      <c r="AQ22" s="292">
        <f t="shared" ref="AQ22:AV22" si="23">SUM(AQ23:AQ27)</f>
        <v>485.41999999000001</v>
      </c>
      <c r="AR22" s="292">
        <f t="shared" si="23"/>
        <v>0</v>
      </c>
      <c r="AS22" s="292">
        <f t="shared" si="23"/>
        <v>0</v>
      </c>
      <c r="AT22" s="292">
        <f t="shared" si="23"/>
        <v>0</v>
      </c>
      <c r="AU22" s="292">
        <f t="shared" si="23"/>
        <v>0</v>
      </c>
      <c r="AV22" s="292">
        <f t="shared" si="23"/>
        <v>0</v>
      </c>
      <c r="AW22" s="291"/>
      <c r="AX22" s="292">
        <f>SUM(AX23:AX27)</f>
        <v>485.41999999000001</v>
      </c>
      <c r="AY22" s="292">
        <f t="shared" ref="AY22:BD22" si="24">SUM(AY23:AY27)</f>
        <v>485.41999999000001</v>
      </c>
      <c r="AZ22" s="292">
        <f t="shared" si="24"/>
        <v>0</v>
      </c>
      <c r="BA22" s="292">
        <f t="shared" si="24"/>
        <v>0</v>
      </c>
      <c r="BB22" s="292">
        <f t="shared" si="24"/>
        <v>0</v>
      </c>
      <c r="BC22" s="292">
        <f t="shared" si="24"/>
        <v>0</v>
      </c>
      <c r="BD22" s="292">
        <f t="shared" si="24"/>
        <v>0</v>
      </c>
      <c r="BE22" s="291"/>
      <c r="BF22" s="292">
        <f>SUM(BF23:BF27)</f>
        <v>485.41999999000001</v>
      </c>
      <c r="BG22" s="292">
        <f t="shared" ref="BG22:BL22" si="25">SUM(BG23:BG27)</f>
        <v>485.41999999000001</v>
      </c>
      <c r="BH22" s="292">
        <f t="shared" si="25"/>
        <v>0</v>
      </c>
      <c r="BI22" s="292">
        <f t="shared" si="25"/>
        <v>0</v>
      </c>
      <c r="BJ22" s="292">
        <f t="shared" si="25"/>
        <v>0</v>
      </c>
      <c r="BK22" s="292">
        <f t="shared" si="25"/>
        <v>0</v>
      </c>
      <c r="BL22" s="292">
        <f t="shared" si="25"/>
        <v>0</v>
      </c>
    </row>
    <row r="23" spans="2:64" ht="40.5" customHeight="1" x14ac:dyDescent="0.25">
      <c r="C23" s="881" t="s">
        <v>216</v>
      </c>
      <c r="D23" s="33" t="s">
        <v>2158</v>
      </c>
      <c r="E23" s="10">
        <v>820</v>
      </c>
      <c r="F23" s="921">
        <v>320800701</v>
      </c>
      <c r="G23" s="47" t="s">
        <v>3434</v>
      </c>
      <c r="H23" s="919">
        <v>40</v>
      </c>
      <c r="I23" s="23" t="s">
        <v>2979</v>
      </c>
      <c r="J23" s="24">
        <v>32</v>
      </c>
      <c r="K23" s="871" t="s">
        <v>3006</v>
      </c>
      <c r="L23" s="24">
        <v>3208</v>
      </c>
      <c r="M23" s="24" t="s">
        <v>3016</v>
      </c>
      <c r="N23" s="885">
        <v>2024004540026</v>
      </c>
      <c r="O23" s="24" t="s">
        <v>3017</v>
      </c>
      <c r="P23" s="882" t="s">
        <v>2159</v>
      </c>
      <c r="Q23" s="874">
        <v>40</v>
      </c>
      <c r="R23" s="875" t="s">
        <v>2955</v>
      </c>
      <c r="S23" s="875"/>
      <c r="T23" s="178">
        <v>40</v>
      </c>
      <c r="U23" s="294">
        <v>5</v>
      </c>
      <c r="V23" s="295">
        <v>10</v>
      </c>
      <c r="W23" s="295">
        <v>15</v>
      </c>
      <c r="X23" s="295">
        <v>10</v>
      </c>
      <c r="Y23" s="343">
        <v>417.96320064999998</v>
      </c>
      <c r="Z23" s="296">
        <f t="shared" si="5"/>
        <v>417.96320064999998</v>
      </c>
      <c r="AA23" s="296">
        <f t="shared" si="5"/>
        <v>417.96320064999998</v>
      </c>
      <c r="AB23" s="296">
        <f t="shared" si="5"/>
        <v>0</v>
      </c>
      <c r="AC23" s="296">
        <f t="shared" si="5"/>
        <v>0</v>
      </c>
      <c r="AD23" s="296">
        <f t="shared" si="5"/>
        <v>0</v>
      </c>
      <c r="AE23" s="296">
        <f t="shared" si="5"/>
        <v>0</v>
      </c>
      <c r="AF23" s="296">
        <f t="shared" si="5"/>
        <v>0</v>
      </c>
      <c r="AG23" s="297">
        <v>5</v>
      </c>
      <c r="AH23" s="296">
        <f>SUM(AI23:AN23)</f>
        <v>137.91320064999999</v>
      </c>
      <c r="AI23" s="298">
        <f>54.54728065+83.36592</f>
        <v>137.91320064999999</v>
      </c>
      <c r="AJ23" s="298"/>
      <c r="AK23" s="298"/>
      <c r="AL23" s="298"/>
      <c r="AM23" s="298"/>
      <c r="AN23" s="298"/>
      <c r="AO23" s="297">
        <v>10</v>
      </c>
      <c r="AP23" s="296">
        <f>SUM(AQ23:AV23)</f>
        <v>93.35</v>
      </c>
      <c r="AQ23" s="298">
        <v>93.35</v>
      </c>
      <c r="AR23" s="298"/>
      <c r="AS23" s="298"/>
      <c r="AT23" s="298"/>
      <c r="AU23" s="298"/>
      <c r="AV23" s="298"/>
      <c r="AW23" s="297">
        <v>15</v>
      </c>
      <c r="AX23" s="296">
        <f>SUM(AY23:BD23)</f>
        <v>93.35</v>
      </c>
      <c r="AY23" s="298">
        <v>93.35</v>
      </c>
      <c r="AZ23" s="298"/>
      <c r="BA23" s="298"/>
      <c r="BB23" s="298"/>
      <c r="BC23" s="298"/>
      <c r="BD23" s="298"/>
      <c r="BE23" s="297">
        <v>10</v>
      </c>
      <c r="BF23" s="296">
        <f>SUM(BG23:BL23)</f>
        <v>93.35</v>
      </c>
      <c r="BG23" s="298">
        <v>93.35</v>
      </c>
      <c r="BH23" s="298"/>
      <c r="BI23" s="298"/>
      <c r="BJ23" s="298"/>
      <c r="BK23" s="298"/>
      <c r="BL23" s="298"/>
    </row>
    <row r="24" spans="2:64" ht="40.5" customHeight="1" x14ac:dyDescent="0.25">
      <c r="C24" s="881" t="s">
        <v>217</v>
      </c>
      <c r="D24" s="21" t="s">
        <v>2160</v>
      </c>
      <c r="E24" s="10">
        <v>821</v>
      </c>
      <c r="F24" s="921">
        <v>320800600</v>
      </c>
      <c r="G24" s="47" t="s">
        <v>3435</v>
      </c>
      <c r="H24" s="23">
        <v>4</v>
      </c>
      <c r="I24" s="23" t="s">
        <v>2979</v>
      </c>
      <c r="J24" s="24">
        <v>32</v>
      </c>
      <c r="K24" s="871" t="s">
        <v>3006</v>
      </c>
      <c r="L24" s="24">
        <v>3208</v>
      </c>
      <c r="M24" s="24" t="s">
        <v>3016</v>
      </c>
      <c r="N24" s="885">
        <v>2024004540026</v>
      </c>
      <c r="O24" s="24" t="s">
        <v>3017</v>
      </c>
      <c r="P24" s="882" t="s">
        <v>2161</v>
      </c>
      <c r="Q24" s="874">
        <v>4</v>
      </c>
      <c r="R24" s="875" t="s">
        <v>2955</v>
      </c>
      <c r="S24" s="875"/>
      <c r="T24" s="178">
        <v>4</v>
      </c>
      <c r="U24" s="294">
        <v>1</v>
      </c>
      <c r="V24" s="295">
        <v>1</v>
      </c>
      <c r="W24" s="295">
        <v>1</v>
      </c>
      <c r="X24" s="295">
        <v>1</v>
      </c>
      <c r="Y24" s="343">
        <v>529.50562754999999</v>
      </c>
      <c r="Z24" s="296">
        <f t="shared" ref="Z24:AF39" si="26">+AH24+AP24+AX24+BF24</f>
        <v>529.50562754999999</v>
      </c>
      <c r="AA24" s="296">
        <f t="shared" si="26"/>
        <v>529.50562754999999</v>
      </c>
      <c r="AB24" s="296">
        <f t="shared" si="26"/>
        <v>0</v>
      </c>
      <c r="AC24" s="296">
        <f t="shared" si="26"/>
        <v>0</v>
      </c>
      <c r="AD24" s="296">
        <f t="shared" si="26"/>
        <v>0</v>
      </c>
      <c r="AE24" s="296">
        <f t="shared" si="26"/>
        <v>0</v>
      </c>
      <c r="AF24" s="296">
        <f t="shared" si="26"/>
        <v>0</v>
      </c>
      <c r="AG24" s="297">
        <v>1</v>
      </c>
      <c r="AH24" s="296">
        <f t="shared" ref="AH24:AH35" si="27">SUM(AI24:AN24)</f>
        <v>156.10562754</v>
      </c>
      <c r="AI24" s="298">
        <f>72.73970754+83.36592</f>
        <v>156.10562754</v>
      </c>
      <c r="AJ24" s="298"/>
      <c r="AK24" s="298"/>
      <c r="AL24" s="298"/>
      <c r="AM24" s="298"/>
      <c r="AN24" s="298"/>
      <c r="AO24" s="297">
        <v>1</v>
      </c>
      <c r="AP24" s="296">
        <f t="shared" ref="AP24:AP35" si="28">SUM(AQ24:AV24)</f>
        <v>124.46666667</v>
      </c>
      <c r="AQ24" s="298">
        <v>124.46666667</v>
      </c>
      <c r="AR24" s="298"/>
      <c r="AS24" s="298"/>
      <c r="AT24" s="298"/>
      <c r="AU24" s="298"/>
      <c r="AV24" s="298"/>
      <c r="AW24" s="297">
        <v>1</v>
      </c>
      <c r="AX24" s="296">
        <f t="shared" ref="AX24:AX35" si="29">SUM(AY24:BD24)</f>
        <v>124.46666667</v>
      </c>
      <c r="AY24" s="298">
        <v>124.46666667</v>
      </c>
      <c r="AZ24" s="298"/>
      <c r="BA24" s="298"/>
      <c r="BB24" s="298"/>
      <c r="BC24" s="298"/>
      <c r="BD24" s="298"/>
      <c r="BE24" s="297">
        <v>1</v>
      </c>
      <c r="BF24" s="296">
        <f t="shared" ref="BF24:BF35" si="30">SUM(BG24:BL24)</f>
        <v>124.46666667</v>
      </c>
      <c r="BG24" s="298">
        <v>124.46666667</v>
      </c>
      <c r="BH24" s="298"/>
      <c r="BI24" s="298"/>
      <c r="BJ24" s="298"/>
      <c r="BK24" s="298"/>
      <c r="BL24" s="298"/>
    </row>
    <row r="25" spans="2:64" ht="40.5" customHeight="1" x14ac:dyDescent="0.25">
      <c r="C25" s="881" t="s">
        <v>2166</v>
      </c>
      <c r="D25" s="33" t="s">
        <v>2162</v>
      </c>
      <c r="E25" s="10">
        <v>822</v>
      </c>
      <c r="F25" s="921">
        <v>320801000</v>
      </c>
      <c r="G25" s="35" t="s">
        <v>396</v>
      </c>
      <c r="H25" s="23">
        <v>20000</v>
      </c>
      <c r="I25" s="352" t="s">
        <v>2979</v>
      </c>
      <c r="J25" s="24">
        <v>32</v>
      </c>
      <c r="K25" s="871" t="s">
        <v>3006</v>
      </c>
      <c r="L25" s="24">
        <v>3208</v>
      </c>
      <c r="M25" s="24" t="s">
        <v>3016</v>
      </c>
      <c r="N25" s="885">
        <v>2024004540026</v>
      </c>
      <c r="O25" s="24" t="s">
        <v>3017</v>
      </c>
      <c r="P25" s="883" t="s">
        <v>396</v>
      </c>
      <c r="Q25" s="272">
        <v>20000</v>
      </c>
      <c r="R25" s="875" t="s">
        <v>2955</v>
      </c>
      <c r="S25" s="875"/>
      <c r="T25" s="178">
        <v>20000</v>
      </c>
      <c r="U25" s="294">
        <v>500</v>
      </c>
      <c r="V25" s="295">
        <v>6000</v>
      </c>
      <c r="W25" s="295">
        <v>8000</v>
      </c>
      <c r="X25" s="295">
        <v>5500</v>
      </c>
      <c r="Y25" s="343">
        <v>287.90501375000002</v>
      </c>
      <c r="Z25" s="296">
        <f t="shared" si="26"/>
        <v>287.90501375000002</v>
      </c>
      <c r="AA25" s="296">
        <f t="shared" si="26"/>
        <v>287.90501375000002</v>
      </c>
      <c r="AB25" s="296">
        <f t="shared" si="26"/>
        <v>0</v>
      </c>
      <c r="AC25" s="296">
        <f t="shared" si="26"/>
        <v>0</v>
      </c>
      <c r="AD25" s="296">
        <f t="shared" si="26"/>
        <v>0</v>
      </c>
      <c r="AE25" s="296">
        <f t="shared" si="26"/>
        <v>0</v>
      </c>
      <c r="AF25" s="296">
        <f t="shared" si="26"/>
        <v>0</v>
      </c>
      <c r="AG25" s="297">
        <v>500</v>
      </c>
      <c r="AH25" s="296">
        <f t="shared" si="27"/>
        <v>101.20501376</v>
      </c>
      <c r="AI25" s="298">
        <f>36.36485376+64.84016</f>
        <v>101.20501376</v>
      </c>
      <c r="AJ25" s="298"/>
      <c r="AK25" s="298"/>
      <c r="AL25" s="298"/>
      <c r="AM25" s="298"/>
      <c r="AN25" s="298"/>
      <c r="AO25" s="297">
        <v>6000</v>
      </c>
      <c r="AP25" s="296">
        <f t="shared" si="28"/>
        <v>62.233333330000001</v>
      </c>
      <c r="AQ25" s="298">
        <v>62.233333330000001</v>
      </c>
      <c r="AR25" s="298"/>
      <c r="AS25" s="298"/>
      <c r="AT25" s="298"/>
      <c r="AU25" s="298"/>
      <c r="AV25" s="298"/>
      <c r="AW25" s="297">
        <v>8000</v>
      </c>
      <c r="AX25" s="296">
        <f t="shared" si="29"/>
        <v>62.233333330000001</v>
      </c>
      <c r="AY25" s="298">
        <v>62.233333330000001</v>
      </c>
      <c r="AZ25" s="298"/>
      <c r="BA25" s="298"/>
      <c r="BB25" s="298"/>
      <c r="BC25" s="298"/>
      <c r="BD25" s="298"/>
      <c r="BE25" s="297">
        <v>5500</v>
      </c>
      <c r="BF25" s="296">
        <f t="shared" si="30"/>
        <v>62.233333330000001</v>
      </c>
      <c r="BG25" s="298">
        <v>62.233333330000001</v>
      </c>
      <c r="BH25" s="298"/>
      <c r="BI25" s="298"/>
      <c r="BJ25" s="298"/>
      <c r="BK25" s="298"/>
      <c r="BL25" s="298"/>
    </row>
    <row r="26" spans="2:64" ht="40.5" customHeight="1" x14ac:dyDescent="0.25">
      <c r="C26" s="881" t="s">
        <v>2167</v>
      </c>
      <c r="D26" s="48" t="s">
        <v>2163</v>
      </c>
      <c r="E26" s="10">
        <v>823</v>
      </c>
      <c r="F26" s="921">
        <v>320800802</v>
      </c>
      <c r="G26" s="47" t="s">
        <v>2164</v>
      </c>
      <c r="H26" s="23">
        <v>20</v>
      </c>
      <c r="I26" s="23" t="s">
        <v>2979</v>
      </c>
      <c r="J26" s="24">
        <v>32</v>
      </c>
      <c r="K26" s="871" t="s">
        <v>3006</v>
      </c>
      <c r="L26" s="24">
        <v>3208</v>
      </c>
      <c r="M26" s="24" t="s">
        <v>3016</v>
      </c>
      <c r="N26" s="885">
        <v>2024004540026</v>
      </c>
      <c r="O26" s="24" t="s">
        <v>3017</v>
      </c>
      <c r="P26" s="873" t="s">
        <v>2164</v>
      </c>
      <c r="Q26" s="874">
        <v>20</v>
      </c>
      <c r="R26" s="875" t="s">
        <v>2955</v>
      </c>
      <c r="S26" s="875"/>
      <c r="T26" s="178">
        <v>20</v>
      </c>
      <c r="U26" s="294">
        <v>5</v>
      </c>
      <c r="V26" s="295">
        <v>5</v>
      </c>
      <c r="W26" s="295">
        <v>5</v>
      </c>
      <c r="X26" s="295">
        <v>5</v>
      </c>
      <c r="Y26" s="343">
        <v>603.97653441000011</v>
      </c>
      <c r="Z26" s="296">
        <f t="shared" si="26"/>
        <v>603.97653441000011</v>
      </c>
      <c r="AA26" s="296">
        <f t="shared" si="26"/>
        <v>603.97653441000011</v>
      </c>
      <c r="AB26" s="296">
        <f t="shared" si="26"/>
        <v>0</v>
      </c>
      <c r="AC26" s="296">
        <f t="shared" si="26"/>
        <v>0</v>
      </c>
      <c r="AD26" s="296">
        <f t="shared" si="26"/>
        <v>0</v>
      </c>
      <c r="AE26" s="296">
        <f t="shared" si="26"/>
        <v>0</v>
      </c>
      <c r="AF26" s="296">
        <f t="shared" si="26"/>
        <v>0</v>
      </c>
      <c r="AG26" s="297">
        <v>5</v>
      </c>
      <c r="AH26" s="296">
        <f t="shared" si="27"/>
        <v>137.22653442000001</v>
      </c>
      <c r="AI26" s="298">
        <f>90.91213442+46.3144</f>
        <v>137.22653442000001</v>
      </c>
      <c r="AJ26" s="298"/>
      <c r="AK26" s="298"/>
      <c r="AL26" s="298"/>
      <c r="AM26" s="298"/>
      <c r="AN26" s="298"/>
      <c r="AO26" s="297">
        <v>5</v>
      </c>
      <c r="AP26" s="296">
        <f t="shared" si="28"/>
        <v>155.58333333000002</v>
      </c>
      <c r="AQ26" s="298">
        <v>155.58333333000002</v>
      </c>
      <c r="AR26" s="298"/>
      <c r="AS26" s="298"/>
      <c r="AT26" s="298"/>
      <c r="AU26" s="298"/>
      <c r="AV26" s="298"/>
      <c r="AW26" s="297">
        <v>5</v>
      </c>
      <c r="AX26" s="296">
        <f t="shared" si="29"/>
        <v>155.58333333000002</v>
      </c>
      <c r="AY26" s="298">
        <v>155.58333333000002</v>
      </c>
      <c r="AZ26" s="298"/>
      <c r="BA26" s="298"/>
      <c r="BB26" s="298"/>
      <c r="BC26" s="298"/>
      <c r="BD26" s="298"/>
      <c r="BE26" s="297">
        <v>5</v>
      </c>
      <c r="BF26" s="296">
        <f t="shared" si="30"/>
        <v>155.58333333000002</v>
      </c>
      <c r="BG26" s="298">
        <v>155.58333333000002</v>
      </c>
      <c r="BH26" s="298"/>
      <c r="BI26" s="298"/>
      <c r="BJ26" s="298"/>
      <c r="BK26" s="298"/>
      <c r="BL26" s="298"/>
    </row>
    <row r="27" spans="2:64" ht="40.5" customHeight="1" x14ac:dyDescent="0.25">
      <c r="C27" s="881" t="s">
        <v>2168</v>
      </c>
      <c r="D27" s="48" t="s">
        <v>2165</v>
      </c>
      <c r="E27" s="10">
        <v>824</v>
      </c>
      <c r="F27" s="921">
        <v>320800809</v>
      </c>
      <c r="G27" s="35" t="s">
        <v>416</v>
      </c>
      <c r="H27" s="23">
        <v>1</v>
      </c>
      <c r="I27" s="23" t="s">
        <v>2979</v>
      </c>
      <c r="J27" s="24">
        <v>32</v>
      </c>
      <c r="K27" s="871" t="s">
        <v>3006</v>
      </c>
      <c r="L27" s="24">
        <v>3208</v>
      </c>
      <c r="M27" s="24" t="s">
        <v>3016</v>
      </c>
      <c r="N27" s="885">
        <v>2024004540026</v>
      </c>
      <c r="O27" s="24" t="s">
        <v>3017</v>
      </c>
      <c r="P27" s="43" t="s">
        <v>614</v>
      </c>
      <c r="Q27" s="874">
        <v>1</v>
      </c>
      <c r="R27" s="875" t="s">
        <v>2956</v>
      </c>
      <c r="S27" s="875"/>
      <c r="T27" s="178">
        <v>1</v>
      </c>
      <c r="U27" s="294">
        <v>0</v>
      </c>
      <c r="V27" s="295">
        <v>0</v>
      </c>
      <c r="W27" s="295">
        <v>0</v>
      </c>
      <c r="X27" s="295">
        <v>1</v>
      </c>
      <c r="Y27" s="343">
        <v>178.45188300999996</v>
      </c>
      <c r="Z27" s="296">
        <f t="shared" si="26"/>
        <v>178.45188300999996</v>
      </c>
      <c r="AA27" s="296">
        <f t="shared" si="26"/>
        <v>178.45188300999996</v>
      </c>
      <c r="AB27" s="296">
        <f t="shared" si="26"/>
        <v>0</v>
      </c>
      <c r="AC27" s="296">
        <f t="shared" si="26"/>
        <v>0</v>
      </c>
      <c r="AD27" s="296">
        <f t="shared" si="26"/>
        <v>0</v>
      </c>
      <c r="AE27" s="296">
        <f t="shared" si="26"/>
        <v>0</v>
      </c>
      <c r="AF27" s="296">
        <f t="shared" si="26"/>
        <v>0</v>
      </c>
      <c r="AG27" s="297">
        <v>0</v>
      </c>
      <c r="AH27" s="296">
        <f t="shared" si="27"/>
        <v>29.091883030000002</v>
      </c>
      <c r="AI27" s="298">
        <v>29.091883030000002</v>
      </c>
      <c r="AJ27" s="298"/>
      <c r="AK27" s="298"/>
      <c r="AL27" s="298"/>
      <c r="AM27" s="298"/>
      <c r="AN27" s="298"/>
      <c r="AO27" s="297">
        <v>0</v>
      </c>
      <c r="AP27" s="296">
        <f t="shared" si="28"/>
        <v>49.786666659999995</v>
      </c>
      <c r="AQ27" s="298">
        <v>49.786666659999995</v>
      </c>
      <c r="AR27" s="298"/>
      <c r="AS27" s="298"/>
      <c r="AT27" s="298"/>
      <c r="AU27" s="298"/>
      <c r="AV27" s="298"/>
      <c r="AW27" s="297">
        <v>0</v>
      </c>
      <c r="AX27" s="296">
        <f t="shared" si="29"/>
        <v>49.786666659999995</v>
      </c>
      <c r="AY27" s="298">
        <v>49.786666659999995</v>
      </c>
      <c r="AZ27" s="298"/>
      <c r="BA27" s="298"/>
      <c r="BB27" s="298"/>
      <c r="BC27" s="298"/>
      <c r="BD27" s="298"/>
      <c r="BE27" s="297">
        <v>1</v>
      </c>
      <c r="BF27" s="296">
        <f t="shared" si="30"/>
        <v>49.786666659999995</v>
      </c>
      <c r="BG27" s="298">
        <v>49.786666659999995</v>
      </c>
      <c r="BH27" s="298"/>
      <c r="BI27" s="298"/>
      <c r="BJ27" s="298"/>
      <c r="BK27" s="298"/>
      <c r="BL27" s="298"/>
    </row>
    <row r="28" spans="2:64" ht="40.5" customHeight="1" x14ac:dyDescent="0.25">
      <c r="B28" s="806" t="s">
        <v>2175</v>
      </c>
      <c r="C28" s="807" t="s">
        <v>2174</v>
      </c>
      <c r="D28" s="808"/>
      <c r="E28" s="808"/>
      <c r="F28" s="869"/>
      <c r="G28" s="808"/>
      <c r="H28" s="918"/>
      <c r="I28" s="918"/>
      <c r="J28" s="811"/>
      <c r="K28" s="811"/>
      <c r="L28" s="811"/>
      <c r="M28" s="811"/>
      <c r="N28" s="811"/>
      <c r="O28" s="812"/>
      <c r="P28" s="812"/>
      <c r="Q28" s="812"/>
      <c r="R28" s="812"/>
      <c r="S28" s="813"/>
      <c r="T28" s="603"/>
      <c r="U28" s="604"/>
      <c r="V28" s="604"/>
      <c r="W28" s="604"/>
      <c r="X28" s="605"/>
      <c r="Y28" s="475">
        <v>1047.3617804190001</v>
      </c>
      <c r="Z28" s="290">
        <f t="shared" si="26"/>
        <v>1047.3617804190001</v>
      </c>
      <c r="AA28" s="290">
        <f t="shared" si="26"/>
        <v>1047.3617804190001</v>
      </c>
      <c r="AB28" s="290">
        <f t="shared" si="26"/>
        <v>0</v>
      </c>
      <c r="AC28" s="290">
        <f t="shared" si="26"/>
        <v>0</v>
      </c>
      <c r="AD28" s="290">
        <f t="shared" si="26"/>
        <v>0</v>
      </c>
      <c r="AE28" s="290">
        <f t="shared" si="26"/>
        <v>0</v>
      </c>
      <c r="AF28" s="290">
        <f t="shared" si="26"/>
        <v>0</v>
      </c>
      <c r="AG28" s="291"/>
      <c r="AH28" s="292">
        <f>SUM(AH29:AH35)</f>
        <v>294.35178039900001</v>
      </c>
      <c r="AI28" s="292">
        <f t="shared" ref="AI28:AN28" si="31">SUM(AI29:AI35)</f>
        <v>294.35178039900001</v>
      </c>
      <c r="AJ28" s="292">
        <f t="shared" si="31"/>
        <v>0</v>
      </c>
      <c r="AK28" s="292">
        <f t="shared" si="31"/>
        <v>0</v>
      </c>
      <c r="AL28" s="292">
        <f t="shared" si="31"/>
        <v>0</v>
      </c>
      <c r="AM28" s="292">
        <f t="shared" si="31"/>
        <v>0</v>
      </c>
      <c r="AN28" s="292">
        <f t="shared" si="31"/>
        <v>0</v>
      </c>
      <c r="AO28" s="291"/>
      <c r="AP28" s="292">
        <f>SUM(AP29:AP35)</f>
        <v>251.00333334000004</v>
      </c>
      <c r="AQ28" s="292">
        <f t="shared" ref="AQ28:AV28" si="32">SUM(AQ29:AQ35)</f>
        <v>251.00333334000004</v>
      </c>
      <c r="AR28" s="292">
        <f t="shared" si="32"/>
        <v>0</v>
      </c>
      <c r="AS28" s="292">
        <f t="shared" si="32"/>
        <v>0</v>
      </c>
      <c r="AT28" s="292">
        <f t="shared" si="32"/>
        <v>0</v>
      </c>
      <c r="AU28" s="292">
        <f t="shared" si="32"/>
        <v>0</v>
      </c>
      <c r="AV28" s="292">
        <f t="shared" si="32"/>
        <v>0</v>
      </c>
      <c r="AW28" s="291"/>
      <c r="AX28" s="292">
        <f>SUM(AX29:AX35)</f>
        <v>251.00333334000004</v>
      </c>
      <c r="AY28" s="292">
        <f t="shared" ref="AY28:BD28" si="33">SUM(AY29:AY35)</f>
        <v>251.00333334000004</v>
      </c>
      <c r="AZ28" s="292">
        <f t="shared" si="33"/>
        <v>0</v>
      </c>
      <c r="BA28" s="292">
        <f t="shared" si="33"/>
        <v>0</v>
      </c>
      <c r="BB28" s="292">
        <f t="shared" si="33"/>
        <v>0</v>
      </c>
      <c r="BC28" s="292">
        <f t="shared" si="33"/>
        <v>0</v>
      </c>
      <c r="BD28" s="292">
        <f t="shared" si="33"/>
        <v>0</v>
      </c>
      <c r="BE28" s="291"/>
      <c r="BF28" s="292">
        <f>SUM(BF29:BF35)</f>
        <v>251.00333334000004</v>
      </c>
      <c r="BG28" s="292">
        <f t="shared" ref="BG28:BL28" si="34">SUM(BG29:BG35)</f>
        <v>251.00333334000004</v>
      </c>
      <c r="BH28" s="292">
        <f t="shared" si="34"/>
        <v>0</v>
      </c>
      <c r="BI28" s="292">
        <f t="shared" si="34"/>
        <v>0</v>
      </c>
      <c r="BJ28" s="292">
        <f t="shared" si="34"/>
        <v>0</v>
      </c>
      <c r="BK28" s="292">
        <f t="shared" si="34"/>
        <v>0</v>
      </c>
      <c r="BL28" s="292">
        <f t="shared" si="34"/>
        <v>0</v>
      </c>
    </row>
    <row r="29" spans="2:64" ht="40.5" customHeight="1" x14ac:dyDescent="0.25">
      <c r="C29" s="881" t="s">
        <v>2187</v>
      </c>
      <c r="D29" s="48" t="s">
        <v>2176</v>
      </c>
      <c r="E29" s="10">
        <v>825</v>
      </c>
      <c r="F29" s="922">
        <v>320100901</v>
      </c>
      <c r="G29" s="48" t="s">
        <v>3018</v>
      </c>
      <c r="H29" s="11">
        <v>2</v>
      </c>
      <c r="I29" s="871" t="s">
        <v>2979</v>
      </c>
      <c r="J29" s="877">
        <v>32</v>
      </c>
      <c r="K29" s="871" t="s">
        <v>3006</v>
      </c>
      <c r="L29" s="877">
        <v>3201</v>
      </c>
      <c r="M29" s="24" t="s">
        <v>3014</v>
      </c>
      <c r="N29" s="885">
        <v>2024004540036</v>
      </c>
      <c r="O29" s="24" t="s">
        <v>3015</v>
      </c>
      <c r="P29" s="873" t="s">
        <v>2177</v>
      </c>
      <c r="Q29" s="40">
        <v>2</v>
      </c>
      <c r="R29" s="875" t="s">
        <v>2955</v>
      </c>
      <c r="S29" s="875"/>
      <c r="T29" s="31">
        <v>2</v>
      </c>
      <c r="U29" s="294">
        <v>0</v>
      </c>
      <c r="V29" s="295">
        <v>0</v>
      </c>
      <c r="W29" s="295">
        <v>0</v>
      </c>
      <c r="X29" s="295">
        <v>2</v>
      </c>
      <c r="Y29" s="343">
        <v>147.62509613039998</v>
      </c>
      <c r="Z29" s="296">
        <f t="shared" si="26"/>
        <v>147.62509613039998</v>
      </c>
      <c r="AA29" s="296">
        <f t="shared" si="26"/>
        <v>147.62509613039998</v>
      </c>
      <c r="AB29" s="296">
        <f t="shared" si="26"/>
        <v>0</v>
      </c>
      <c r="AC29" s="296">
        <f t="shared" si="26"/>
        <v>0</v>
      </c>
      <c r="AD29" s="296">
        <f t="shared" si="26"/>
        <v>0</v>
      </c>
      <c r="AE29" s="296">
        <f t="shared" si="26"/>
        <v>0</v>
      </c>
      <c r="AF29" s="296">
        <f t="shared" si="26"/>
        <v>0</v>
      </c>
      <c r="AG29" s="297">
        <v>0</v>
      </c>
      <c r="AH29" s="296">
        <f t="shared" si="27"/>
        <v>11.545096130399999</v>
      </c>
      <c r="AI29" s="298">
        <v>11.545096130399999</v>
      </c>
      <c r="AJ29" s="298"/>
      <c r="AK29" s="298"/>
      <c r="AL29" s="298"/>
      <c r="AM29" s="298"/>
      <c r="AN29" s="298"/>
      <c r="AO29" s="297">
        <v>0</v>
      </c>
      <c r="AP29" s="296">
        <f t="shared" si="28"/>
        <v>45.36</v>
      </c>
      <c r="AQ29" s="298">
        <v>45.36</v>
      </c>
      <c r="AR29" s="298"/>
      <c r="AS29" s="298"/>
      <c r="AT29" s="298"/>
      <c r="AU29" s="298"/>
      <c r="AV29" s="298"/>
      <c r="AW29" s="297">
        <v>0</v>
      </c>
      <c r="AX29" s="296">
        <f t="shared" si="29"/>
        <v>45.36</v>
      </c>
      <c r="AY29" s="298">
        <v>45.36</v>
      </c>
      <c r="AZ29" s="298"/>
      <c r="BA29" s="298"/>
      <c r="BB29" s="298"/>
      <c r="BC29" s="298"/>
      <c r="BD29" s="298"/>
      <c r="BE29" s="297">
        <v>2</v>
      </c>
      <c r="BF29" s="296">
        <f t="shared" si="30"/>
        <v>45.36</v>
      </c>
      <c r="BG29" s="298">
        <v>45.36</v>
      </c>
      <c r="BH29" s="298"/>
      <c r="BI29" s="298"/>
      <c r="BJ29" s="298"/>
      <c r="BK29" s="298"/>
      <c r="BL29" s="298"/>
    </row>
    <row r="30" spans="2:64" ht="40.5" customHeight="1" x14ac:dyDescent="0.25">
      <c r="C30" s="1125" t="s">
        <v>2188</v>
      </c>
      <c r="D30" s="1037" t="s">
        <v>2178</v>
      </c>
      <c r="E30" s="10">
        <v>826</v>
      </c>
      <c r="F30" s="923">
        <v>320100901</v>
      </c>
      <c r="G30" s="48" t="s">
        <v>3018</v>
      </c>
      <c r="H30" s="11">
        <v>4</v>
      </c>
      <c r="I30" s="871" t="s">
        <v>2979</v>
      </c>
      <c r="J30" s="877">
        <v>32</v>
      </c>
      <c r="K30" s="871" t="s">
        <v>3006</v>
      </c>
      <c r="L30" s="877">
        <v>3201</v>
      </c>
      <c r="M30" s="24" t="s">
        <v>3014</v>
      </c>
      <c r="N30" s="885">
        <v>2024004540036</v>
      </c>
      <c r="O30" s="24" t="s">
        <v>3015</v>
      </c>
      <c r="P30" s="873" t="s">
        <v>2179</v>
      </c>
      <c r="Q30" s="40">
        <v>4</v>
      </c>
      <c r="R30" s="875" t="s">
        <v>2955</v>
      </c>
      <c r="S30" s="875"/>
      <c r="T30" s="31">
        <v>4</v>
      </c>
      <c r="U30" s="294">
        <v>1</v>
      </c>
      <c r="V30" s="295">
        <v>1</v>
      </c>
      <c r="W30" s="295">
        <v>1</v>
      </c>
      <c r="X30" s="295">
        <v>1</v>
      </c>
      <c r="Y30" s="343">
        <v>187.86107344200002</v>
      </c>
      <c r="Z30" s="296">
        <f t="shared" si="26"/>
        <v>187.86107344200002</v>
      </c>
      <c r="AA30" s="296">
        <f t="shared" si="26"/>
        <v>187.86107344200002</v>
      </c>
      <c r="AB30" s="296">
        <f t="shared" si="26"/>
        <v>0</v>
      </c>
      <c r="AC30" s="296">
        <f t="shared" si="26"/>
        <v>0</v>
      </c>
      <c r="AD30" s="296">
        <f t="shared" si="26"/>
        <v>0</v>
      </c>
      <c r="AE30" s="296">
        <f t="shared" si="26"/>
        <v>0</v>
      </c>
      <c r="AF30" s="296">
        <f t="shared" si="26"/>
        <v>0</v>
      </c>
      <c r="AG30" s="297">
        <v>1</v>
      </c>
      <c r="AH30" s="296">
        <f t="shared" si="27"/>
        <v>74.461073442</v>
      </c>
      <c r="AI30" s="298">
        <f>9.620913442+64.84016</f>
        <v>74.461073442</v>
      </c>
      <c r="AJ30" s="298"/>
      <c r="AK30" s="298"/>
      <c r="AL30" s="298"/>
      <c r="AM30" s="298"/>
      <c r="AN30" s="298"/>
      <c r="AO30" s="297">
        <v>1</v>
      </c>
      <c r="AP30" s="296">
        <f t="shared" si="28"/>
        <v>37.799999999999997</v>
      </c>
      <c r="AQ30" s="298">
        <v>37.799999999999997</v>
      </c>
      <c r="AR30" s="298"/>
      <c r="AS30" s="298"/>
      <c r="AT30" s="298"/>
      <c r="AU30" s="298"/>
      <c r="AV30" s="298"/>
      <c r="AW30" s="297">
        <v>1</v>
      </c>
      <c r="AX30" s="296">
        <f t="shared" si="29"/>
        <v>37.799999999999997</v>
      </c>
      <c r="AY30" s="298">
        <v>37.799999999999997</v>
      </c>
      <c r="AZ30" s="298"/>
      <c r="BA30" s="298"/>
      <c r="BB30" s="298"/>
      <c r="BC30" s="298"/>
      <c r="BD30" s="298"/>
      <c r="BE30" s="297">
        <v>1</v>
      </c>
      <c r="BF30" s="296">
        <f t="shared" si="30"/>
        <v>37.799999999999997</v>
      </c>
      <c r="BG30" s="298">
        <v>37.799999999999997</v>
      </c>
      <c r="BH30" s="298"/>
      <c r="BI30" s="298"/>
      <c r="BJ30" s="298"/>
      <c r="BK30" s="298"/>
      <c r="BL30" s="298"/>
    </row>
    <row r="31" spans="2:64" ht="40.5" customHeight="1" x14ac:dyDescent="0.25">
      <c r="C31" s="1126"/>
      <c r="D31" s="1037"/>
      <c r="E31" s="10">
        <v>827</v>
      </c>
      <c r="F31" s="924">
        <v>320800600</v>
      </c>
      <c r="G31" s="48" t="s">
        <v>2161</v>
      </c>
      <c r="H31" s="11">
        <v>4</v>
      </c>
      <c r="I31" s="871" t="s">
        <v>2979</v>
      </c>
      <c r="J31" s="24">
        <v>32</v>
      </c>
      <c r="K31" s="871" t="s">
        <v>3006</v>
      </c>
      <c r="L31" s="24">
        <v>3208</v>
      </c>
      <c r="M31" s="24" t="s">
        <v>3016</v>
      </c>
      <c r="N31" s="885">
        <v>2024004540026</v>
      </c>
      <c r="O31" s="24" t="s">
        <v>3017</v>
      </c>
      <c r="P31" s="873" t="s">
        <v>2161</v>
      </c>
      <c r="Q31" s="40">
        <v>4</v>
      </c>
      <c r="R31" s="875" t="s">
        <v>2955</v>
      </c>
      <c r="S31" s="875"/>
      <c r="T31" s="31">
        <v>4</v>
      </c>
      <c r="U31" s="294">
        <v>1</v>
      </c>
      <c r="V31" s="295">
        <v>1</v>
      </c>
      <c r="W31" s="295">
        <v>1</v>
      </c>
      <c r="X31" s="295">
        <v>1</v>
      </c>
      <c r="Y31" s="343">
        <v>176.37258689000001</v>
      </c>
      <c r="Z31" s="296">
        <f t="shared" si="26"/>
        <v>176.37258689000001</v>
      </c>
      <c r="AA31" s="296">
        <f t="shared" si="26"/>
        <v>176.37258689000001</v>
      </c>
      <c r="AB31" s="296">
        <f t="shared" si="26"/>
        <v>0</v>
      </c>
      <c r="AC31" s="296">
        <f t="shared" si="26"/>
        <v>0</v>
      </c>
      <c r="AD31" s="296">
        <f t="shared" si="26"/>
        <v>0</v>
      </c>
      <c r="AE31" s="296">
        <f t="shared" si="26"/>
        <v>0</v>
      </c>
      <c r="AF31" s="296">
        <f t="shared" si="26"/>
        <v>0</v>
      </c>
      <c r="AG31" s="297">
        <v>1</v>
      </c>
      <c r="AH31" s="296">
        <f t="shared" si="27"/>
        <v>83.022586880000006</v>
      </c>
      <c r="AI31" s="298">
        <f>18.18242688+64.84016</f>
        <v>83.022586880000006</v>
      </c>
      <c r="AJ31" s="298"/>
      <c r="AK31" s="298"/>
      <c r="AL31" s="298"/>
      <c r="AM31" s="298"/>
      <c r="AN31" s="298"/>
      <c r="AO31" s="297">
        <v>1</v>
      </c>
      <c r="AP31" s="296">
        <f t="shared" si="28"/>
        <v>31.116666670000001</v>
      </c>
      <c r="AQ31" s="298">
        <v>31.116666670000001</v>
      </c>
      <c r="AR31" s="298"/>
      <c r="AS31" s="298"/>
      <c r="AT31" s="298"/>
      <c r="AU31" s="298"/>
      <c r="AV31" s="298"/>
      <c r="AW31" s="297">
        <v>1</v>
      </c>
      <c r="AX31" s="296">
        <f t="shared" si="29"/>
        <v>31.116666670000001</v>
      </c>
      <c r="AY31" s="298">
        <v>31.116666670000001</v>
      </c>
      <c r="AZ31" s="298"/>
      <c r="BA31" s="298"/>
      <c r="BB31" s="298"/>
      <c r="BC31" s="298"/>
      <c r="BD31" s="298"/>
      <c r="BE31" s="297">
        <v>1</v>
      </c>
      <c r="BF31" s="296">
        <f t="shared" si="30"/>
        <v>31.116666670000001</v>
      </c>
      <c r="BG31" s="298">
        <v>31.116666670000001</v>
      </c>
      <c r="BH31" s="298"/>
      <c r="BI31" s="298"/>
      <c r="BJ31" s="298"/>
      <c r="BK31" s="298"/>
      <c r="BL31" s="298"/>
    </row>
    <row r="32" spans="2:64" ht="40.5" customHeight="1" x14ac:dyDescent="0.25">
      <c r="C32" s="881" t="s">
        <v>2189</v>
      </c>
      <c r="D32" s="48" t="s">
        <v>2180</v>
      </c>
      <c r="E32" s="10">
        <v>828</v>
      </c>
      <c r="F32" s="922">
        <v>320100901</v>
      </c>
      <c r="G32" s="48" t="s">
        <v>3018</v>
      </c>
      <c r="H32" s="11">
        <v>6</v>
      </c>
      <c r="I32" s="871" t="s">
        <v>2979</v>
      </c>
      <c r="J32" s="24">
        <v>32</v>
      </c>
      <c r="K32" s="871" t="s">
        <v>3006</v>
      </c>
      <c r="L32" s="877">
        <v>3201</v>
      </c>
      <c r="M32" s="24" t="s">
        <v>3014</v>
      </c>
      <c r="N32" s="885">
        <v>2024004540036</v>
      </c>
      <c r="O32" s="24" t="s">
        <v>3015</v>
      </c>
      <c r="P32" s="873" t="s">
        <v>2181</v>
      </c>
      <c r="Q32" s="40">
        <v>6</v>
      </c>
      <c r="R32" s="875" t="s">
        <v>2955</v>
      </c>
      <c r="S32" s="875"/>
      <c r="T32" s="31">
        <v>6</v>
      </c>
      <c r="U32" s="294">
        <v>0</v>
      </c>
      <c r="V32" s="295">
        <v>2</v>
      </c>
      <c r="W32" s="295">
        <v>2</v>
      </c>
      <c r="X32" s="295">
        <v>2</v>
      </c>
      <c r="Y32" s="343">
        <v>61.510456720999997</v>
      </c>
      <c r="Z32" s="296">
        <f t="shared" si="26"/>
        <v>61.510456720999997</v>
      </c>
      <c r="AA32" s="296">
        <f t="shared" si="26"/>
        <v>61.510456720999997</v>
      </c>
      <c r="AB32" s="296">
        <f t="shared" si="26"/>
        <v>0</v>
      </c>
      <c r="AC32" s="296">
        <f t="shared" si="26"/>
        <v>0</v>
      </c>
      <c r="AD32" s="296">
        <f t="shared" si="26"/>
        <v>0</v>
      </c>
      <c r="AE32" s="296">
        <f t="shared" si="26"/>
        <v>0</v>
      </c>
      <c r="AF32" s="296">
        <f t="shared" si="26"/>
        <v>0</v>
      </c>
      <c r="AG32" s="297">
        <v>0</v>
      </c>
      <c r="AH32" s="296">
        <f t="shared" si="27"/>
        <v>4.8104567209999995</v>
      </c>
      <c r="AI32" s="298">
        <v>4.8104567209999995</v>
      </c>
      <c r="AJ32" s="298"/>
      <c r="AK32" s="298"/>
      <c r="AL32" s="298"/>
      <c r="AM32" s="298"/>
      <c r="AN32" s="298"/>
      <c r="AO32" s="297">
        <v>2</v>
      </c>
      <c r="AP32" s="296">
        <f t="shared" si="28"/>
        <v>18.899999999999999</v>
      </c>
      <c r="AQ32" s="298">
        <v>18.899999999999999</v>
      </c>
      <c r="AR32" s="298"/>
      <c r="AS32" s="298"/>
      <c r="AT32" s="298"/>
      <c r="AU32" s="298"/>
      <c r="AV32" s="298"/>
      <c r="AW32" s="297">
        <v>2</v>
      </c>
      <c r="AX32" s="296">
        <f t="shared" si="29"/>
        <v>18.899999999999999</v>
      </c>
      <c r="AY32" s="298">
        <v>18.899999999999999</v>
      </c>
      <c r="AZ32" s="298"/>
      <c r="BA32" s="298"/>
      <c r="BB32" s="298"/>
      <c r="BC32" s="298"/>
      <c r="BD32" s="298"/>
      <c r="BE32" s="297">
        <v>2</v>
      </c>
      <c r="BF32" s="296">
        <f t="shared" si="30"/>
        <v>18.899999999999999</v>
      </c>
      <c r="BG32" s="298">
        <v>18.899999999999999</v>
      </c>
      <c r="BH32" s="298"/>
      <c r="BI32" s="298"/>
      <c r="BJ32" s="298"/>
      <c r="BK32" s="298"/>
      <c r="BL32" s="298"/>
    </row>
    <row r="33" spans="1:64" ht="40.5" customHeight="1" x14ac:dyDescent="0.25">
      <c r="C33" s="881" t="s">
        <v>2190</v>
      </c>
      <c r="D33" s="48" t="s">
        <v>2182</v>
      </c>
      <c r="E33" s="10">
        <v>829</v>
      </c>
      <c r="F33" s="921">
        <v>320800600</v>
      </c>
      <c r="G33" s="48" t="s">
        <v>2161</v>
      </c>
      <c r="H33" s="11">
        <v>4</v>
      </c>
      <c r="I33" s="871" t="s">
        <v>2979</v>
      </c>
      <c r="J33" s="24">
        <v>32</v>
      </c>
      <c r="K33" s="871" t="s">
        <v>3006</v>
      </c>
      <c r="L33" s="24">
        <v>3208</v>
      </c>
      <c r="M33" s="24" t="s">
        <v>3016</v>
      </c>
      <c r="N33" s="885">
        <v>2024004540026</v>
      </c>
      <c r="O33" s="24" t="s">
        <v>3017</v>
      </c>
      <c r="P33" s="873" t="s">
        <v>2161</v>
      </c>
      <c r="Q33" s="40">
        <v>4</v>
      </c>
      <c r="R33" s="875" t="s">
        <v>2955</v>
      </c>
      <c r="S33" s="875"/>
      <c r="T33" s="31">
        <v>4</v>
      </c>
      <c r="U33" s="294">
        <v>1</v>
      </c>
      <c r="V33" s="295">
        <v>1</v>
      </c>
      <c r="W33" s="295">
        <v>1</v>
      </c>
      <c r="X33" s="295">
        <v>1</v>
      </c>
      <c r="Y33" s="343">
        <v>178.45188303999998</v>
      </c>
      <c r="Z33" s="296">
        <f t="shared" si="26"/>
        <v>178.45188303999998</v>
      </c>
      <c r="AA33" s="296">
        <f t="shared" si="26"/>
        <v>178.45188303999998</v>
      </c>
      <c r="AB33" s="296">
        <f t="shared" si="26"/>
        <v>0</v>
      </c>
      <c r="AC33" s="296">
        <f t="shared" si="26"/>
        <v>0</v>
      </c>
      <c r="AD33" s="296">
        <f t="shared" si="26"/>
        <v>0</v>
      </c>
      <c r="AE33" s="296">
        <f t="shared" si="26"/>
        <v>0</v>
      </c>
      <c r="AF33" s="296">
        <f t="shared" si="26"/>
        <v>0</v>
      </c>
      <c r="AG33" s="297">
        <v>1</v>
      </c>
      <c r="AH33" s="296">
        <f t="shared" si="27"/>
        <v>29.091883030000002</v>
      </c>
      <c r="AI33" s="298">
        <v>29.091883030000002</v>
      </c>
      <c r="AJ33" s="298"/>
      <c r="AK33" s="298"/>
      <c r="AL33" s="298"/>
      <c r="AM33" s="298"/>
      <c r="AN33" s="298"/>
      <c r="AO33" s="297">
        <v>1</v>
      </c>
      <c r="AP33" s="296">
        <f t="shared" si="28"/>
        <v>49.786666670000002</v>
      </c>
      <c r="AQ33" s="298">
        <v>49.786666670000002</v>
      </c>
      <c r="AR33" s="298"/>
      <c r="AS33" s="298"/>
      <c r="AT33" s="298"/>
      <c r="AU33" s="298"/>
      <c r="AV33" s="298"/>
      <c r="AW33" s="297">
        <v>1</v>
      </c>
      <c r="AX33" s="296">
        <f t="shared" si="29"/>
        <v>49.786666670000002</v>
      </c>
      <c r="AY33" s="298">
        <v>49.786666670000002</v>
      </c>
      <c r="AZ33" s="298"/>
      <c r="BA33" s="298"/>
      <c r="BB33" s="298"/>
      <c r="BC33" s="298"/>
      <c r="BD33" s="298"/>
      <c r="BE33" s="297">
        <v>1</v>
      </c>
      <c r="BF33" s="296">
        <f t="shared" si="30"/>
        <v>49.786666670000002</v>
      </c>
      <c r="BG33" s="298">
        <v>49.786666670000002</v>
      </c>
      <c r="BH33" s="298"/>
      <c r="BI33" s="298"/>
      <c r="BJ33" s="298"/>
      <c r="BK33" s="298"/>
      <c r="BL33" s="298"/>
    </row>
    <row r="34" spans="1:64" ht="40.5" customHeight="1" x14ac:dyDescent="0.25">
      <c r="C34" s="881" t="s">
        <v>2191</v>
      </c>
      <c r="D34" s="33" t="s">
        <v>2183</v>
      </c>
      <c r="E34" s="10">
        <v>830</v>
      </c>
      <c r="F34" s="921">
        <v>320100203</v>
      </c>
      <c r="G34" s="48" t="s">
        <v>3019</v>
      </c>
      <c r="H34" s="11">
        <v>1</v>
      </c>
      <c r="I34" s="11" t="s">
        <v>2979</v>
      </c>
      <c r="J34" s="24">
        <v>32</v>
      </c>
      <c r="K34" s="871" t="s">
        <v>3006</v>
      </c>
      <c r="L34" s="24">
        <v>3201</v>
      </c>
      <c r="M34" s="24" t="s">
        <v>3014</v>
      </c>
      <c r="N34" s="885">
        <v>2024004540036</v>
      </c>
      <c r="O34" s="24" t="s">
        <v>3015</v>
      </c>
      <c r="P34" s="873" t="s">
        <v>2184</v>
      </c>
      <c r="Q34" s="40">
        <v>1</v>
      </c>
      <c r="R34" s="875" t="s">
        <v>2955</v>
      </c>
      <c r="S34" s="875"/>
      <c r="T34" s="31">
        <v>1</v>
      </c>
      <c r="U34" s="294">
        <v>0</v>
      </c>
      <c r="V34" s="295">
        <v>0</v>
      </c>
      <c r="W34" s="295">
        <v>0</v>
      </c>
      <c r="X34" s="295">
        <v>1</v>
      </c>
      <c r="Y34" s="343">
        <v>98.416730753599992</v>
      </c>
      <c r="Z34" s="296">
        <f t="shared" si="26"/>
        <v>98.416730753599992</v>
      </c>
      <c r="AA34" s="296">
        <f t="shared" si="26"/>
        <v>98.416730753599992</v>
      </c>
      <c r="AB34" s="296">
        <f t="shared" si="26"/>
        <v>0</v>
      </c>
      <c r="AC34" s="296">
        <f t="shared" si="26"/>
        <v>0</v>
      </c>
      <c r="AD34" s="296">
        <f t="shared" si="26"/>
        <v>0</v>
      </c>
      <c r="AE34" s="296">
        <f t="shared" si="26"/>
        <v>0</v>
      </c>
      <c r="AF34" s="296">
        <f t="shared" si="26"/>
        <v>0</v>
      </c>
      <c r="AG34" s="297">
        <v>0</v>
      </c>
      <c r="AH34" s="296">
        <f t="shared" si="27"/>
        <v>7.6967307536000007</v>
      </c>
      <c r="AI34" s="298">
        <v>7.6967307536000007</v>
      </c>
      <c r="AJ34" s="298"/>
      <c r="AK34" s="298"/>
      <c r="AL34" s="298"/>
      <c r="AM34" s="298"/>
      <c r="AN34" s="298"/>
      <c r="AO34" s="297">
        <v>0</v>
      </c>
      <c r="AP34" s="296">
        <f t="shared" si="28"/>
        <v>30.24</v>
      </c>
      <c r="AQ34" s="298">
        <v>30.24</v>
      </c>
      <c r="AR34" s="298"/>
      <c r="AS34" s="298"/>
      <c r="AT34" s="298"/>
      <c r="AU34" s="298"/>
      <c r="AV34" s="298"/>
      <c r="AW34" s="297">
        <v>0</v>
      </c>
      <c r="AX34" s="296">
        <f t="shared" si="29"/>
        <v>30.24</v>
      </c>
      <c r="AY34" s="298">
        <v>30.24</v>
      </c>
      <c r="AZ34" s="298"/>
      <c r="BA34" s="298"/>
      <c r="BB34" s="298"/>
      <c r="BC34" s="298"/>
      <c r="BD34" s="298"/>
      <c r="BE34" s="297">
        <v>1</v>
      </c>
      <c r="BF34" s="296">
        <f t="shared" si="30"/>
        <v>30.24</v>
      </c>
      <c r="BG34" s="298">
        <v>30.24</v>
      </c>
      <c r="BH34" s="298"/>
      <c r="BI34" s="298"/>
      <c r="BJ34" s="298"/>
      <c r="BK34" s="298"/>
      <c r="BL34" s="298"/>
    </row>
    <row r="35" spans="1:64" ht="40.5" customHeight="1" x14ac:dyDescent="0.25">
      <c r="C35" s="881" t="s">
        <v>2192</v>
      </c>
      <c r="D35" s="33" t="s">
        <v>2185</v>
      </c>
      <c r="E35" s="10">
        <v>831</v>
      </c>
      <c r="F35" s="922">
        <v>320100901</v>
      </c>
      <c r="G35" s="48" t="s">
        <v>3018</v>
      </c>
      <c r="H35" s="11">
        <v>40</v>
      </c>
      <c r="I35" s="871" t="s">
        <v>2979</v>
      </c>
      <c r="J35" s="24">
        <v>32</v>
      </c>
      <c r="K35" s="871" t="s">
        <v>3006</v>
      </c>
      <c r="L35" s="24">
        <v>3201</v>
      </c>
      <c r="M35" s="24" t="s">
        <v>3014</v>
      </c>
      <c r="N35" s="885">
        <v>2024004540036</v>
      </c>
      <c r="O35" s="24" t="s">
        <v>3015</v>
      </c>
      <c r="P35" s="873" t="s">
        <v>2186</v>
      </c>
      <c r="Q35" s="40">
        <v>40</v>
      </c>
      <c r="R35" s="875" t="s">
        <v>2955</v>
      </c>
      <c r="S35" s="875"/>
      <c r="T35" s="31">
        <v>40</v>
      </c>
      <c r="U35" s="294">
        <v>6</v>
      </c>
      <c r="V35" s="295">
        <v>10</v>
      </c>
      <c r="W35" s="295">
        <v>14</v>
      </c>
      <c r="X35" s="295">
        <v>10</v>
      </c>
      <c r="Y35" s="343">
        <v>197.12395344200002</v>
      </c>
      <c r="Z35" s="296">
        <f t="shared" si="26"/>
        <v>197.12395344200002</v>
      </c>
      <c r="AA35" s="296">
        <f t="shared" si="26"/>
        <v>197.12395344200002</v>
      </c>
      <c r="AB35" s="296">
        <f t="shared" si="26"/>
        <v>0</v>
      </c>
      <c r="AC35" s="296">
        <f t="shared" si="26"/>
        <v>0</v>
      </c>
      <c r="AD35" s="296">
        <f t="shared" si="26"/>
        <v>0</v>
      </c>
      <c r="AE35" s="296">
        <f t="shared" si="26"/>
        <v>0</v>
      </c>
      <c r="AF35" s="296">
        <f t="shared" si="26"/>
        <v>0</v>
      </c>
      <c r="AG35" s="297">
        <v>6</v>
      </c>
      <c r="AH35" s="296">
        <f t="shared" si="27"/>
        <v>83.723953441999996</v>
      </c>
      <c r="AI35" s="298">
        <f>9.620913442+74.10304</f>
        <v>83.723953441999996</v>
      </c>
      <c r="AJ35" s="298"/>
      <c r="AK35" s="298"/>
      <c r="AL35" s="298"/>
      <c r="AM35" s="298"/>
      <c r="AN35" s="298"/>
      <c r="AO35" s="297">
        <v>10</v>
      </c>
      <c r="AP35" s="296">
        <f t="shared" si="28"/>
        <v>37.799999999999997</v>
      </c>
      <c r="AQ35" s="298">
        <v>37.799999999999997</v>
      </c>
      <c r="AR35" s="298"/>
      <c r="AS35" s="298"/>
      <c r="AT35" s="298"/>
      <c r="AU35" s="298"/>
      <c r="AV35" s="298"/>
      <c r="AW35" s="297">
        <v>14</v>
      </c>
      <c r="AX35" s="296">
        <f t="shared" si="29"/>
        <v>37.799999999999997</v>
      </c>
      <c r="AY35" s="298">
        <v>37.799999999999997</v>
      </c>
      <c r="AZ35" s="298"/>
      <c r="BA35" s="298"/>
      <c r="BB35" s="298"/>
      <c r="BC35" s="298"/>
      <c r="BD35" s="298"/>
      <c r="BE35" s="297">
        <v>10</v>
      </c>
      <c r="BF35" s="296">
        <f t="shared" si="30"/>
        <v>37.799999999999997</v>
      </c>
      <c r="BG35" s="298">
        <v>37.799999999999997</v>
      </c>
      <c r="BH35" s="298"/>
      <c r="BI35" s="298"/>
      <c r="BJ35" s="298"/>
      <c r="BK35" s="298"/>
      <c r="BL35" s="298"/>
    </row>
    <row r="36" spans="1:64" ht="40.5" customHeight="1" x14ac:dyDescent="0.25">
      <c r="B36" s="806" t="s">
        <v>2139</v>
      </c>
      <c r="C36" s="807" t="s">
        <v>2193</v>
      </c>
      <c r="D36" s="808"/>
      <c r="E36" s="808"/>
      <c r="F36" s="869"/>
      <c r="G36" s="808"/>
      <c r="H36" s="918"/>
      <c r="I36" s="918"/>
      <c r="J36" s="811"/>
      <c r="K36" s="811"/>
      <c r="L36" s="811"/>
      <c r="M36" s="811"/>
      <c r="N36" s="811"/>
      <c r="O36" s="812"/>
      <c r="P36" s="812"/>
      <c r="Q36" s="812"/>
      <c r="R36" s="812"/>
      <c r="S36" s="813"/>
      <c r="T36" s="603"/>
      <c r="U36" s="604"/>
      <c r="V36" s="604"/>
      <c r="W36" s="604"/>
      <c r="X36" s="605"/>
      <c r="Y36" s="475">
        <v>81416.182817699009</v>
      </c>
      <c r="Z36" s="290">
        <f t="shared" si="26"/>
        <v>81416.182817699009</v>
      </c>
      <c r="AA36" s="290">
        <f t="shared" si="26"/>
        <v>81416.182817699009</v>
      </c>
      <c r="AB36" s="290">
        <f t="shared" si="26"/>
        <v>0</v>
      </c>
      <c r="AC36" s="290">
        <f t="shared" si="26"/>
        <v>0</v>
      </c>
      <c r="AD36" s="290">
        <f t="shared" si="26"/>
        <v>0</v>
      </c>
      <c r="AE36" s="290">
        <f t="shared" si="26"/>
        <v>0</v>
      </c>
      <c r="AF36" s="290">
        <f t="shared" si="26"/>
        <v>0</v>
      </c>
      <c r="AG36" s="291"/>
      <c r="AH36" s="292">
        <f>SUM(AH37:AH40)</f>
        <v>119.182817699</v>
      </c>
      <c r="AI36" s="292">
        <f t="shared" ref="AI36:AN36" si="35">SUM(AI37:AI40)</f>
        <v>119.182817699</v>
      </c>
      <c r="AJ36" s="292">
        <f t="shared" si="35"/>
        <v>0</v>
      </c>
      <c r="AK36" s="292">
        <f t="shared" si="35"/>
        <v>0</v>
      </c>
      <c r="AL36" s="292">
        <f t="shared" si="35"/>
        <v>0</v>
      </c>
      <c r="AM36" s="292">
        <f t="shared" si="35"/>
        <v>0</v>
      </c>
      <c r="AN36" s="292">
        <f t="shared" si="35"/>
        <v>0</v>
      </c>
      <c r="AO36" s="291"/>
      <c r="AP36" s="292">
        <f>SUM(AP37:AP40)</f>
        <v>27099.000000000004</v>
      </c>
      <c r="AQ36" s="292">
        <f t="shared" ref="AQ36:AV36" si="36">SUM(AQ37:AQ40)</f>
        <v>27099.000000000004</v>
      </c>
      <c r="AR36" s="292">
        <f t="shared" si="36"/>
        <v>0</v>
      </c>
      <c r="AS36" s="292">
        <f t="shared" si="36"/>
        <v>0</v>
      </c>
      <c r="AT36" s="292">
        <f t="shared" si="36"/>
        <v>0</v>
      </c>
      <c r="AU36" s="292">
        <f t="shared" si="36"/>
        <v>0</v>
      </c>
      <c r="AV36" s="292">
        <f t="shared" si="36"/>
        <v>0</v>
      </c>
      <c r="AW36" s="291"/>
      <c r="AX36" s="292">
        <f>SUM(AX37:AX40)</f>
        <v>27099.000000000004</v>
      </c>
      <c r="AY36" s="292">
        <f t="shared" ref="AY36:BD36" si="37">SUM(AY37:AY40)</f>
        <v>27099.000000000004</v>
      </c>
      <c r="AZ36" s="292">
        <f t="shared" si="37"/>
        <v>0</v>
      </c>
      <c r="BA36" s="292">
        <f t="shared" si="37"/>
        <v>0</v>
      </c>
      <c r="BB36" s="292">
        <f t="shared" si="37"/>
        <v>0</v>
      </c>
      <c r="BC36" s="292">
        <f t="shared" si="37"/>
        <v>0</v>
      </c>
      <c r="BD36" s="292">
        <f t="shared" si="37"/>
        <v>0</v>
      </c>
      <c r="BE36" s="291"/>
      <c r="BF36" s="292">
        <f>SUM(BF37:BF40)</f>
        <v>27099.000000000004</v>
      </c>
      <c r="BG36" s="292">
        <f t="shared" ref="BG36:BL36" si="38">SUM(BG37:BG40)</f>
        <v>27099.000000000004</v>
      </c>
      <c r="BH36" s="292">
        <f t="shared" si="38"/>
        <v>0</v>
      </c>
      <c r="BI36" s="292">
        <f t="shared" si="38"/>
        <v>0</v>
      </c>
      <c r="BJ36" s="292">
        <f t="shared" si="38"/>
        <v>0</v>
      </c>
      <c r="BK36" s="292">
        <f t="shared" si="38"/>
        <v>0</v>
      </c>
      <c r="BL36" s="292">
        <f t="shared" si="38"/>
        <v>0</v>
      </c>
    </row>
    <row r="37" spans="1:64" ht="40.5" customHeight="1" x14ac:dyDescent="0.25">
      <c r="C37" s="881" t="s">
        <v>2201</v>
      </c>
      <c r="D37" s="33" t="s">
        <v>2194</v>
      </c>
      <c r="E37" s="10">
        <v>832</v>
      </c>
      <c r="F37" s="921">
        <v>320600300</v>
      </c>
      <c r="G37" s="870" t="s">
        <v>3020</v>
      </c>
      <c r="H37" s="11">
        <v>6</v>
      </c>
      <c r="I37" s="11" t="s">
        <v>2979</v>
      </c>
      <c r="J37" s="24">
        <v>32</v>
      </c>
      <c r="K37" s="871" t="s">
        <v>3006</v>
      </c>
      <c r="L37" s="24">
        <v>3206</v>
      </c>
      <c r="M37" s="24" t="s">
        <v>3021</v>
      </c>
      <c r="N37" s="885">
        <v>2024004540051</v>
      </c>
      <c r="O37" s="24" t="s">
        <v>3022</v>
      </c>
      <c r="P37" s="873" t="s">
        <v>2195</v>
      </c>
      <c r="Q37" s="40">
        <v>6</v>
      </c>
      <c r="R37" s="875" t="s">
        <v>2955</v>
      </c>
      <c r="S37" s="875"/>
      <c r="T37" s="31">
        <v>6</v>
      </c>
      <c r="U37" s="294">
        <v>0</v>
      </c>
      <c r="V37" s="295">
        <v>0</v>
      </c>
      <c r="W37" s="295">
        <v>0</v>
      </c>
      <c r="X37" s="295">
        <v>6</v>
      </c>
      <c r="Y37" s="343">
        <v>18072.640826883999</v>
      </c>
      <c r="Z37" s="296">
        <f t="shared" si="26"/>
        <v>18072.640826883999</v>
      </c>
      <c r="AA37" s="296">
        <f t="shared" si="26"/>
        <v>18072.640826883999</v>
      </c>
      <c r="AB37" s="296">
        <f t="shared" si="26"/>
        <v>0</v>
      </c>
      <c r="AC37" s="296">
        <f t="shared" si="26"/>
        <v>0</v>
      </c>
      <c r="AD37" s="296">
        <f t="shared" si="26"/>
        <v>0</v>
      </c>
      <c r="AE37" s="296">
        <f t="shared" si="26"/>
        <v>0</v>
      </c>
      <c r="AF37" s="296">
        <f t="shared" si="26"/>
        <v>0</v>
      </c>
      <c r="AG37" s="297">
        <v>0</v>
      </c>
      <c r="AH37" s="296">
        <f>SUM(AI37:AN37)</f>
        <v>19.240826884000001</v>
      </c>
      <c r="AI37" s="298">
        <v>19.240826884000001</v>
      </c>
      <c r="AJ37" s="298"/>
      <c r="AK37" s="298"/>
      <c r="AL37" s="298"/>
      <c r="AM37" s="298"/>
      <c r="AN37" s="298"/>
      <c r="AO37" s="297">
        <v>0</v>
      </c>
      <c r="AP37" s="296">
        <f>SUM(AQ37:AV37)</f>
        <v>6017.8</v>
      </c>
      <c r="AQ37" s="298">
        <v>6017.8</v>
      </c>
      <c r="AR37" s="298"/>
      <c r="AS37" s="298"/>
      <c r="AT37" s="298"/>
      <c r="AU37" s="298"/>
      <c r="AV37" s="298"/>
      <c r="AW37" s="297">
        <v>0</v>
      </c>
      <c r="AX37" s="296">
        <f>SUM(AY37:BD37)</f>
        <v>6017.8</v>
      </c>
      <c r="AY37" s="298">
        <v>6017.8</v>
      </c>
      <c r="AZ37" s="298"/>
      <c r="BA37" s="298"/>
      <c r="BB37" s="298"/>
      <c r="BC37" s="298"/>
      <c r="BD37" s="298"/>
      <c r="BE37" s="297">
        <v>6</v>
      </c>
      <c r="BF37" s="296">
        <f>SUM(BG37:BL37)</f>
        <v>6017.8</v>
      </c>
      <c r="BG37" s="298">
        <v>6017.8</v>
      </c>
      <c r="BH37" s="298"/>
      <c r="BI37" s="298"/>
      <c r="BJ37" s="298"/>
      <c r="BK37" s="298"/>
      <c r="BL37" s="298"/>
    </row>
    <row r="38" spans="1:64" ht="40.5" customHeight="1" x14ac:dyDescent="0.25">
      <c r="C38" s="881" t="s">
        <v>2203</v>
      </c>
      <c r="D38" s="21" t="s">
        <v>2196</v>
      </c>
      <c r="E38" s="10">
        <v>833</v>
      </c>
      <c r="F38" s="922">
        <v>320600700</v>
      </c>
      <c r="G38" s="47" t="s">
        <v>2197</v>
      </c>
      <c r="H38" s="920">
        <v>1</v>
      </c>
      <c r="I38" s="11" t="s">
        <v>2979</v>
      </c>
      <c r="J38" s="24">
        <v>32</v>
      </c>
      <c r="K38" s="871" t="s">
        <v>3006</v>
      </c>
      <c r="L38" s="24">
        <v>3206</v>
      </c>
      <c r="M38" s="24" t="s">
        <v>3021</v>
      </c>
      <c r="N38" s="885">
        <v>2024004540051</v>
      </c>
      <c r="O38" s="24" t="s">
        <v>3022</v>
      </c>
      <c r="P38" s="873" t="s">
        <v>2197</v>
      </c>
      <c r="Q38" s="40">
        <v>1</v>
      </c>
      <c r="R38" s="875" t="s">
        <v>2955</v>
      </c>
      <c r="S38" s="875"/>
      <c r="T38" s="31">
        <v>1</v>
      </c>
      <c r="U38" s="294">
        <v>0</v>
      </c>
      <c r="V38" s="295">
        <v>0</v>
      </c>
      <c r="W38" s="295">
        <v>0</v>
      </c>
      <c r="X38" s="295">
        <v>1</v>
      </c>
      <c r="Y38" s="343">
        <v>36145.281653767997</v>
      </c>
      <c r="Z38" s="296">
        <f t="shared" si="26"/>
        <v>36145.281653767997</v>
      </c>
      <c r="AA38" s="296">
        <f t="shared" si="26"/>
        <v>36145.281653767997</v>
      </c>
      <c r="AB38" s="296">
        <f t="shared" si="26"/>
        <v>0</v>
      </c>
      <c r="AC38" s="296">
        <f t="shared" si="26"/>
        <v>0</v>
      </c>
      <c r="AD38" s="296">
        <f t="shared" si="26"/>
        <v>0</v>
      </c>
      <c r="AE38" s="296">
        <f t="shared" si="26"/>
        <v>0</v>
      </c>
      <c r="AF38" s="296">
        <f t="shared" si="26"/>
        <v>0</v>
      </c>
      <c r="AG38" s="297">
        <v>0</v>
      </c>
      <c r="AH38" s="296">
        <f t="shared" ref="AH38:AH40" si="39">SUM(AI38:AN38)</f>
        <v>38.481653768000001</v>
      </c>
      <c r="AI38" s="298">
        <v>38.481653768000001</v>
      </c>
      <c r="AJ38" s="298"/>
      <c r="AK38" s="298"/>
      <c r="AL38" s="298"/>
      <c r="AM38" s="298"/>
      <c r="AN38" s="298"/>
      <c r="AO38" s="297">
        <v>0</v>
      </c>
      <c r="AP38" s="296">
        <f t="shared" ref="AP38:AP40" si="40">SUM(AQ38:AV38)</f>
        <v>12035.6</v>
      </c>
      <c r="AQ38" s="298">
        <v>12035.6</v>
      </c>
      <c r="AR38" s="298"/>
      <c r="AS38" s="298"/>
      <c r="AT38" s="298"/>
      <c r="AU38" s="298"/>
      <c r="AV38" s="298"/>
      <c r="AW38" s="297">
        <v>0</v>
      </c>
      <c r="AX38" s="296">
        <f t="shared" ref="AX38:AX40" si="41">SUM(AY38:BD38)</f>
        <v>12035.6</v>
      </c>
      <c r="AY38" s="298">
        <v>12035.6</v>
      </c>
      <c r="AZ38" s="298"/>
      <c r="BA38" s="298"/>
      <c r="BB38" s="298"/>
      <c r="BC38" s="298"/>
      <c r="BD38" s="298"/>
      <c r="BE38" s="297">
        <v>1</v>
      </c>
      <c r="BF38" s="296">
        <f t="shared" ref="BF38:BF40" si="42">SUM(BG38:BL38)</f>
        <v>12035.6</v>
      </c>
      <c r="BG38" s="298">
        <v>12035.6</v>
      </c>
      <c r="BH38" s="298"/>
      <c r="BI38" s="298"/>
      <c r="BJ38" s="298"/>
      <c r="BK38" s="298"/>
      <c r="BL38" s="298"/>
    </row>
    <row r="39" spans="1:64" ht="40.5" customHeight="1" x14ac:dyDescent="0.25">
      <c r="C39" s="881" t="s">
        <v>2204</v>
      </c>
      <c r="D39" s="21" t="s">
        <v>2198</v>
      </c>
      <c r="E39" s="10">
        <v>834</v>
      </c>
      <c r="F39" s="921">
        <v>320600300</v>
      </c>
      <c r="G39" s="870" t="s">
        <v>2195</v>
      </c>
      <c r="H39" s="11">
        <v>6</v>
      </c>
      <c r="I39" s="871" t="s">
        <v>2979</v>
      </c>
      <c r="J39" s="877">
        <v>32</v>
      </c>
      <c r="K39" s="871" t="s">
        <v>3006</v>
      </c>
      <c r="L39" s="24">
        <v>3206</v>
      </c>
      <c r="M39" s="24" t="s">
        <v>3021</v>
      </c>
      <c r="N39" s="885">
        <v>2024004540051</v>
      </c>
      <c r="O39" s="24" t="s">
        <v>3022</v>
      </c>
      <c r="P39" s="873" t="s">
        <v>2195</v>
      </c>
      <c r="Q39" s="40">
        <v>6</v>
      </c>
      <c r="R39" s="875" t="s">
        <v>2955</v>
      </c>
      <c r="S39" s="875"/>
      <c r="T39" s="31">
        <v>6</v>
      </c>
      <c r="U39" s="294">
        <v>0</v>
      </c>
      <c r="V39" s="295">
        <v>0</v>
      </c>
      <c r="W39" s="295">
        <v>0</v>
      </c>
      <c r="X39" s="295">
        <v>6</v>
      </c>
      <c r="Y39" s="343">
        <v>27108.961240326</v>
      </c>
      <c r="Z39" s="296">
        <f t="shared" si="26"/>
        <v>27108.961240326</v>
      </c>
      <c r="AA39" s="296">
        <f t="shared" si="26"/>
        <v>27108.961240326</v>
      </c>
      <c r="AB39" s="296">
        <f t="shared" si="26"/>
        <v>0</v>
      </c>
      <c r="AC39" s="296">
        <f t="shared" si="26"/>
        <v>0</v>
      </c>
      <c r="AD39" s="296">
        <f t="shared" si="26"/>
        <v>0</v>
      </c>
      <c r="AE39" s="296">
        <f t="shared" si="26"/>
        <v>0</v>
      </c>
      <c r="AF39" s="296">
        <f t="shared" si="26"/>
        <v>0</v>
      </c>
      <c r="AG39" s="297">
        <v>0</v>
      </c>
      <c r="AH39" s="296">
        <f t="shared" si="39"/>
        <v>28.861240326000001</v>
      </c>
      <c r="AI39" s="298">
        <v>28.861240326000001</v>
      </c>
      <c r="AJ39" s="298"/>
      <c r="AK39" s="298"/>
      <c r="AL39" s="298"/>
      <c r="AM39" s="298"/>
      <c r="AN39" s="298"/>
      <c r="AO39" s="297">
        <v>0</v>
      </c>
      <c r="AP39" s="296">
        <f t="shared" si="40"/>
        <v>9026.7000000000007</v>
      </c>
      <c r="AQ39" s="298">
        <v>9026.7000000000007</v>
      </c>
      <c r="AR39" s="298"/>
      <c r="AS39" s="298"/>
      <c r="AT39" s="298"/>
      <c r="AU39" s="298"/>
      <c r="AV39" s="298"/>
      <c r="AW39" s="297">
        <v>0</v>
      </c>
      <c r="AX39" s="296">
        <f t="shared" si="41"/>
        <v>9026.7000000000007</v>
      </c>
      <c r="AY39" s="298">
        <v>9026.7000000000007</v>
      </c>
      <c r="AZ39" s="298"/>
      <c r="BA39" s="298"/>
      <c r="BB39" s="298"/>
      <c r="BC39" s="298"/>
      <c r="BD39" s="298"/>
      <c r="BE39" s="297">
        <v>6</v>
      </c>
      <c r="BF39" s="296">
        <f t="shared" si="42"/>
        <v>9026.7000000000007</v>
      </c>
      <c r="BG39" s="298">
        <v>9026.7000000000007</v>
      </c>
      <c r="BH39" s="298"/>
      <c r="BI39" s="298"/>
      <c r="BJ39" s="298"/>
      <c r="BK39" s="298"/>
      <c r="BL39" s="298"/>
    </row>
    <row r="40" spans="1:64" ht="40.5" customHeight="1" x14ac:dyDescent="0.25">
      <c r="C40" s="881" t="s">
        <v>2202</v>
      </c>
      <c r="D40" s="21" t="s">
        <v>2199</v>
      </c>
      <c r="E40" s="10">
        <v>835</v>
      </c>
      <c r="F40" s="921">
        <v>320100801</v>
      </c>
      <c r="G40" s="47" t="s">
        <v>2200</v>
      </c>
      <c r="H40" s="11">
        <v>3</v>
      </c>
      <c r="I40" s="11" t="s">
        <v>2979</v>
      </c>
      <c r="J40" s="24">
        <v>32</v>
      </c>
      <c r="K40" s="871" t="s">
        <v>3006</v>
      </c>
      <c r="L40" s="871">
        <v>3201</v>
      </c>
      <c r="M40" s="24" t="s">
        <v>3014</v>
      </c>
      <c r="N40" s="885">
        <v>2024004540036</v>
      </c>
      <c r="O40" s="24" t="s">
        <v>3015</v>
      </c>
      <c r="P40" s="873" t="s">
        <v>2200</v>
      </c>
      <c r="Q40" s="40">
        <v>3</v>
      </c>
      <c r="R40" s="875" t="s">
        <v>2955</v>
      </c>
      <c r="S40" s="875"/>
      <c r="T40" s="31">
        <v>3</v>
      </c>
      <c r="U40" s="294">
        <v>0</v>
      </c>
      <c r="V40" s="295">
        <v>1</v>
      </c>
      <c r="W40" s="295">
        <v>1</v>
      </c>
      <c r="X40" s="295">
        <v>1</v>
      </c>
      <c r="Y40" s="343">
        <v>89.299096721000012</v>
      </c>
      <c r="Z40" s="296">
        <f t="shared" ref="Z40:AF40" si="43">+AH40+AP40+AX40+BF40</f>
        <v>89.299096721000012</v>
      </c>
      <c r="AA40" s="296">
        <f t="shared" si="43"/>
        <v>89.299096721000012</v>
      </c>
      <c r="AB40" s="296">
        <f t="shared" si="43"/>
        <v>0</v>
      </c>
      <c r="AC40" s="296">
        <f t="shared" si="43"/>
        <v>0</v>
      </c>
      <c r="AD40" s="296">
        <f t="shared" si="43"/>
        <v>0</v>
      </c>
      <c r="AE40" s="296">
        <f t="shared" si="43"/>
        <v>0</v>
      </c>
      <c r="AF40" s="296">
        <f t="shared" si="43"/>
        <v>0</v>
      </c>
      <c r="AG40" s="297">
        <v>0</v>
      </c>
      <c r="AH40" s="296">
        <f t="shared" si="39"/>
        <v>32.599096721000002</v>
      </c>
      <c r="AI40" s="298">
        <f>4.810456721+27.78864</f>
        <v>32.599096721000002</v>
      </c>
      <c r="AJ40" s="298"/>
      <c r="AK40" s="298"/>
      <c r="AL40" s="298"/>
      <c r="AM40" s="298"/>
      <c r="AN40" s="298"/>
      <c r="AO40" s="297">
        <v>1</v>
      </c>
      <c r="AP40" s="296">
        <f t="shared" si="40"/>
        <v>18.899999999999999</v>
      </c>
      <c r="AQ40" s="298">
        <v>18.899999999999999</v>
      </c>
      <c r="AR40" s="298"/>
      <c r="AS40" s="298"/>
      <c r="AT40" s="298"/>
      <c r="AU40" s="298"/>
      <c r="AV40" s="298"/>
      <c r="AW40" s="297">
        <v>1</v>
      </c>
      <c r="AX40" s="296">
        <f t="shared" si="41"/>
        <v>18.899999999999999</v>
      </c>
      <c r="AY40" s="298">
        <v>18.899999999999999</v>
      </c>
      <c r="AZ40" s="298"/>
      <c r="BA40" s="298"/>
      <c r="BB40" s="298"/>
      <c r="BC40" s="298"/>
      <c r="BD40" s="298"/>
      <c r="BE40" s="297">
        <v>1</v>
      </c>
      <c r="BF40" s="296">
        <f t="shared" si="42"/>
        <v>18.899999999999999</v>
      </c>
      <c r="BG40" s="298">
        <v>18.899999999999999</v>
      </c>
      <c r="BH40" s="298"/>
      <c r="BI40" s="298"/>
      <c r="BJ40" s="298"/>
      <c r="BK40" s="298"/>
      <c r="BL40" s="298"/>
    </row>
    <row r="41" spans="1:64" ht="15" customHeight="1" x14ac:dyDescent="0.25">
      <c r="F41" s="917"/>
      <c r="H41" s="888"/>
      <c r="I41" s="888"/>
      <c r="J41" s="889"/>
      <c r="K41" s="889"/>
      <c r="L41" s="889"/>
      <c r="M41" s="889"/>
      <c r="N41" s="889"/>
      <c r="O41" s="889"/>
      <c r="P41" s="890"/>
      <c r="Q41" s="891"/>
      <c r="R41" s="889"/>
      <c r="S41" s="875"/>
      <c r="T41" s="457"/>
      <c r="U41" s="311"/>
      <c r="V41" s="311"/>
      <c r="W41" s="311"/>
      <c r="X41" s="311"/>
      <c r="Y41" s="311"/>
      <c r="Z41" s="312"/>
      <c r="AA41" s="312"/>
      <c r="AB41" s="312"/>
      <c r="AC41" s="312"/>
      <c r="AD41" s="312"/>
      <c r="AE41" s="312"/>
      <c r="AF41" s="312"/>
      <c r="AG41" s="313"/>
      <c r="AH41" s="314"/>
      <c r="AI41" s="314"/>
      <c r="AJ41" s="314"/>
      <c r="AK41" s="314"/>
      <c r="AL41" s="287"/>
      <c r="AM41" s="287"/>
      <c r="AN41" s="287"/>
      <c r="AO41" s="313"/>
      <c r="AP41" s="314"/>
      <c r="AQ41" s="314"/>
      <c r="AR41" s="314"/>
      <c r="AS41" s="314"/>
      <c r="AT41" s="287"/>
      <c r="AU41" s="287"/>
      <c r="AV41" s="287"/>
      <c r="AW41" s="313"/>
      <c r="AX41" s="314"/>
      <c r="AY41" s="314"/>
      <c r="AZ41" s="314"/>
      <c r="BA41" s="314"/>
      <c r="BB41" s="287"/>
      <c r="BC41" s="287"/>
      <c r="BD41" s="287"/>
      <c r="BE41" s="313"/>
      <c r="BF41" s="314"/>
      <c r="BG41" s="314"/>
      <c r="BH41" s="314"/>
      <c r="BI41" s="314"/>
      <c r="BJ41" s="287"/>
      <c r="BK41" s="287"/>
      <c r="BL41" s="287"/>
    </row>
    <row r="42" spans="1:64" ht="40.5" customHeight="1" x14ac:dyDescent="0.25">
      <c r="A42" s="793" t="s">
        <v>2904</v>
      </c>
      <c r="B42" s="794" t="s">
        <v>2205</v>
      </c>
      <c r="C42" s="795"/>
      <c r="D42" s="57"/>
      <c r="E42" s="57"/>
      <c r="F42" s="57"/>
      <c r="G42" s="168"/>
      <c r="H42" s="798"/>
      <c r="I42" s="798"/>
      <c r="J42" s="168"/>
      <c r="K42" s="168"/>
      <c r="L42" s="57"/>
      <c r="M42" s="57"/>
      <c r="N42" s="57"/>
      <c r="O42" s="175"/>
      <c r="P42" s="175"/>
      <c r="Q42" s="175"/>
      <c r="R42" s="175"/>
      <c r="S42" s="799"/>
      <c r="T42" s="306"/>
      <c r="U42" s="307"/>
      <c r="V42" s="307"/>
      <c r="W42" s="307"/>
      <c r="X42" s="307"/>
      <c r="Y42" s="469">
        <v>18956.280978461997</v>
      </c>
      <c r="Z42" s="285">
        <f>+Z43</f>
        <v>18956.280978461997</v>
      </c>
      <c r="AA42" s="285">
        <f t="shared" ref="AA42:AF42" si="44">+AA43</f>
        <v>18956.280978461997</v>
      </c>
      <c r="AB42" s="285">
        <f t="shared" si="44"/>
        <v>0</v>
      </c>
      <c r="AC42" s="285">
        <f t="shared" si="44"/>
        <v>0</v>
      </c>
      <c r="AD42" s="285">
        <f t="shared" si="44"/>
        <v>0</v>
      </c>
      <c r="AE42" s="285">
        <f t="shared" si="44"/>
        <v>0</v>
      </c>
      <c r="AF42" s="285">
        <f t="shared" si="44"/>
        <v>0</v>
      </c>
      <c r="AG42" s="286"/>
      <c r="AH42" s="803">
        <f>+AH43</f>
        <v>2161.0209784849999</v>
      </c>
      <c r="AI42" s="803">
        <f t="shared" ref="AI42:AN42" si="45">+AI43</f>
        <v>2161.0209784849999</v>
      </c>
      <c r="AJ42" s="803">
        <f t="shared" si="45"/>
        <v>0</v>
      </c>
      <c r="AK42" s="803">
        <f t="shared" si="45"/>
        <v>0</v>
      </c>
      <c r="AL42" s="803">
        <f t="shared" si="45"/>
        <v>0</v>
      </c>
      <c r="AM42" s="803">
        <f t="shared" si="45"/>
        <v>0</v>
      </c>
      <c r="AN42" s="803">
        <f t="shared" si="45"/>
        <v>0</v>
      </c>
      <c r="AO42" s="286"/>
      <c r="AP42" s="803">
        <f>+AP43</f>
        <v>5598.286666658998</v>
      </c>
      <c r="AQ42" s="803">
        <f t="shared" ref="AQ42:AV42" si="46">+AQ43</f>
        <v>5598.286666658998</v>
      </c>
      <c r="AR42" s="803">
        <f t="shared" si="46"/>
        <v>0</v>
      </c>
      <c r="AS42" s="803">
        <f t="shared" si="46"/>
        <v>0</v>
      </c>
      <c r="AT42" s="803">
        <f t="shared" si="46"/>
        <v>0</v>
      </c>
      <c r="AU42" s="803">
        <f t="shared" si="46"/>
        <v>0</v>
      </c>
      <c r="AV42" s="803">
        <f t="shared" si="46"/>
        <v>0</v>
      </c>
      <c r="AW42" s="286"/>
      <c r="AX42" s="803">
        <f>+AX43</f>
        <v>5598.4866666589987</v>
      </c>
      <c r="AY42" s="803">
        <f t="shared" ref="AY42:BD42" si="47">+AY43</f>
        <v>5598.4866666589987</v>
      </c>
      <c r="AZ42" s="803">
        <f t="shared" si="47"/>
        <v>0</v>
      </c>
      <c r="BA42" s="803">
        <f t="shared" si="47"/>
        <v>0</v>
      </c>
      <c r="BB42" s="803">
        <f t="shared" si="47"/>
        <v>0</v>
      </c>
      <c r="BC42" s="803">
        <f t="shared" si="47"/>
        <v>0</v>
      </c>
      <c r="BD42" s="803">
        <f t="shared" si="47"/>
        <v>0</v>
      </c>
      <c r="BE42" s="286"/>
      <c r="BF42" s="803">
        <f>+BF43</f>
        <v>5598.4866666589987</v>
      </c>
      <c r="BG42" s="803">
        <f t="shared" ref="BG42:BL42" si="48">+BG43</f>
        <v>5598.4866666589987</v>
      </c>
      <c r="BH42" s="803">
        <f t="shared" si="48"/>
        <v>0</v>
      </c>
      <c r="BI42" s="803">
        <f t="shared" si="48"/>
        <v>0</v>
      </c>
      <c r="BJ42" s="803">
        <f t="shared" si="48"/>
        <v>0</v>
      </c>
      <c r="BK42" s="803">
        <f t="shared" si="48"/>
        <v>0</v>
      </c>
      <c r="BL42" s="803">
        <f t="shared" si="48"/>
        <v>0</v>
      </c>
    </row>
    <row r="43" spans="1:64" ht="40.5" customHeight="1" x14ac:dyDescent="0.25">
      <c r="B43" s="806" t="s">
        <v>33</v>
      </c>
      <c r="C43" s="807" t="s">
        <v>2206</v>
      </c>
      <c r="D43" s="808"/>
      <c r="E43" s="808"/>
      <c r="F43" s="869"/>
      <c r="G43" s="808"/>
      <c r="H43" s="808"/>
      <c r="I43" s="808"/>
      <c r="J43" s="811"/>
      <c r="K43" s="811"/>
      <c r="L43" s="811"/>
      <c r="M43" s="811"/>
      <c r="N43" s="811"/>
      <c r="O43" s="812"/>
      <c r="P43" s="812"/>
      <c r="Q43" s="812"/>
      <c r="R43" s="892"/>
      <c r="S43" s="892"/>
      <c r="T43" s="603"/>
      <c r="U43" s="604"/>
      <c r="V43" s="604"/>
      <c r="W43" s="604"/>
      <c r="X43" s="605"/>
      <c r="Y43" s="475">
        <v>18956.280978461997</v>
      </c>
      <c r="Z43" s="290">
        <f t="shared" ref="Z43:AF53" si="49">+AH43+AP43+AX43+BF43</f>
        <v>18956.280978461997</v>
      </c>
      <c r="AA43" s="290">
        <f t="shared" si="49"/>
        <v>18956.280978461997</v>
      </c>
      <c r="AB43" s="290">
        <f t="shared" si="49"/>
        <v>0</v>
      </c>
      <c r="AC43" s="290">
        <f t="shared" si="49"/>
        <v>0</v>
      </c>
      <c r="AD43" s="290">
        <f t="shared" si="49"/>
        <v>0</v>
      </c>
      <c r="AE43" s="290">
        <f t="shared" si="49"/>
        <v>0</v>
      </c>
      <c r="AF43" s="290">
        <f t="shared" si="49"/>
        <v>0</v>
      </c>
      <c r="AG43" s="291"/>
      <c r="AH43" s="292">
        <f>SUM(AH44:AH53)</f>
        <v>2161.0209784849999</v>
      </c>
      <c r="AI43" s="292">
        <f t="shared" ref="AI43:AN43" si="50">SUM(AI44:AI53)</f>
        <v>2161.0209784849999</v>
      </c>
      <c r="AJ43" s="292">
        <f t="shared" si="50"/>
        <v>0</v>
      </c>
      <c r="AK43" s="292">
        <f t="shared" si="50"/>
        <v>0</v>
      </c>
      <c r="AL43" s="292">
        <f t="shared" si="50"/>
        <v>0</v>
      </c>
      <c r="AM43" s="292">
        <f t="shared" si="50"/>
        <v>0</v>
      </c>
      <c r="AN43" s="292">
        <f t="shared" si="50"/>
        <v>0</v>
      </c>
      <c r="AO43" s="291"/>
      <c r="AP43" s="292">
        <f>SUM(AP44:AP53)</f>
        <v>5598.286666658998</v>
      </c>
      <c r="AQ43" s="292">
        <f t="shared" ref="AQ43:AV43" si="51">SUM(AQ44:AQ53)</f>
        <v>5598.286666658998</v>
      </c>
      <c r="AR43" s="292">
        <f t="shared" si="51"/>
        <v>0</v>
      </c>
      <c r="AS43" s="292">
        <f t="shared" si="51"/>
        <v>0</v>
      </c>
      <c r="AT43" s="292">
        <f t="shared" si="51"/>
        <v>0</v>
      </c>
      <c r="AU43" s="292">
        <f t="shared" si="51"/>
        <v>0</v>
      </c>
      <c r="AV43" s="292">
        <f t="shared" si="51"/>
        <v>0</v>
      </c>
      <c r="AW43" s="291"/>
      <c r="AX43" s="292">
        <f>SUM(AX44:AX53)</f>
        <v>5598.4866666589987</v>
      </c>
      <c r="AY43" s="292">
        <f t="shared" ref="AY43:BD43" si="52">SUM(AY44:AY53)</f>
        <v>5598.4866666589987</v>
      </c>
      <c r="AZ43" s="292">
        <f t="shared" si="52"/>
        <v>0</v>
      </c>
      <c r="BA43" s="292">
        <f t="shared" si="52"/>
        <v>0</v>
      </c>
      <c r="BB43" s="292">
        <f t="shared" si="52"/>
        <v>0</v>
      </c>
      <c r="BC43" s="292">
        <f t="shared" si="52"/>
        <v>0</v>
      </c>
      <c r="BD43" s="292">
        <f t="shared" si="52"/>
        <v>0</v>
      </c>
      <c r="BE43" s="291"/>
      <c r="BF43" s="292">
        <f>SUM(BF44:BF53)</f>
        <v>5598.4866666589987</v>
      </c>
      <c r="BG43" s="292">
        <f t="shared" ref="BG43:BL43" si="53">SUM(BG44:BG53)</f>
        <v>5598.4866666589987</v>
      </c>
      <c r="BH43" s="292">
        <f t="shared" si="53"/>
        <v>0</v>
      </c>
      <c r="BI43" s="292">
        <f t="shared" si="53"/>
        <v>0</v>
      </c>
      <c r="BJ43" s="292">
        <f t="shared" si="53"/>
        <v>0</v>
      </c>
      <c r="BK43" s="292">
        <f t="shared" si="53"/>
        <v>0</v>
      </c>
      <c r="BL43" s="292">
        <f t="shared" si="53"/>
        <v>0</v>
      </c>
    </row>
    <row r="44" spans="1:64" ht="40.5" customHeight="1" x14ac:dyDescent="0.25">
      <c r="C44" s="881" t="s">
        <v>34</v>
      </c>
      <c r="D44" s="33" t="s">
        <v>2207</v>
      </c>
      <c r="E44" s="10">
        <v>836</v>
      </c>
      <c r="F44" s="925">
        <v>320200103</v>
      </c>
      <c r="G44" s="35" t="s">
        <v>2208</v>
      </c>
      <c r="H44" s="10">
        <v>2</v>
      </c>
      <c r="I44" s="10" t="s">
        <v>2979</v>
      </c>
      <c r="J44" s="871">
        <v>32</v>
      </c>
      <c r="K44" s="871" t="s">
        <v>3006</v>
      </c>
      <c r="L44" s="871">
        <v>3202</v>
      </c>
      <c r="M44" s="871" t="s">
        <v>3007</v>
      </c>
      <c r="N44" s="872">
        <v>2024004540027</v>
      </c>
      <c r="O44" s="871" t="s">
        <v>3008</v>
      </c>
      <c r="P44" s="43" t="s">
        <v>2208</v>
      </c>
      <c r="Q44" s="40">
        <v>2</v>
      </c>
      <c r="R44" s="875" t="s">
        <v>2955</v>
      </c>
      <c r="S44" s="875"/>
      <c r="T44" s="31">
        <v>2</v>
      </c>
      <c r="U44" s="294">
        <v>0</v>
      </c>
      <c r="V44" s="295">
        <v>0</v>
      </c>
      <c r="W44" s="295">
        <v>0</v>
      </c>
      <c r="X44" s="295">
        <v>2</v>
      </c>
      <c r="Y44" s="343">
        <v>303.57741870999996</v>
      </c>
      <c r="Z44" s="296">
        <f t="shared" si="49"/>
        <v>303.57741870999996</v>
      </c>
      <c r="AA44" s="296">
        <f t="shared" si="49"/>
        <v>303.57741870999996</v>
      </c>
      <c r="AB44" s="296">
        <f t="shared" si="49"/>
        <v>0</v>
      </c>
      <c r="AC44" s="296">
        <f t="shared" si="49"/>
        <v>0</v>
      </c>
      <c r="AD44" s="296">
        <f t="shared" si="49"/>
        <v>0</v>
      </c>
      <c r="AE44" s="296">
        <f t="shared" si="49"/>
        <v>0</v>
      </c>
      <c r="AF44" s="296">
        <f t="shared" si="49"/>
        <v>0</v>
      </c>
      <c r="AG44" s="297">
        <v>0</v>
      </c>
      <c r="AH44" s="296">
        <f t="shared" ref="AH44:AH53" si="54">SUM(AI44:AN44)</f>
        <v>65.257418709999996</v>
      </c>
      <c r="AI44" s="298">
        <v>65.257418709999996</v>
      </c>
      <c r="AJ44" s="298"/>
      <c r="AK44" s="298"/>
      <c r="AL44" s="298"/>
      <c r="AM44" s="298"/>
      <c r="AN44" s="298"/>
      <c r="AO44" s="297">
        <v>0</v>
      </c>
      <c r="AP44" s="296">
        <f t="shared" ref="AP44:AP53" si="55">SUM(AQ44:AV44)</f>
        <v>79.44</v>
      </c>
      <c r="AQ44" s="298">
        <v>79.44</v>
      </c>
      <c r="AR44" s="298"/>
      <c r="AS44" s="298"/>
      <c r="AT44" s="298"/>
      <c r="AU44" s="298"/>
      <c r="AV44" s="298"/>
      <c r="AW44" s="297">
        <v>0</v>
      </c>
      <c r="AX44" s="296">
        <f t="shared" ref="AX44:AX53" si="56">SUM(AY44:BD44)</f>
        <v>79.44</v>
      </c>
      <c r="AY44" s="298">
        <v>79.44</v>
      </c>
      <c r="AZ44" s="298"/>
      <c r="BA44" s="298"/>
      <c r="BB44" s="298"/>
      <c r="BC44" s="298"/>
      <c r="BD44" s="298"/>
      <c r="BE44" s="297">
        <v>2</v>
      </c>
      <c r="BF44" s="296">
        <f t="shared" ref="BF44:BF53" si="57">SUM(BG44:BL44)</f>
        <v>79.44</v>
      </c>
      <c r="BG44" s="298">
        <v>79.44</v>
      </c>
      <c r="BH44" s="298"/>
      <c r="BI44" s="298"/>
      <c r="BJ44" s="298"/>
      <c r="BK44" s="298"/>
      <c r="BL44" s="298"/>
    </row>
    <row r="45" spans="1:64" ht="40.5" customHeight="1" x14ac:dyDescent="0.25">
      <c r="C45" s="881" t="s">
        <v>35</v>
      </c>
      <c r="D45" s="33" t="s">
        <v>2209</v>
      </c>
      <c r="E45" s="10">
        <v>837</v>
      </c>
      <c r="F45" s="877">
        <v>320204300</v>
      </c>
      <c r="G45" s="893" t="s">
        <v>3023</v>
      </c>
      <c r="H45" s="10">
        <v>1000</v>
      </c>
      <c r="I45" s="887" t="s">
        <v>3005</v>
      </c>
      <c r="J45" s="877">
        <v>32</v>
      </c>
      <c r="K45" s="871" t="s">
        <v>3006</v>
      </c>
      <c r="L45" s="871">
        <v>3202</v>
      </c>
      <c r="M45" s="871" t="s">
        <v>3007</v>
      </c>
      <c r="N45" s="872">
        <v>2024004540027</v>
      </c>
      <c r="O45" s="871" t="s">
        <v>3008</v>
      </c>
      <c r="P45" s="43" t="s">
        <v>2222</v>
      </c>
      <c r="Q45" s="40">
        <v>1000</v>
      </c>
      <c r="R45" s="875" t="s">
        <v>2955</v>
      </c>
      <c r="S45" s="875"/>
      <c r="T45" s="31">
        <v>1000</v>
      </c>
      <c r="U45" s="294">
        <v>0</v>
      </c>
      <c r="V45" s="295">
        <v>0</v>
      </c>
      <c r="W45" s="295">
        <v>0</v>
      </c>
      <c r="X45" s="295">
        <v>1000</v>
      </c>
      <c r="Y45" s="343">
        <v>1517.6870935500001</v>
      </c>
      <c r="Z45" s="296">
        <f t="shared" si="49"/>
        <v>1517.6870935500001</v>
      </c>
      <c r="AA45" s="296">
        <f t="shared" si="49"/>
        <v>1517.6870935500001</v>
      </c>
      <c r="AB45" s="296">
        <f t="shared" si="49"/>
        <v>0</v>
      </c>
      <c r="AC45" s="296">
        <f t="shared" si="49"/>
        <v>0</v>
      </c>
      <c r="AD45" s="296">
        <f t="shared" si="49"/>
        <v>0</v>
      </c>
      <c r="AE45" s="296">
        <f t="shared" si="49"/>
        <v>0</v>
      </c>
      <c r="AF45" s="296">
        <f t="shared" si="49"/>
        <v>0</v>
      </c>
      <c r="AG45" s="297">
        <v>0</v>
      </c>
      <c r="AH45" s="296">
        <f t="shared" si="54"/>
        <v>326.28709355000001</v>
      </c>
      <c r="AI45" s="298">
        <v>326.28709355000001</v>
      </c>
      <c r="AJ45" s="298"/>
      <c r="AK45" s="298"/>
      <c r="AL45" s="298"/>
      <c r="AM45" s="298"/>
      <c r="AN45" s="298"/>
      <c r="AO45" s="297">
        <v>0</v>
      </c>
      <c r="AP45" s="296">
        <f t="shared" si="55"/>
        <v>397</v>
      </c>
      <c r="AQ45" s="894">
        <v>397</v>
      </c>
      <c r="AR45" s="298"/>
      <c r="AS45" s="298"/>
      <c r="AT45" s="298"/>
      <c r="AU45" s="298"/>
      <c r="AV45" s="298"/>
      <c r="AW45" s="297">
        <v>0</v>
      </c>
      <c r="AX45" s="296">
        <f t="shared" si="56"/>
        <v>397.2</v>
      </c>
      <c r="AY45" s="346">
        <v>397.2</v>
      </c>
      <c r="AZ45" s="298"/>
      <c r="BA45" s="298"/>
      <c r="BB45" s="298"/>
      <c r="BC45" s="298"/>
      <c r="BD45" s="298"/>
      <c r="BE45" s="297">
        <v>1000</v>
      </c>
      <c r="BF45" s="296">
        <f t="shared" si="57"/>
        <v>397.2</v>
      </c>
      <c r="BG45" s="346">
        <v>397.2</v>
      </c>
      <c r="BH45" s="298"/>
      <c r="BI45" s="298"/>
      <c r="BJ45" s="298"/>
      <c r="BK45" s="298"/>
      <c r="BL45" s="298"/>
    </row>
    <row r="46" spans="1:64" ht="40.5" customHeight="1" x14ac:dyDescent="0.25">
      <c r="C46" s="881" t="s">
        <v>36</v>
      </c>
      <c r="D46" s="33" t="s">
        <v>2210</v>
      </c>
      <c r="E46" s="10">
        <v>838</v>
      </c>
      <c r="F46" s="926">
        <v>320600400</v>
      </c>
      <c r="G46" s="895" t="s">
        <v>2211</v>
      </c>
      <c r="H46" s="10">
        <v>1000</v>
      </c>
      <c r="I46" s="10" t="s">
        <v>2979</v>
      </c>
      <c r="J46" s="24">
        <v>32</v>
      </c>
      <c r="K46" s="871" t="s">
        <v>3006</v>
      </c>
      <c r="L46" s="24">
        <v>3206</v>
      </c>
      <c r="M46" s="24" t="s">
        <v>3021</v>
      </c>
      <c r="N46" s="885">
        <v>2024004540051</v>
      </c>
      <c r="O46" s="24" t="s">
        <v>3022</v>
      </c>
      <c r="P46" s="43" t="s">
        <v>2211</v>
      </c>
      <c r="Q46" s="40">
        <v>1000</v>
      </c>
      <c r="R46" s="875" t="s">
        <v>2955</v>
      </c>
      <c r="S46" s="875"/>
      <c r="T46" s="31">
        <v>1000</v>
      </c>
      <c r="U46" s="294">
        <v>100</v>
      </c>
      <c r="V46" s="295">
        <v>300</v>
      </c>
      <c r="W46" s="295">
        <v>400</v>
      </c>
      <c r="X46" s="295">
        <v>200</v>
      </c>
      <c r="Y46" s="343">
        <v>9036.3204134419993</v>
      </c>
      <c r="Z46" s="296">
        <f t="shared" si="49"/>
        <v>9036.3204134419993</v>
      </c>
      <c r="AA46" s="296">
        <f t="shared" si="49"/>
        <v>9036.3204134419993</v>
      </c>
      <c r="AB46" s="296">
        <f t="shared" si="49"/>
        <v>0</v>
      </c>
      <c r="AC46" s="296">
        <f t="shared" si="49"/>
        <v>0</v>
      </c>
      <c r="AD46" s="296">
        <f t="shared" si="49"/>
        <v>0</v>
      </c>
      <c r="AE46" s="296">
        <f t="shared" si="49"/>
        <v>0</v>
      </c>
      <c r="AF46" s="296">
        <f t="shared" si="49"/>
        <v>0</v>
      </c>
      <c r="AG46" s="297">
        <v>100</v>
      </c>
      <c r="AH46" s="296">
        <f t="shared" si="54"/>
        <v>9.6204134420000003</v>
      </c>
      <c r="AI46" s="298">
        <v>9.6204134420000003</v>
      </c>
      <c r="AJ46" s="298"/>
      <c r="AK46" s="298"/>
      <c r="AL46" s="298"/>
      <c r="AM46" s="298"/>
      <c r="AN46" s="298"/>
      <c r="AO46" s="297">
        <v>300</v>
      </c>
      <c r="AP46" s="296">
        <f t="shared" si="55"/>
        <v>3008.9</v>
      </c>
      <c r="AQ46" s="298">
        <v>3008.9</v>
      </c>
      <c r="AR46" s="298"/>
      <c r="AS46" s="298"/>
      <c r="AT46" s="298"/>
      <c r="AU46" s="298"/>
      <c r="AV46" s="298"/>
      <c r="AW46" s="297">
        <v>400</v>
      </c>
      <c r="AX46" s="296">
        <f t="shared" si="56"/>
        <v>3008.9</v>
      </c>
      <c r="AY46" s="298">
        <v>3008.9</v>
      </c>
      <c r="AZ46" s="298"/>
      <c r="BA46" s="298"/>
      <c r="BB46" s="298"/>
      <c r="BC46" s="298"/>
      <c r="BD46" s="298"/>
      <c r="BE46" s="297">
        <v>200</v>
      </c>
      <c r="BF46" s="296">
        <f t="shared" si="57"/>
        <v>3008.9</v>
      </c>
      <c r="BG46" s="298">
        <v>3008.9</v>
      </c>
      <c r="BH46" s="298"/>
      <c r="BI46" s="298"/>
      <c r="BJ46" s="298"/>
      <c r="BK46" s="298"/>
      <c r="BL46" s="298"/>
    </row>
    <row r="47" spans="1:64" ht="40.5" customHeight="1" x14ac:dyDescent="0.25">
      <c r="C47" s="881" t="s">
        <v>37</v>
      </c>
      <c r="D47" s="33" t="s">
        <v>2212</v>
      </c>
      <c r="E47" s="896">
        <v>839</v>
      </c>
      <c r="F47" s="925">
        <v>320200500</v>
      </c>
      <c r="G47" s="35" t="s">
        <v>3004</v>
      </c>
      <c r="H47" s="875">
        <v>1500</v>
      </c>
      <c r="I47" s="10" t="s">
        <v>3005</v>
      </c>
      <c r="J47" s="877">
        <v>32</v>
      </c>
      <c r="K47" s="871" t="s">
        <v>3006</v>
      </c>
      <c r="L47" s="871">
        <v>3202</v>
      </c>
      <c r="M47" s="871" t="s">
        <v>3007</v>
      </c>
      <c r="N47" s="872">
        <v>2024004540027</v>
      </c>
      <c r="O47" s="871" t="s">
        <v>3008</v>
      </c>
      <c r="P47" s="43" t="s">
        <v>2223</v>
      </c>
      <c r="Q47" s="40">
        <v>1500</v>
      </c>
      <c r="R47" s="875" t="s">
        <v>2955</v>
      </c>
      <c r="S47" s="875"/>
      <c r="T47" s="31">
        <v>1500</v>
      </c>
      <c r="U47" s="294">
        <v>300</v>
      </c>
      <c r="V47" s="295">
        <v>300</v>
      </c>
      <c r="W47" s="295">
        <v>500</v>
      </c>
      <c r="X47" s="295">
        <v>400</v>
      </c>
      <c r="Y47" s="343">
        <v>6849.01768094</v>
      </c>
      <c r="Z47" s="296">
        <f t="shared" si="49"/>
        <v>6849.01768094</v>
      </c>
      <c r="AA47" s="296">
        <f t="shared" si="49"/>
        <v>6849.01768094</v>
      </c>
      <c r="AB47" s="296">
        <f t="shared" si="49"/>
        <v>0</v>
      </c>
      <c r="AC47" s="296">
        <f t="shared" si="49"/>
        <v>0</v>
      </c>
      <c r="AD47" s="296">
        <f t="shared" si="49"/>
        <v>0</v>
      </c>
      <c r="AE47" s="296">
        <f t="shared" si="49"/>
        <v>0</v>
      </c>
      <c r="AF47" s="296">
        <f t="shared" si="49"/>
        <v>0</v>
      </c>
      <c r="AG47" s="297">
        <v>300</v>
      </c>
      <c r="AH47" s="296">
        <f t="shared" si="54"/>
        <v>1486.8176809399999</v>
      </c>
      <c r="AI47" s="298">
        <f>1468.29192094+18.52576</f>
        <v>1486.8176809399999</v>
      </c>
      <c r="AJ47" s="298"/>
      <c r="AK47" s="298"/>
      <c r="AL47" s="298"/>
      <c r="AM47" s="298"/>
      <c r="AN47" s="298"/>
      <c r="AO47" s="297">
        <v>300</v>
      </c>
      <c r="AP47" s="296">
        <f t="shared" si="55"/>
        <v>1787.4</v>
      </c>
      <c r="AQ47" s="298">
        <v>1787.4</v>
      </c>
      <c r="AR47" s="298"/>
      <c r="AS47" s="298"/>
      <c r="AT47" s="298"/>
      <c r="AU47" s="298"/>
      <c r="AV47" s="298"/>
      <c r="AW47" s="297">
        <v>500</v>
      </c>
      <c r="AX47" s="296">
        <f t="shared" si="56"/>
        <v>1787.4</v>
      </c>
      <c r="AY47" s="298">
        <v>1787.4</v>
      </c>
      <c r="AZ47" s="298"/>
      <c r="BA47" s="298"/>
      <c r="BB47" s="298"/>
      <c r="BC47" s="298"/>
      <c r="BD47" s="298"/>
      <c r="BE47" s="297">
        <v>400</v>
      </c>
      <c r="BF47" s="296">
        <f t="shared" si="57"/>
        <v>1787.4</v>
      </c>
      <c r="BG47" s="298">
        <v>1787.4</v>
      </c>
      <c r="BH47" s="298"/>
      <c r="BI47" s="298"/>
      <c r="BJ47" s="298"/>
      <c r="BK47" s="298"/>
      <c r="BL47" s="298"/>
    </row>
    <row r="48" spans="1:64" s="900" customFormat="1" ht="40.5" customHeight="1" x14ac:dyDescent="0.25">
      <c r="A48" s="897"/>
      <c r="B48" s="898"/>
      <c r="C48" s="27" t="s">
        <v>218</v>
      </c>
      <c r="D48" s="33" t="s">
        <v>2213</v>
      </c>
      <c r="E48" s="10">
        <v>840</v>
      </c>
      <c r="F48" s="877">
        <v>320300100</v>
      </c>
      <c r="G48" s="893" t="s">
        <v>259</v>
      </c>
      <c r="H48" s="10">
        <v>1</v>
      </c>
      <c r="I48" s="887" t="s">
        <v>2979</v>
      </c>
      <c r="J48" s="899">
        <v>32</v>
      </c>
      <c r="K48" s="871" t="s">
        <v>3006</v>
      </c>
      <c r="L48" s="899">
        <v>3203</v>
      </c>
      <c r="M48" s="871" t="s">
        <v>3024</v>
      </c>
      <c r="N48" s="872">
        <v>2024004540082</v>
      </c>
      <c r="O48" s="899" t="s">
        <v>3025</v>
      </c>
      <c r="P48" s="43" t="s">
        <v>485</v>
      </c>
      <c r="Q48" s="40">
        <v>1</v>
      </c>
      <c r="R48" s="875" t="s">
        <v>2955</v>
      </c>
      <c r="S48" s="875"/>
      <c r="T48" s="31">
        <v>1</v>
      </c>
      <c r="U48" s="294">
        <v>0</v>
      </c>
      <c r="V48" s="295">
        <v>0</v>
      </c>
      <c r="W48" s="295">
        <v>0</v>
      </c>
      <c r="X48" s="295">
        <v>1</v>
      </c>
      <c r="Y48" s="343">
        <v>89.43137016</v>
      </c>
      <c r="Z48" s="296">
        <f t="shared" si="49"/>
        <v>89.43137016</v>
      </c>
      <c r="AA48" s="296">
        <f t="shared" si="49"/>
        <v>89.43137016</v>
      </c>
      <c r="AB48" s="296">
        <f t="shared" si="49"/>
        <v>0</v>
      </c>
      <c r="AC48" s="296">
        <f t="shared" si="49"/>
        <v>0</v>
      </c>
      <c r="AD48" s="296">
        <f t="shared" si="49"/>
        <v>0</v>
      </c>
      <c r="AE48" s="296">
        <f t="shared" si="49"/>
        <v>0</v>
      </c>
      <c r="AF48" s="296">
        <f t="shared" si="49"/>
        <v>0</v>
      </c>
      <c r="AG48" s="297">
        <v>0</v>
      </c>
      <c r="AH48" s="296">
        <f t="shared" si="54"/>
        <v>14.43137016</v>
      </c>
      <c r="AI48" s="298">
        <v>14.43137016</v>
      </c>
      <c r="AJ48" s="298"/>
      <c r="AK48" s="298"/>
      <c r="AL48" s="298"/>
      <c r="AM48" s="298"/>
      <c r="AN48" s="298"/>
      <c r="AO48" s="297">
        <v>0</v>
      </c>
      <c r="AP48" s="296">
        <f t="shared" si="55"/>
        <v>25</v>
      </c>
      <c r="AQ48" s="298">
        <v>25</v>
      </c>
      <c r="AR48" s="298"/>
      <c r="AS48" s="298"/>
      <c r="AT48" s="298"/>
      <c r="AU48" s="298"/>
      <c r="AV48" s="298"/>
      <c r="AW48" s="297">
        <v>0</v>
      </c>
      <c r="AX48" s="296">
        <f t="shared" si="56"/>
        <v>25</v>
      </c>
      <c r="AY48" s="298">
        <v>25</v>
      </c>
      <c r="AZ48" s="298"/>
      <c r="BA48" s="298"/>
      <c r="BB48" s="298"/>
      <c r="BC48" s="298"/>
      <c r="BD48" s="298"/>
      <c r="BE48" s="297">
        <v>1</v>
      </c>
      <c r="BF48" s="296">
        <f t="shared" si="57"/>
        <v>25</v>
      </c>
      <c r="BG48" s="298">
        <v>25</v>
      </c>
      <c r="BH48" s="298"/>
      <c r="BI48" s="298"/>
      <c r="BJ48" s="298"/>
      <c r="BK48" s="298"/>
      <c r="BL48" s="298"/>
    </row>
    <row r="49" spans="1:64" ht="40.5" customHeight="1" x14ac:dyDescent="0.25">
      <c r="C49" s="881" t="s">
        <v>219</v>
      </c>
      <c r="D49" s="33" t="s">
        <v>2214</v>
      </c>
      <c r="E49" s="10">
        <v>841</v>
      </c>
      <c r="F49" s="877">
        <v>320300100</v>
      </c>
      <c r="G49" s="35" t="s">
        <v>259</v>
      </c>
      <c r="H49" s="10">
        <v>1</v>
      </c>
      <c r="I49" s="887" t="s">
        <v>2979</v>
      </c>
      <c r="J49" s="899">
        <v>32</v>
      </c>
      <c r="K49" s="871" t="s">
        <v>3006</v>
      </c>
      <c r="L49" s="899">
        <v>3203</v>
      </c>
      <c r="M49" s="871" t="s">
        <v>3024</v>
      </c>
      <c r="N49" s="872">
        <v>2024004540082</v>
      </c>
      <c r="O49" s="899" t="s">
        <v>3025</v>
      </c>
      <c r="P49" s="901" t="s">
        <v>259</v>
      </c>
      <c r="Q49" s="40">
        <v>1</v>
      </c>
      <c r="R49" s="875" t="s">
        <v>2955</v>
      </c>
      <c r="S49" s="875"/>
      <c r="T49" s="31">
        <v>1</v>
      </c>
      <c r="U49" s="294">
        <v>0</v>
      </c>
      <c r="V49" s="295">
        <v>0</v>
      </c>
      <c r="W49" s="295">
        <v>0</v>
      </c>
      <c r="X49" s="295">
        <v>1</v>
      </c>
      <c r="Y49" s="343">
        <v>137.76758687999998</v>
      </c>
      <c r="Z49" s="296">
        <f t="shared" si="49"/>
        <v>137.76758687999998</v>
      </c>
      <c r="AA49" s="296">
        <f t="shared" si="49"/>
        <v>137.76758687999998</v>
      </c>
      <c r="AB49" s="296">
        <f t="shared" si="49"/>
        <v>0</v>
      </c>
      <c r="AC49" s="296">
        <f t="shared" si="49"/>
        <v>0</v>
      </c>
      <c r="AD49" s="296">
        <f t="shared" si="49"/>
        <v>0</v>
      </c>
      <c r="AE49" s="296">
        <f t="shared" si="49"/>
        <v>0</v>
      </c>
      <c r="AF49" s="296">
        <f t="shared" si="49"/>
        <v>0</v>
      </c>
      <c r="AG49" s="297">
        <v>0</v>
      </c>
      <c r="AH49" s="296">
        <f t="shared" si="54"/>
        <v>37.767586889999997</v>
      </c>
      <c r="AI49" s="298">
        <f>19.24182689+18.52576</f>
        <v>37.767586889999997</v>
      </c>
      <c r="AJ49" s="298"/>
      <c r="AK49" s="298"/>
      <c r="AL49" s="298"/>
      <c r="AM49" s="298"/>
      <c r="AN49" s="298"/>
      <c r="AO49" s="297">
        <v>0</v>
      </c>
      <c r="AP49" s="296">
        <f t="shared" si="55"/>
        <v>33.333333329999995</v>
      </c>
      <c r="AQ49" s="298">
        <v>33.333333329999995</v>
      </c>
      <c r="AR49" s="298"/>
      <c r="AS49" s="298"/>
      <c r="AT49" s="298"/>
      <c r="AU49" s="298"/>
      <c r="AV49" s="298"/>
      <c r="AW49" s="297">
        <v>0</v>
      </c>
      <c r="AX49" s="296">
        <f t="shared" si="56"/>
        <v>33.333333329999995</v>
      </c>
      <c r="AY49" s="298">
        <v>33.333333329999995</v>
      </c>
      <c r="AZ49" s="298"/>
      <c r="BA49" s="298"/>
      <c r="BB49" s="298"/>
      <c r="BC49" s="298"/>
      <c r="BD49" s="298"/>
      <c r="BE49" s="297">
        <v>1</v>
      </c>
      <c r="BF49" s="296">
        <f t="shared" si="57"/>
        <v>33.333333329999995</v>
      </c>
      <c r="BG49" s="298">
        <v>33.333333329999995</v>
      </c>
      <c r="BH49" s="298"/>
      <c r="BI49" s="298"/>
      <c r="BJ49" s="298"/>
      <c r="BK49" s="298"/>
      <c r="BL49" s="298"/>
    </row>
    <row r="50" spans="1:64" ht="40.5" customHeight="1" x14ac:dyDescent="0.25">
      <c r="C50" s="881" t="s">
        <v>220</v>
      </c>
      <c r="D50" s="33" t="s">
        <v>2215</v>
      </c>
      <c r="E50" s="10">
        <v>842</v>
      </c>
      <c r="F50" s="877">
        <v>320300200</v>
      </c>
      <c r="G50" s="35" t="s">
        <v>485</v>
      </c>
      <c r="H50" s="10">
        <v>4</v>
      </c>
      <c r="I50" s="887" t="s">
        <v>2979</v>
      </c>
      <c r="J50" s="899">
        <v>32</v>
      </c>
      <c r="K50" s="871" t="s">
        <v>3006</v>
      </c>
      <c r="L50" s="899">
        <v>3203</v>
      </c>
      <c r="M50" s="871" t="s">
        <v>3024</v>
      </c>
      <c r="N50" s="872">
        <v>2024004540082</v>
      </c>
      <c r="O50" s="899" t="s">
        <v>3025</v>
      </c>
      <c r="P50" s="901" t="s">
        <v>2216</v>
      </c>
      <c r="Q50" s="40">
        <v>4</v>
      </c>
      <c r="R50" s="875" t="s">
        <v>2955</v>
      </c>
      <c r="S50" s="875"/>
      <c r="T50" s="31">
        <v>4</v>
      </c>
      <c r="U50" s="294">
        <v>0</v>
      </c>
      <c r="V50" s="295">
        <v>1</v>
      </c>
      <c r="W50" s="295">
        <v>2</v>
      </c>
      <c r="X50" s="295">
        <v>1</v>
      </c>
      <c r="Y50" s="343">
        <v>298.10456720000002</v>
      </c>
      <c r="Z50" s="296">
        <f t="shared" si="49"/>
        <v>298.10456720000002</v>
      </c>
      <c r="AA50" s="296">
        <f t="shared" si="49"/>
        <v>298.10456720000002</v>
      </c>
      <c r="AB50" s="296">
        <f t="shared" si="49"/>
        <v>0</v>
      </c>
      <c r="AC50" s="296">
        <f t="shared" si="49"/>
        <v>0</v>
      </c>
      <c r="AD50" s="296">
        <f t="shared" si="49"/>
        <v>0</v>
      </c>
      <c r="AE50" s="296">
        <f t="shared" si="49"/>
        <v>0</v>
      </c>
      <c r="AF50" s="296">
        <f t="shared" si="49"/>
        <v>0</v>
      </c>
      <c r="AG50" s="297">
        <v>0</v>
      </c>
      <c r="AH50" s="296">
        <f t="shared" si="54"/>
        <v>48.104567209999999</v>
      </c>
      <c r="AI50" s="298">
        <v>48.104567209999999</v>
      </c>
      <c r="AJ50" s="298"/>
      <c r="AK50" s="298"/>
      <c r="AL50" s="298"/>
      <c r="AM50" s="298"/>
      <c r="AN50" s="298"/>
      <c r="AO50" s="297">
        <v>1</v>
      </c>
      <c r="AP50" s="296">
        <f t="shared" si="55"/>
        <v>83.333333330000002</v>
      </c>
      <c r="AQ50" s="298">
        <v>83.333333330000002</v>
      </c>
      <c r="AR50" s="298"/>
      <c r="AS50" s="298"/>
      <c r="AT50" s="298"/>
      <c r="AU50" s="298"/>
      <c r="AV50" s="298"/>
      <c r="AW50" s="297">
        <v>2</v>
      </c>
      <c r="AX50" s="296">
        <f t="shared" si="56"/>
        <v>83.333333330000002</v>
      </c>
      <c r="AY50" s="298">
        <v>83.333333330000002</v>
      </c>
      <c r="AZ50" s="298"/>
      <c r="BA50" s="298"/>
      <c r="BB50" s="298"/>
      <c r="BC50" s="298"/>
      <c r="BD50" s="298"/>
      <c r="BE50" s="297">
        <v>1</v>
      </c>
      <c r="BF50" s="296">
        <f t="shared" si="57"/>
        <v>83.333333330000002</v>
      </c>
      <c r="BG50" s="298">
        <v>83.333333330000002</v>
      </c>
      <c r="BH50" s="298"/>
      <c r="BI50" s="298"/>
      <c r="BJ50" s="298"/>
      <c r="BK50" s="298"/>
      <c r="BL50" s="298"/>
    </row>
    <row r="51" spans="1:64" ht="40.5" customHeight="1" x14ac:dyDescent="0.25">
      <c r="C51" s="881" t="s">
        <v>221</v>
      </c>
      <c r="D51" s="33" t="s">
        <v>2217</v>
      </c>
      <c r="E51" s="10">
        <v>843</v>
      </c>
      <c r="F51" s="877">
        <v>320205700</v>
      </c>
      <c r="G51" s="902" t="s">
        <v>3026</v>
      </c>
      <c r="H51" s="13">
        <v>18</v>
      </c>
      <c r="I51" s="13" t="s">
        <v>2979</v>
      </c>
      <c r="J51" s="24">
        <v>32</v>
      </c>
      <c r="K51" s="871" t="s">
        <v>3006</v>
      </c>
      <c r="L51" s="24">
        <v>3202</v>
      </c>
      <c r="M51" s="871" t="s">
        <v>3007</v>
      </c>
      <c r="N51" s="872">
        <v>2024004540027</v>
      </c>
      <c r="O51" s="871" t="s">
        <v>3008</v>
      </c>
      <c r="P51" s="901" t="s">
        <v>259</v>
      </c>
      <c r="Q51" s="903">
        <v>18</v>
      </c>
      <c r="R51" s="875" t="s">
        <v>2955</v>
      </c>
      <c r="S51" s="875"/>
      <c r="T51" s="345">
        <v>18</v>
      </c>
      <c r="U51" s="294">
        <v>0</v>
      </c>
      <c r="V51" s="295">
        <v>6</v>
      </c>
      <c r="W51" s="295">
        <v>7</v>
      </c>
      <c r="X51" s="295">
        <v>5</v>
      </c>
      <c r="Y51" s="343">
        <v>303.57741870999996</v>
      </c>
      <c r="Z51" s="296">
        <f t="shared" si="49"/>
        <v>303.57741870999996</v>
      </c>
      <c r="AA51" s="296">
        <f t="shared" si="49"/>
        <v>303.57741870999996</v>
      </c>
      <c r="AB51" s="296">
        <f t="shared" si="49"/>
        <v>0</v>
      </c>
      <c r="AC51" s="296">
        <f t="shared" si="49"/>
        <v>0</v>
      </c>
      <c r="AD51" s="296">
        <f t="shared" si="49"/>
        <v>0</v>
      </c>
      <c r="AE51" s="296">
        <f t="shared" si="49"/>
        <v>0</v>
      </c>
      <c r="AF51" s="296">
        <f t="shared" si="49"/>
        <v>0</v>
      </c>
      <c r="AG51" s="297">
        <v>0</v>
      </c>
      <c r="AH51" s="296">
        <f t="shared" si="54"/>
        <v>65.257418709999996</v>
      </c>
      <c r="AI51" s="298">
        <v>65.257418709999996</v>
      </c>
      <c r="AJ51" s="298"/>
      <c r="AK51" s="298"/>
      <c r="AL51" s="298"/>
      <c r="AM51" s="298"/>
      <c r="AN51" s="298"/>
      <c r="AO51" s="297">
        <v>6</v>
      </c>
      <c r="AP51" s="296">
        <f t="shared" si="55"/>
        <v>79.44</v>
      </c>
      <c r="AQ51" s="298">
        <v>79.44</v>
      </c>
      <c r="AR51" s="298"/>
      <c r="AS51" s="298"/>
      <c r="AT51" s="298"/>
      <c r="AU51" s="298"/>
      <c r="AV51" s="298"/>
      <c r="AW51" s="297">
        <v>7</v>
      </c>
      <c r="AX51" s="296">
        <f t="shared" si="56"/>
        <v>79.44</v>
      </c>
      <c r="AY51" s="298">
        <v>79.44</v>
      </c>
      <c r="AZ51" s="298"/>
      <c r="BA51" s="298"/>
      <c r="BB51" s="298"/>
      <c r="BC51" s="298"/>
      <c r="BD51" s="298"/>
      <c r="BE51" s="297">
        <v>5</v>
      </c>
      <c r="BF51" s="296">
        <f t="shared" si="57"/>
        <v>79.44</v>
      </c>
      <c r="BG51" s="298">
        <v>79.44</v>
      </c>
      <c r="BH51" s="298"/>
      <c r="BI51" s="298"/>
      <c r="BJ51" s="298"/>
      <c r="BK51" s="298"/>
      <c r="BL51" s="298"/>
    </row>
    <row r="52" spans="1:64" ht="40.5" customHeight="1" x14ac:dyDescent="0.25">
      <c r="C52" s="881" t="s">
        <v>222</v>
      </c>
      <c r="D52" s="33" t="s">
        <v>2218</v>
      </c>
      <c r="E52" s="10">
        <v>844</v>
      </c>
      <c r="F52" s="921">
        <v>320200400</v>
      </c>
      <c r="G52" s="30" t="s">
        <v>503</v>
      </c>
      <c r="H52" s="10">
        <v>1</v>
      </c>
      <c r="I52" s="10" t="s">
        <v>2979</v>
      </c>
      <c r="J52" s="24">
        <v>32</v>
      </c>
      <c r="K52" s="871" t="s">
        <v>3006</v>
      </c>
      <c r="L52" s="24">
        <v>3202</v>
      </c>
      <c r="M52" s="871" t="s">
        <v>3007</v>
      </c>
      <c r="N52" s="872">
        <v>2024004540027</v>
      </c>
      <c r="O52" s="871" t="s">
        <v>3008</v>
      </c>
      <c r="P52" s="39" t="s">
        <v>503</v>
      </c>
      <c r="Q52" s="40">
        <v>1</v>
      </c>
      <c r="R52" s="875" t="s">
        <v>2955</v>
      </c>
      <c r="S52" s="875"/>
      <c r="T52" s="31">
        <v>1</v>
      </c>
      <c r="U52" s="294">
        <v>0</v>
      </c>
      <c r="V52" s="295">
        <v>0</v>
      </c>
      <c r="W52" s="295">
        <v>0</v>
      </c>
      <c r="X52" s="295">
        <v>1</v>
      </c>
      <c r="Y52" s="343">
        <v>303.57741870999996</v>
      </c>
      <c r="Z52" s="296">
        <f t="shared" si="49"/>
        <v>303.57741870999996</v>
      </c>
      <c r="AA52" s="296">
        <f t="shared" si="49"/>
        <v>303.57741870999996</v>
      </c>
      <c r="AB52" s="296">
        <f t="shared" si="49"/>
        <v>0</v>
      </c>
      <c r="AC52" s="296">
        <f t="shared" si="49"/>
        <v>0</v>
      </c>
      <c r="AD52" s="296">
        <f t="shared" si="49"/>
        <v>0</v>
      </c>
      <c r="AE52" s="296">
        <f t="shared" si="49"/>
        <v>0</v>
      </c>
      <c r="AF52" s="296">
        <f t="shared" si="49"/>
        <v>0</v>
      </c>
      <c r="AG52" s="297">
        <v>0</v>
      </c>
      <c r="AH52" s="296">
        <f t="shared" si="54"/>
        <v>65.257418709999996</v>
      </c>
      <c r="AI52" s="298">
        <v>65.257418709999996</v>
      </c>
      <c r="AJ52" s="298"/>
      <c r="AK52" s="298"/>
      <c r="AL52" s="298"/>
      <c r="AM52" s="298"/>
      <c r="AN52" s="298"/>
      <c r="AO52" s="297">
        <v>0</v>
      </c>
      <c r="AP52" s="296">
        <f t="shared" si="55"/>
        <v>79.44</v>
      </c>
      <c r="AQ52" s="298">
        <v>79.44</v>
      </c>
      <c r="AR52" s="298"/>
      <c r="AS52" s="298"/>
      <c r="AT52" s="298"/>
      <c r="AU52" s="298"/>
      <c r="AV52" s="298"/>
      <c r="AW52" s="297">
        <v>0</v>
      </c>
      <c r="AX52" s="296">
        <f t="shared" si="56"/>
        <v>79.44</v>
      </c>
      <c r="AY52" s="298">
        <v>79.44</v>
      </c>
      <c r="AZ52" s="298"/>
      <c r="BA52" s="298"/>
      <c r="BB52" s="298"/>
      <c r="BC52" s="298"/>
      <c r="BD52" s="298"/>
      <c r="BE52" s="297">
        <v>1</v>
      </c>
      <c r="BF52" s="296">
        <f t="shared" si="57"/>
        <v>79.44</v>
      </c>
      <c r="BG52" s="298">
        <v>79.44</v>
      </c>
      <c r="BH52" s="298"/>
      <c r="BI52" s="298"/>
      <c r="BJ52" s="298"/>
      <c r="BK52" s="298"/>
      <c r="BL52" s="298"/>
    </row>
    <row r="53" spans="1:64" ht="40.5" customHeight="1" x14ac:dyDescent="0.25">
      <c r="C53" s="881" t="s">
        <v>2221</v>
      </c>
      <c r="D53" s="904" t="s">
        <v>2219</v>
      </c>
      <c r="E53" s="905">
        <v>845</v>
      </c>
      <c r="F53" s="877">
        <v>320300100</v>
      </c>
      <c r="G53" s="35" t="s">
        <v>259</v>
      </c>
      <c r="H53" s="10">
        <v>2</v>
      </c>
      <c r="I53" s="10" t="s">
        <v>2979</v>
      </c>
      <c r="J53" s="24">
        <v>32</v>
      </c>
      <c r="K53" s="871" t="s">
        <v>3006</v>
      </c>
      <c r="L53" s="899">
        <v>3203</v>
      </c>
      <c r="M53" s="871" t="s">
        <v>3024</v>
      </c>
      <c r="N53" s="872">
        <v>2024004540082</v>
      </c>
      <c r="O53" s="899" t="s">
        <v>3025</v>
      </c>
      <c r="P53" s="43" t="s">
        <v>2220</v>
      </c>
      <c r="Q53" s="40">
        <v>2</v>
      </c>
      <c r="R53" s="875" t="s">
        <v>2955</v>
      </c>
      <c r="S53" s="875"/>
      <c r="T53" s="31">
        <v>2</v>
      </c>
      <c r="U53" s="294">
        <v>0</v>
      </c>
      <c r="V53" s="295">
        <v>0</v>
      </c>
      <c r="W53" s="295">
        <v>1</v>
      </c>
      <c r="X53" s="295">
        <v>1</v>
      </c>
      <c r="Y53" s="343">
        <v>117.22001016000002</v>
      </c>
      <c r="Z53" s="296">
        <f t="shared" si="49"/>
        <v>117.22001016000002</v>
      </c>
      <c r="AA53" s="296">
        <f t="shared" si="49"/>
        <v>117.22001016000002</v>
      </c>
      <c r="AB53" s="296">
        <f t="shared" si="49"/>
        <v>0</v>
      </c>
      <c r="AC53" s="296">
        <f t="shared" si="49"/>
        <v>0</v>
      </c>
      <c r="AD53" s="296">
        <f t="shared" si="49"/>
        <v>0</v>
      </c>
      <c r="AE53" s="296">
        <f t="shared" si="49"/>
        <v>0</v>
      </c>
      <c r="AF53" s="296">
        <f t="shared" si="49"/>
        <v>0</v>
      </c>
      <c r="AG53" s="297">
        <v>0</v>
      </c>
      <c r="AH53" s="296">
        <f t="shared" si="54"/>
        <v>42.220010162999998</v>
      </c>
      <c r="AI53" s="298">
        <f>14.431370163+27.78864</f>
        <v>42.220010162999998</v>
      </c>
      <c r="AJ53" s="298"/>
      <c r="AK53" s="298"/>
      <c r="AL53" s="298"/>
      <c r="AM53" s="298"/>
      <c r="AN53" s="298"/>
      <c r="AO53" s="297">
        <v>0</v>
      </c>
      <c r="AP53" s="296">
        <f t="shared" si="55"/>
        <v>24.999999999000003</v>
      </c>
      <c r="AQ53" s="298">
        <v>24.999999999000003</v>
      </c>
      <c r="AR53" s="298"/>
      <c r="AS53" s="298"/>
      <c r="AT53" s="298"/>
      <c r="AU53" s="298"/>
      <c r="AV53" s="298"/>
      <c r="AW53" s="297">
        <v>1</v>
      </c>
      <c r="AX53" s="296">
        <f t="shared" si="56"/>
        <v>24.999999999000003</v>
      </c>
      <c r="AY53" s="298">
        <v>24.999999999000003</v>
      </c>
      <c r="AZ53" s="298"/>
      <c r="BA53" s="298"/>
      <c r="BB53" s="298"/>
      <c r="BC53" s="298"/>
      <c r="BD53" s="298"/>
      <c r="BE53" s="297">
        <v>1</v>
      </c>
      <c r="BF53" s="296">
        <f t="shared" si="57"/>
        <v>24.999999999000003</v>
      </c>
      <c r="BG53" s="298">
        <v>24.999999999000003</v>
      </c>
      <c r="BH53" s="298"/>
      <c r="BI53" s="298"/>
      <c r="BJ53" s="298"/>
      <c r="BK53" s="298"/>
      <c r="BL53" s="298"/>
    </row>
    <row r="54" spans="1:64" ht="16.5" x14ac:dyDescent="0.25">
      <c r="F54" s="917"/>
      <c r="H54" s="888"/>
      <c r="I54" s="888"/>
      <c r="J54" s="889"/>
      <c r="K54" s="889"/>
      <c r="L54" s="889"/>
      <c r="M54" s="889"/>
      <c r="N54" s="889"/>
      <c r="O54" s="889"/>
      <c r="P54" s="890"/>
      <c r="Q54" s="891"/>
      <c r="R54" s="889"/>
      <c r="S54" s="875"/>
      <c r="T54" s="457"/>
      <c r="U54" s="311"/>
      <c r="V54" s="311"/>
      <c r="W54" s="311"/>
      <c r="X54" s="311"/>
      <c r="Y54" s="311"/>
      <c r="Z54" s="312"/>
      <c r="AA54" s="312"/>
      <c r="AB54" s="312"/>
      <c r="AC54" s="312"/>
      <c r="AD54" s="312"/>
      <c r="AE54" s="312"/>
      <c r="AF54" s="312"/>
      <c r="AG54" s="313"/>
      <c r="AH54" s="314"/>
      <c r="AI54" s="314"/>
      <c r="AJ54" s="314"/>
      <c r="AK54" s="314"/>
      <c r="AL54" s="287"/>
      <c r="AM54" s="287"/>
      <c r="AN54" s="287"/>
      <c r="AO54" s="313"/>
      <c r="AP54" s="314"/>
      <c r="AQ54" s="314"/>
      <c r="AR54" s="314"/>
      <c r="AS54" s="314"/>
      <c r="AT54" s="287"/>
      <c r="AU54" s="287"/>
      <c r="AV54" s="287"/>
      <c r="AW54" s="313"/>
      <c r="AX54" s="314"/>
      <c r="AY54" s="314"/>
      <c r="AZ54" s="314"/>
      <c r="BA54" s="314"/>
      <c r="BB54" s="287"/>
      <c r="BC54" s="287"/>
      <c r="BD54" s="287"/>
      <c r="BE54" s="313"/>
      <c r="BF54" s="314"/>
      <c r="BG54" s="314"/>
      <c r="BH54" s="314"/>
      <c r="BI54" s="314"/>
      <c r="BJ54" s="287"/>
      <c r="BK54" s="287"/>
      <c r="BL54" s="287"/>
    </row>
    <row r="55" spans="1:64" ht="40.5" customHeight="1" x14ac:dyDescent="0.25">
      <c r="A55" s="793" t="s">
        <v>2905</v>
      </c>
      <c r="B55" s="794" t="s">
        <v>2224</v>
      </c>
      <c r="C55" s="795"/>
      <c r="D55" s="57"/>
      <c r="E55" s="57"/>
      <c r="F55" s="57"/>
      <c r="G55" s="168"/>
      <c r="H55" s="798"/>
      <c r="I55" s="798"/>
      <c r="J55" s="168"/>
      <c r="K55" s="168"/>
      <c r="L55" s="57"/>
      <c r="M55" s="57"/>
      <c r="N55" s="57"/>
      <c r="O55" s="175"/>
      <c r="P55" s="175"/>
      <c r="Q55" s="175"/>
      <c r="R55" s="175"/>
      <c r="S55" s="799"/>
      <c r="T55" s="306"/>
      <c r="U55" s="307"/>
      <c r="V55" s="307"/>
      <c r="W55" s="307"/>
      <c r="X55" s="307"/>
      <c r="Y55" s="469">
        <v>3193.1687214799995</v>
      </c>
      <c r="Z55" s="285">
        <f>+Z56</f>
        <v>3193.1687214799995</v>
      </c>
      <c r="AA55" s="285">
        <f t="shared" ref="AA55:AF55" si="58">+AA56</f>
        <v>3193.1687214799995</v>
      </c>
      <c r="AB55" s="285">
        <f t="shared" si="58"/>
        <v>0</v>
      </c>
      <c r="AC55" s="285">
        <f t="shared" si="58"/>
        <v>0</v>
      </c>
      <c r="AD55" s="285">
        <f t="shared" si="58"/>
        <v>0</v>
      </c>
      <c r="AE55" s="285">
        <f t="shared" si="58"/>
        <v>0</v>
      </c>
      <c r="AF55" s="285">
        <f t="shared" si="58"/>
        <v>0</v>
      </c>
      <c r="AG55" s="286"/>
      <c r="AH55" s="803">
        <f>+AH56</f>
        <v>286.81872152</v>
      </c>
      <c r="AI55" s="803">
        <f t="shared" ref="AI55:AN55" si="59">+AI56</f>
        <v>286.81872152</v>
      </c>
      <c r="AJ55" s="803">
        <f t="shared" si="59"/>
        <v>0</v>
      </c>
      <c r="AK55" s="803">
        <f t="shared" si="59"/>
        <v>0</v>
      </c>
      <c r="AL55" s="803">
        <f t="shared" si="59"/>
        <v>0</v>
      </c>
      <c r="AM55" s="803">
        <f t="shared" si="59"/>
        <v>0</v>
      </c>
      <c r="AN55" s="803">
        <f t="shared" si="59"/>
        <v>0</v>
      </c>
      <c r="AO55" s="286"/>
      <c r="AP55" s="803">
        <f>+AP56</f>
        <v>968.78333331999988</v>
      </c>
      <c r="AQ55" s="803">
        <f t="shared" ref="AQ55:AV55" si="60">+AQ56</f>
        <v>968.78333331999988</v>
      </c>
      <c r="AR55" s="803">
        <f t="shared" si="60"/>
        <v>0</v>
      </c>
      <c r="AS55" s="803">
        <f t="shared" si="60"/>
        <v>0</v>
      </c>
      <c r="AT55" s="803">
        <f t="shared" si="60"/>
        <v>0</v>
      </c>
      <c r="AU55" s="803">
        <f t="shared" si="60"/>
        <v>0</v>
      </c>
      <c r="AV55" s="803">
        <f t="shared" si="60"/>
        <v>0</v>
      </c>
      <c r="AW55" s="286"/>
      <c r="AX55" s="803">
        <f>+AX56</f>
        <v>968.78333331999988</v>
      </c>
      <c r="AY55" s="803">
        <f t="shared" ref="AY55:BD55" si="61">+AY56</f>
        <v>968.78333331999988</v>
      </c>
      <c r="AZ55" s="803">
        <f t="shared" si="61"/>
        <v>0</v>
      </c>
      <c r="BA55" s="803">
        <f t="shared" si="61"/>
        <v>0</v>
      </c>
      <c r="BB55" s="803">
        <f t="shared" si="61"/>
        <v>0</v>
      </c>
      <c r="BC55" s="803">
        <f t="shared" si="61"/>
        <v>0</v>
      </c>
      <c r="BD55" s="803">
        <f t="shared" si="61"/>
        <v>0</v>
      </c>
      <c r="BE55" s="286"/>
      <c r="BF55" s="803">
        <f>+BF56</f>
        <v>968.78333331999988</v>
      </c>
      <c r="BG55" s="803">
        <f t="shared" ref="BG55:BL55" si="62">+BG56</f>
        <v>968.78333331999988</v>
      </c>
      <c r="BH55" s="803">
        <f t="shared" si="62"/>
        <v>0</v>
      </c>
      <c r="BI55" s="803">
        <f t="shared" si="62"/>
        <v>0</v>
      </c>
      <c r="BJ55" s="803">
        <f t="shared" si="62"/>
        <v>0</v>
      </c>
      <c r="BK55" s="803">
        <f t="shared" si="62"/>
        <v>0</v>
      </c>
      <c r="BL55" s="803">
        <f t="shared" si="62"/>
        <v>0</v>
      </c>
    </row>
    <row r="56" spans="1:64" ht="40.5" customHeight="1" x14ac:dyDescent="0.25">
      <c r="B56" s="806" t="s">
        <v>223</v>
      </c>
      <c r="C56" s="816" t="s">
        <v>2225</v>
      </c>
      <c r="D56" s="775"/>
      <c r="E56" s="775"/>
      <c r="F56" s="775"/>
      <c r="G56" s="734"/>
      <c r="H56" s="182"/>
      <c r="I56" s="182"/>
      <c r="J56" s="734"/>
      <c r="K56" s="734"/>
      <c r="L56" s="775"/>
      <c r="M56" s="817"/>
      <c r="N56" s="818"/>
      <c r="O56" s="183"/>
      <c r="P56" s="183"/>
      <c r="Q56" s="183"/>
      <c r="R56" s="183"/>
      <c r="S56" s="813"/>
      <c r="T56" s="603"/>
      <c r="U56" s="604"/>
      <c r="V56" s="604"/>
      <c r="W56" s="604"/>
      <c r="X56" s="605"/>
      <c r="Y56" s="475">
        <v>3193.1687214799995</v>
      </c>
      <c r="Z56" s="290">
        <f t="shared" ref="Z56:AF61" si="63">+AH56+AP56+AX56+BF56</f>
        <v>3193.1687214799995</v>
      </c>
      <c r="AA56" s="290">
        <f t="shared" si="63"/>
        <v>3193.1687214799995</v>
      </c>
      <c r="AB56" s="290">
        <f t="shared" si="63"/>
        <v>0</v>
      </c>
      <c r="AC56" s="290">
        <f t="shared" si="63"/>
        <v>0</v>
      </c>
      <c r="AD56" s="290">
        <f t="shared" si="63"/>
        <v>0</v>
      </c>
      <c r="AE56" s="290">
        <f t="shared" si="63"/>
        <v>0</v>
      </c>
      <c r="AF56" s="290">
        <f t="shared" si="63"/>
        <v>0</v>
      </c>
      <c r="AG56" s="291"/>
      <c r="AH56" s="292">
        <f>SUM(AH57:AH61)</f>
        <v>286.81872152</v>
      </c>
      <c r="AI56" s="292">
        <f t="shared" ref="AI56:AN56" si="64">SUM(AI57:AI61)</f>
        <v>286.81872152</v>
      </c>
      <c r="AJ56" s="292">
        <f t="shared" si="64"/>
        <v>0</v>
      </c>
      <c r="AK56" s="292">
        <f t="shared" si="64"/>
        <v>0</v>
      </c>
      <c r="AL56" s="292">
        <f t="shared" si="64"/>
        <v>0</v>
      </c>
      <c r="AM56" s="292">
        <f t="shared" si="64"/>
        <v>0</v>
      </c>
      <c r="AN56" s="292">
        <f t="shared" si="64"/>
        <v>0</v>
      </c>
      <c r="AO56" s="291"/>
      <c r="AP56" s="292">
        <f>SUM(AP57:AP61)</f>
        <v>968.78333331999988</v>
      </c>
      <c r="AQ56" s="292">
        <f t="shared" ref="AQ56:AV56" si="65">SUM(AQ57:AQ61)</f>
        <v>968.78333331999988</v>
      </c>
      <c r="AR56" s="292">
        <f t="shared" si="65"/>
        <v>0</v>
      </c>
      <c r="AS56" s="292">
        <f t="shared" si="65"/>
        <v>0</v>
      </c>
      <c r="AT56" s="292">
        <f t="shared" si="65"/>
        <v>0</v>
      </c>
      <c r="AU56" s="292">
        <f t="shared" si="65"/>
        <v>0</v>
      </c>
      <c r="AV56" s="292">
        <f t="shared" si="65"/>
        <v>0</v>
      </c>
      <c r="AW56" s="291"/>
      <c r="AX56" s="292">
        <f>SUM(AX57:AX61)</f>
        <v>968.78333331999988</v>
      </c>
      <c r="AY56" s="292">
        <f t="shared" ref="AY56:BD56" si="66">SUM(AY57:AY61)</f>
        <v>968.78333331999988</v>
      </c>
      <c r="AZ56" s="292">
        <f t="shared" si="66"/>
        <v>0</v>
      </c>
      <c r="BA56" s="292">
        <f t="shared" si="66"/>
        <v>0</v>
      </c>
      <c r="BB56" s="292">
        <f t="shared" si="66"/>
        <v>0</v>
      </c>
      <c r="BC56" s="292">
        <f t="shared" si="66"/>
        <v>0</v>
      </c>
      <c r="BD56" s="292">
        <f t="shared" si="66"/>
        <v>0</v>
      </c>
      <c r="BE56" s="291"/>
      <c r="BF56" s="292">
        <f>SUM(BF57:BF61)</f>
        <v>968.78333331999988</v>
      </c>
      <c r="BG56" s="292">
        <f t="shared" ref="BG56:BL56" si="67">SUM(BG57:BG61)</f>
        <v>968.78333331999988</v>
      </c>
      <c r="BH56" s="292">
        <f t="shared" si="67"/>
        <v>0</v>
      </c>
      <c r="BI56" s="292">
        <f t="shared" si="67"/>
        <v>0</v>
      </c>
      <c r="BJ56" s="292">
        <f t="shared" si="67"/>
        <v>0</v>
      </c>
      <c r="BK56" s="292">
        <f t="shared" si="67"/>
        <v>0</v>
      </c>
      <c r="BL56" s="292">
        <f t="shared" si="67"/>
        <v>0</v>
      </c>
    </row>
    <row r="57" spans="1:64" ht="40.5" customHeight="1" x14ac:dyDescent="0.25">
      <c r="C57" s="881" t="s">
        <v>224</v>
      </c>
      <c r="D57" s="33" t="s">
        <v>2226</v>
      </c>
      <c r="E57" s="10">
        <v>846</v>
      </c>
      <c r="F57" s="921">
        <v>450105802</v>
      </c>
      <c r="G57" s="35" t="s">
        <v>3027</v>
      </c>
      <c r="H57" s="10">
        <v>1</v>
      </c>
      <c r="I57" s="10" t="s">
        <v>2979</v>
      </c>
      <c r="J57" s="24">
        <v>45</v>
      </c>
      <c r="K57" s="24" t="s">
        <v>2998</v>
      </c>
      <c r="L57" s="24">
        <v>4501</v>
      </c>
      <c r="M57" s="24" t="s">
        <v>3028</v>
      </c>
      <c r="N57" s="885">
        <v>2024004540044</v>
      </c>
      <c r="O57" s="24" t="s">
        <v>3029</v>
      </c>
      <c r="P57" s="43" t="s">
        <v>2227</v>
      </c>
      <c r="Q57" s="40">
        <v>1</v>
      </c>
      <c r="R57" s="875" t="s">
        <v>2956</v>
      </c>
      <c r="S57" s="875"/>
      <c r="T57" s="31">
        <v>1</v>
      </c>
      <c r="U57" s="294">
        <v>0</v>
      </c>
      <c r="V57" s="295">
        <v>0</v>
      </c>
      <c r="W57" s="295">
        <v>0</v>
      </c>
      <c r="X57" s="295">
        <v>1</v>
      </c>
      <c r="Y57" s="343">
        <v>1687.5326873599997</v>
      </c>
      <c r="Z57" s="296">
        <f t="shared" si="63"/>
        <v>1687.5326873599997</v>
      </c>
      <c r="AA57" s="296">
        <f t="shared" si="63"/>
        <v>1687.5326873599997</v>
      </c>
      <c r="AB57" s="296">
        <f t="shared" si="63"/>
        <v>0</v>
      </c>
      <c r="AC57" s="296">
        <f t="shared" si="63"/>
        <v>0</v>
      </c>
      <c r="AD57" s="296">
        <f t="shared" si="63"/>
        <v>0</v>
      </c>
      <c r="AE57" s="296">
        <f t="shared" si="63"/>
        <v>0</v>
      </c>
      <c r="AF57" s="296">
        <f t="shared" si="63"/>
        <v>0</v>
      </c>
      <c r="AG57" s="297">
        <v>0</v>
      </c>
      <c r="AH57" s="296">
        <f t="shared" ref="AH57:AH61" si="68">SUM(AI57:AN57)</f>
        <v>62.532687380000006</v>
      </c>
      <c r="AI57" s="298">
        <v>62.532687380000006</v>
      </c>
      <c r="AJ57" s="298"/>
      <c r="AK57" s="298"/>
      <c r="AL57" s="298"/>
      <c r="AM57" s="298"/>
      <c r="AN57" s="298"/>
      <c r="AO57" s="297">
        <v>0</v>
      </c>
      <c r="AP57" s="296">
        <f t="shared" ref="AP57:AP61" si="69">SUM(AQ57:AV57)</f>
        <v>541.66666665999992</v>
      </c>
      <c r="AQ57" s="298">
        <v>541.66666665999992</v>
      </c>
      <c r="AR57" s="298"/>
      <c r="AS57" s="298"/>
      <c r="AT57" s="298"/>
      <c r="AU57" s="298"/>
      <c r="AV57" s="298"/>
      <c r="AW57" s="297">
        <v>0</v>
      </c>
      <c r="AX57" s="296">
        <f t="shared" ref="AX57:AX61" si="70">SUM(AY57:BD57)</f>
        <v>541.66666665999992</v>
      </c>
      <c r="AY57" s="298">
        <v>541.66666665999992</v>
      </c>
      <c r="AZ57" s="298"/>
      <c r="BA57" s="298"/>
      <c r="BB57" s="298"/>
      <c r="BC57" s="298"/>
      <c r="BD57" s="298"/>
      <c r="BE57" s="297">
        <v>1</v>
      </c>
      <c r="BF57" s="296">
        <f t="shared" ref="BF57:BF61" si="71">SUM(BG57:BL57)</f>
        <v>541.66666665999992</v>
      </c>
      <c r="BG57" s="298">
        <v>541.66666665999992</v>
      </c>
      <c r="BH57" s="298"/>
      <c r="BI57" s="298"/>
      <c r="BJ57" s="298"/>
      <c r="BK57" s="298"/>
      <c r="BL57" s="298"/>
    </row>
    <row r="58" spans="1:64" ht="40.5" customHeight="1" x14ac:dyDescent="0.25">
      <c r="C58" s="1125" t="s">
        <v>225</v>
      </c>
      <c r="D58" s="1037" t="s">
        <v>2228</v>
      </c>
      <c r="E58" s="10">
        <v>847</v>
      </c>
      <c r="F58" s="921">
        <v>320800800</v>
      </c>
      <c r="G58" s="893" t="s">
        <v>2229</v>
      </c>
      <c r="H58" s="10">
        <v>24</v>
      </c>
      <c r="I58" s="10" t="s">
        <v>2979</v>
      </c>
      <c r="J58" s="24">
        <v>32</v>
      </c>
      <c r="K58" s="871" t="s">
        <v>3006</v>
      </c>
      <c r="L58" s="24">
        <v>3208</v>
      </c>
      <c r="M58" s="24" t="s">
        <v>3016</v>
      </c>
      <c r="N58" s="885">
        <v>2024004540026</v>
      </c>
      <c r="O58" s="24" t="s">
        <v>3017</v>
      </c>
      <c r="P58" s="43" t="s">
        <v>2229</v>
      </c>
      <c r="Q58" s="40">
        <v>24</v>
      </c>
      <c r="R58" s="875" t="s">
        <v>2955</v>
      </c>
      <c r="S58" s="875"/>
      <c r="T58" s="31">
        <v>24</v>
      </c>
      <c r="U58" s="294">
        <v>6</v>
      </c>
      <c r="V58" s="295">
        <v>6</v>
      </c>
      <c r="W58" s="295">
        <v>6</v>
      </c>
      <c r="X58" s="295">
        <v>6</v>
      </c>
      <c r="Y58" s="343">
        <f>Z58</f>
        <v>247.07276838999996</v>
      </c>
      <c r="Z58" s="296">
        <f t="shared" si="63"/>
        <v>247.07276838999996</v>
      </c>
      <c r="AA58" s="296">
        <f t="shared" si="63"/>
        <v>247.07276838999996</v>
      </c>
      <c r="AB58" s="296">
        <f t="shared" si="63"/>
        <v>0</v>
      </c>
      <c r="AC58" s="296">
        <f t="shared" si="63"/>
        <v>0</v>
      </c>
      <c r="AD58" s="296">
        <f t="shared" si="63"/>
        <v>0</v>
      </c>
      <c r="AE58" s="296">
        <f t="shared" si="63"/>
        <v>0</v>
      </c>
      <c r="AF58" s="296">
        <f t="shared" si="63"/>
        <v>0</v>
      </c>
      <c r="AG58" s="297">
        <v>6</v>
      </c>
      <c r="AH58" s="296">
        <f t="shared" si="68"/>
        <v>79.042768389999992</v>
      </c>
      <c r="AI58" s="298">
        <f>32.72836839+46.3144</f>
        <v>79.042768389999992</v>
      </c>
      <c r="AJ58" s="298"/>
      <c r="AK58" s="298"/>
      <c r="AL58" s="298"/>
      <c r="AM58" s="298"/>
      <c r="AN58" s="298"/>
      <c r="AO58" s="297">
        <v>6</v>
      </c>
      <c r="AP58" s="296">
        <f t="shared" si="69"/>
        <v>56.01</v>
      </c>
      <c r="AQ58" s="298">
        <v>56.01</v>
      </c>
      <c r="AR58" s="298"/>
      <c r="AS58" s="298"/>
      <c r="AT58" s="298"/>
      <c r="AU58" s="298"/>
      <c r="AV58" s="298"/>
      <c r="AW58" s="297">
        <v>6</v>
      </c>
      <c r="AX58" s="296">
        <f t="shared" si="70"/>
        <v>56.01</v>
      </c>
      <c r="AY58" s="298">
        <v>56.01</v>
      </c>
      <c r="AZ58" s="298"/>
      <c r="BA58" s="298"/>
      <c r="BB58" s="298"/>
      <c r="BC58" s="298"/>
      <c r="BD58" s="298"/>
      <c r="BE58" s="297">
        <v>6</v>
      </c>
      <c r="BF58" s="296">
        <f t="shared" si="71"/>
        <v>56.01</v>
      </c>
      <c r="BG58" s="298">
        <v>56.01</v>
      </c>
      <c r="BH58" s="298"/>
      <c r="BI58" s="298"/>
      <c r="BJ58" s="298"/>
      <c r="BK58" s="298"/>
      <c r="BL58" s="298"/>
    </row>
    <row r="59" spans="1:64" ht="40.5" customHeight="1" x14ac:dyDescent="0.25">
      <c r="C59" s="1126"/>
      <c r="D59" s="1037"/>
      <c r="E59" s="10">
        <v>848</v>
      </c>
      <c r="F59" s="921">
        <v>450106100</v>
      </c>
      <c r="G59" s="35" t="s">
        <v>3030</v>
      </c>
      <c r="H59" s="10">
        <v>2500</v>
      </c>
      <c r="I59" s="10" t="s">
        <v>2979</v>
      </c>
      <c r="J59" s="24">
        <v>45</v>
      </c>
      <c r="K59" s="24" t="s">
        <v>2998</v>
      </c>
      <c r="L59" s="24">
        <v>4501</v>
      </c>
      <c r="M59" s="24" t="s">
        <v>3028</v>
      </c>
      <c r="N59" s="885">
        <v>2024004540044</v>
      </c>
      <c r="O59" s="24" t="s">
        <v>3029</v>
      </c>
      <c r="P59" s="43" t="s">
        <v>2230</v>
      </c>
      <c r="Q59" s="40">
        <v>2500</v>
      </c>
      <c r="R59" s="875" t="s">
        <v>2955</v>
      </c>
      <c r="S59" s="875"/>
      <c r="T59" s="31">
        <v>2500</v>
      </c>
      <c r="U59" s="294">
        <v>300</v>
      </c>
      <c r="V59" s="295">
        <v>800</v>
      </c>
      <c r="W59" s="295">
        <v>700</v>
      </c>
      <c r="X59" s="295">
        <v>700</v>
      </c>
      <c r="Y59" s="343">
        <v>519.24082686000008</v>
      </c>
      <c r="Z59" s="296">
        <f t="shared" si="63"/>
        <v>519.24082686000008</v>
      </c>
      <c r="AA59" s="296">
        <f t="shared" si="63"/>
        <v>519.24082686000008</v>
      </c>
      <c r="AB59" s="296">
        <f t="shared" si="63"/>
        <v>0</v>
      </c>
      <c r="AC59" s="296">
        <f t="shared" si="63"/>
        <v>0</v>
      </c>
      <c r="AD59" s="296">
        <f t="shared" si="63"/>
        <v>0</v>
      </c>
      <c r="AE59" s="296">
        <f t="shared" si="63"/>
        <v>0</v>
      </c>
      <c r="AF59" s="296">
        <f t="shared" si="63"/>
        <v>0</v>
      </c>
      <c r="AG59" s="297">
        <f>+U59</f>
        <v>300</v>
      </c>
      <c r="AH59" s="296">
        <f t="shared" si="68"/>
        <v>19.24082688</v>
      </c>
      <c r="AI59" s="298">
        <v>19.24082688</v>
      </c>
      <c r="AJ59" s="298"/>
      <c r="AK59" s="298"/>
      <c r="AL59" s="298"/>
      <c r="AM59" s="298"/>
      <c r="AN59" s="298"/>
      <c r="AO59" s="297">
        <f>V59</f>
        <v>800</v>
      </c>
      <c r="AP59" s="296">
        <f t="shared" si="69"/>
        <v>166.66666666</v>
      </c>
      <c r="AQ59" s="298">
        <v>166.66666666</v>
      </c>
      <c r="AR59" s="298"/>
      <c r="AS59" s="298"/>
      <c r="AT59" s="298"/>
      <c r="AU59" s="298"/>
      <c r="AV59" s="298"/>
      <c r="AW59" s="297">
        <f>W59</f>
        <v>700</v>
      </c>
      <c r="AX59" s="296">
        <f t="shared" si="70"/>
        <v>166.66666666</v>
      </c>
      <c r="AY59" s="298">
        <v>166.66666666</v>
      </c>
      <c r="AZ59" s="298"/>
      <c r="BA59" s="298"/>
      <c r="BB59" s="298"/>
      <c r="BC59" s="298"/>
      <c r="BD59" s="298"/>
      <c r="BE59" s="297">
        <f>+X59</f>
        <v>700</v>
      </c>
      <c r="BF59" s="296">
        <f t="shared" si="71"/>
        <v>166.66666666</v>
      </c>
      <c r="BG59" s="298">
        <v>166.66666666</v>
      </c>
      <c r="BH59" s="298"/>
      <c r="BI59" s="298"/>
      <c r="BJ59" s="298"/>
      <c r="BK59" s="298"/>
      <c r="BL59" s="298"/>
    </row>
    <row r="60" spans="1:64" ht="40.5" customHeight="1" x14ac:dyDescent="0.25">
      <c r="C60" s="881" t="s">
        <v>2235</v>
      </c>
      <c r="D60" s="21" t="s">
        <v>2231</v>
      </c>
      <c r="E60" s="10">
        <v>849</v>
      </c>
      <c r="F60" s="921">
        <v>450106100</v>
      </c>
      <c r="G60" s="35" t="s">
        <v>3030</v>
      </c>
      <c r="H60" s="10">
        <v>2500</v>
      </c>
      <c r="I60" s="10" t="s">
        <v>2979</v>
      </c>
      <c r="J60" s="24">
        <v>45</v>
      </c>
      <c r="K60" s="24" t="s">
        <v>2998</v>
      </c>
      <c r="L60" s="24">
        <v>4501</v>
      </c>
      <c r="M60" s="24" t="s">
        <v>3028</v>
      </c>
      <c r="N60" s="885">
        <v>2024004540044</v>
      </c>
      <c r="O60" s="24" t="s">
        <v>3029</v>
      </c>
      <c r="P60" s="43" t="s">
        <v>2232</v>
      </c>
      <c r="Q60" s="40">
        <v>2500</v>
      </c>
      <c r="R60" s="875" t="s">
        <v>2955</v>
      </c>
      <c r="S60" s="875"/>
      <c r="T60" s="31">
        <v>2500</v>
      </c>
      <c r="U60" s="294">
        <v>300</v>
      </c>
      <c r="V60" s="295">
        <v>800</v>
      </c>
      <c r="W60" s="295">
        <v>700</v>
      </c>
      <c r="X60" s="295">
        <v>700</v>
      </c>
      <c r="Y60" s="343">
        <f>Z60</f>
        <v>407.95638015999998</v>
      </c>
      <c r="Z60" s="296">
        <f t="shared" si="63"/>
        <v>407.95638015999998</v>
      </c>
      <c r="AA60" s="296">
        <f t="shared" si="63"/>
        <v>407.95638015999998</v>
      </c>
      <c r="AB60" s="296">
        <f t="shared" si="63"/>
        <v>0</v>
      </c>
      <c r="AC60" s="296">
        <f t="shared" si="63"/>
        <v>0</v>
      </c>
      <c r="AD60" s="296">
        <f t="shared" si="63"/>
        <v>0</v>
      </c>
      <c r="AE60" s="296">
        <f t="shared" si="63"/>
        <v>0</v>
      </c>
      <c r="AF60" s="296">
        <f t="shared" si="63"/>
        <v>0</v>
      </c>
      <c r="AG60" s="297">
        <f>+U60</f>
        <v>300</v>
      </c>
      <c r="AH60" s="296">
        <f t="shared" si="68"/>
        <v>32.956380159999995</v>
      </c>
      <c r="AI60" s="298">
        <f>14.43062016+18.52576</f>
        <v>32.956380159999995</v>
      </c>
      <c r="AJ60" s="298"/>
      <c r="AK60" s="298"/>
      <c r="AL60" s="298"/>
      <c r="AM60" s="298"/>
      <c r="AN60" s="298"/>
      <c r="AO60" s="297">
        <f>V60</f>
        <v>800</v>
      </c>
      <c r="AP60" s="296">
        <f t="shared" si="69"/>
        <v>125</v>
      </c>
      <c r="AQ60" s="298">
        <v>125</v>
      </c>
      <c r="AR60" s="298"/>
      <c r="AS60" s="298"/>
      <c r="AT60" s="298"/>
      <c r="AU60" s="298"/>
      <c r="AV60" s="298"/>
      <c r="AW60" s="297">
        <f>W60</f>
        <v>700</v>
      </c>
      <c r="AX60" s="296">
        <f t="shared" si="70"/>
        <v>125</v>
      </c>
      <c r="AY60" s="298">
        <v>125</v>
      </c>
      <c r="AZ60" s="298"/>
      <c r="BA60" s="298"/>
      <c r="BB60" s="298"/>
      <c r="BC60" s="298"/>
      <c r="BD60" s="298"/>
      <c r="BE60" s="297">
        <f>+X60</f>
        <v>700</v>
      </c>
      <c r="BF60" s="296">
        <f t="shared" si="71"/>
        <v>125</v>
      </c>
      <c r="BG60" s="298">
        <v>125</v>
      </c>
      <c r="BH60" s="298"/>
      <c r="BI60" s="298"/>
      <c r="BJ60" s="298"/>
      <c r="BK60" s="298"/>
      <c r="BL60" s="298"/>
    </row>
    <row r="61" spans="1:64" ht="40.5" customHeight="1" x14ac:dyDescent="0.25">
      <c r="C61" s="881" t="s">
        <v>2236</v>
      </c>
      <c r="D61" s="21" t="s">
        <v>2233</v>
      </c>
      <c r="E61" s="13">
        <v>850</v>
      </c>
      <c r="F61" s="921">
        <v>320200106</v>
      </c>
      <c r="G61" s="35" t="s">
        <v>3031</v>
      </c>
      <c r="H61" s="10">
        <v>1</v>
      </c>
      <c r="I61" s="10" t="s">
        <v>2979</v>
      </c>
      <c r="J61" s="24">
        <v>32</v>
      </c>
      <c r="K61" s="871" t="s">
        <v>3006</v>
      </c>
      <c r="L61" s="24">
        <v>3202</v>
      </c>
      <c r="M61" s="871" t="s">
        <v>3007</v>
      </c>
      <c r="N61" s="872">
        <v>2024004540027</v>
      </c>
      <c r="O61" s="871" t="s">
        <v>3008</v>
      </c>
      <c r="P61" s="43" t="s">
        <v>2234</v>
      </c>
      <c r="Q61" s="40">
        <v>1</v>
      </c>
      <c r="R61" s="875" t="s">
        <v>2956</v>
      </c>
      <c r="S61" s="875"/>
      <c r="T61" s="31">
        <v>1</v>
      </c>
      <c r="U61" s="294">
        <v>0</v>
      </c>
      <c r="V61" s="295">
        <v>0</v>
      </c>
      <c r="W61" s="295">
        <v>0</v>
      </c>
      <c r="X61" s="295">
        <v>1</v>
      </c>
      <c r="Y61" s="343">
        <v>331.36605871</v>
      </c>
      <c r="Z61" s="296">
        <f t="shared" si="63"/>
        <v>331.36605871</v>
      </c>
      <c r="AA61" s="296">
        <f t="shared" si="63"/>
        <v>331.36605871</v>
      </c>
      <c r="AB61" s="296">
        <f t="shared" si="63"/>
        <v>0</v>
      </c>
      <c r="AC61" s="296">
        <f t="shared" si="63"/>
        <v>0</v>
      </c>
      <c r="AD61" s="296">
        <f t="shared" si="63"/>
        <v>0</v>
      </c>
      <c r="AE61" s="296">
        <f t="shared" si="63"/>
        <v>0</v>
      </c>
      <c r="AF61" s="296">
        <f t="shared" si="63"/>
        <v>0</v>
      </c>
      <c r="AG61" s="297">
        <v>0</v>
      </c>
      <c r="AH61" s="296">
        <f t="shared" si="68"/>
        <v>93.046058709999997</v>
      </c>
      <c r="AI61" s="298">
        <f>65.25741871+27.78864</f>
        <v>93.046058709999997</v>
      </c>
      <c r="AJ61" s="298"/>
      <c r="AK61" s="298"/>
      <c r="AL61" s="298"/>
      <c r="AM61" s="298"/>
      <c r="AN61" s="298"/>
      <c r="AO61" s="297">
        <v>0</v>
      </c>
      <c r="AP61" s="296">
        <f t="shared" si="69"/>
        <v>79.44</v>
      </c>
      <c r="AQ61" s="298">
        <v>79.44</v>
      </c>
      <c r="AR61" s="298"/>
      <c r="AS61" s="298"/>
      <c r="AT61" s="298"/>
      <c r="AU61" s="298"/>
      <c r="AV61" s="298"/>
      <c r="AW61" s="297">
        <v>0</v>
      </c>
      <c r="AX61" s="296">
        <f t="shared" si="70"/>
        <v>79.44</v>
      </c>
      <c r="AY61" s="298">
        <v>79.44</v>
      </c>
      <c r="AZ61" s="298"/>
      <c r="BA61" s="298"/>
      <c r="BB61" s="298"/>
      <c r="BC61" s="298"/>
      <c r="BD61" s="298"/>
      <c r="BE61" s="297">
        <v>1</v>
      </c>
      <c r="BF61" s="296">
        <f t="shared" si="71"/>
        <v>79.44</v>
      </c>
      <c r="BG61" s="298">
        <v>79.44</v>
      </c>
      <c r="BH61" s="298"/>
      <c r="BI61" s="298"/>
      <c r="BJ61" s="298"/>
      <c r="BK61" s="298"/>
      <c r="BL61" s="298"/>
    </row>
    <row r="62" spans="1:64" ht="40.5" customHeight="1" x14ac:dyDescent="0.25"/>
    <row r="63" spans="1:64" ht="40.5" customHeight="1" x14ac:dyDescent="0.25"/>
    <row r="64" spans="1:64" ht="40.5" customHeight="1" x14ac:dyDescent="0.25"/>
    <row r="65" ht="40.5" customHeight="1" x14ac:dyDescent="0.25"/>
    <row r="66" ht="40.5" customHeight="1" x14ac:dyDescent="0.25"/>
    <row r="67" ht="40.5" customHeight="1" x14ac:dyDescent="0.25"/>
  </sheetData>
  <mergeCells count="62">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Z4:Z5"/>
    <mergeCell ref="AA4:AD4"/>
    <mergeCell ref="O4:O5"/>
    <mergeCell ref="P4:P5"/>
    <mergeCell ref="Q4:Q5"/>
    <mergeCell ref="R4:R5"/>
    <mergeCell ref="T4:T5"/>
    <mergeCell ref="U4:U5"/>
    <mergeCell ref="BG4:BJ4"/>
    <mergeCell ref="BK4:BK5"/>
    <mergeCell ref="BL4:BL5"/>
    <mergeCell ref="C9:C14"/>
    <mergeCell ref="D9:D14"/>
    <mergeCell ref="AW4:AW5"/>
    <mergeCell ref="AX4:AX5"/>
    <mergeCell ref="AY4:BB4"/>
    <mergeCell ref="BC4:BC5"/>
    <mergeCell ref="BD4:BD5"/>
    <mergeCell ref="BE4:BE5"/>
    <mergeCell ref="AN4:AN5"/>
    <mergeCell ref="AO4:AO5"/>
    <mergeCell ref="AP4:AP5"/>
    <mergeCell ref="AQ4:AT4"/>
    <mergeCell ref="AU4:AU5"/>
    <mergeCell ref="C30:C31"/>
    <mergeCell ref="D30:D31"/>
    <mergeCell ref="C58:C59"/>
    <mergeCell ref="D58:D59"/>
    <mergeCell ref="BF4:BF5"/>
    <mergeCell ref="AV4:AV5"/>
    <mergeCell ref="AE4:AE5"/>
    <mergeCell ref="AF4:AF5"/>
    <mergeCell ref="AG4:AG5"/>
    <mergeCell ref="AH4:AH5"/>
    <mergeCell ref="AI4:AL4"/>
    <mergeCell ref="AM4:AM5"/>
    <mergeCell ref="V4:V5"/>
    <mergeCell ref="W4:W5"/>
    <mergeCell ref="X4:X5"/>
    <mergeCell ref="Y4:Y5"/>
  </mergeCells>
  <conditionalFormatting sqref="S9:S17">
    <cfRule type="expression" dxfId="93" priority="23">
      <formula>T9=U9+V9+W9+X9</formula>
    </cfRule>
    <cfRule type="expression" dxfId="92" priority="24">
      <formula>T9&lt;&gt;U9+V9+W9+X9</formula>
    </cfRule>
  </conditionalFormatting>
  <conditionalFormatting sqref="S19:S21">
    <cfRule type="expression" dxfId="91" priority="21">
      <formula>T19=U19+V19+W19+X19</formula>
    </cfRule>
    <cfRule type="expression" dxfId="90" priority="22">
      <formula>T19&lt;&gt;U19+V19+W19+X19</formula>
    </cfRule>
  </conditionalFormatting>
  <conditionalFormatting sqref="S23:S27">
    <cfRule type="expression" dxfId="89" priority="31">
      <formula>T23=U23+V23+W23+X23</formula>
    </cfRule>
    <cfRule type="expression" dxfId="88" priority="32">
      <formula>T23&lt;&gt;U23+V23+W23+X23</formula>
    </cfRule>
  </conditionalFormatting>
  <conditionalFormatting sqref="S29:S35">
    <cfRule type="expression" dxfId="87" priority="19">
      <formula>T29=U29+V29+W29+X29</formula>
    </cfRule>
    <cfRule type="expression" dxfId="86" priority="20">
      <formula>T29&lt;&gt;U29+V29+W29+X29</formula>
    </cfRule>
  </conditionalFormatting>
  <conditionalFormatting sqref="S37:S41">
    <cfRule type="expression" dxfId="85" priority="17">
      <formula>T37=U37+V37+W37+X37</formula>
    </cfRule>
    <cfRule type="expression" dxfId="84" priority="18">
      <formula>T37&lt;&gt;U37+V37+W37+X37</formula>
    </cfRule>
  </conditionalFormatting>
  <conditionalFormatting sqref="S44:S54">
    <cfRule type="expression" dxfId="83" priority="15">
      <formula>T44=U44+V44+W44+X44</formula>
    </cfRule>
    <cfRule type="expression" dxfId="82" priority="16">
      <formula>T44&lt;&gt;U44+V44+W44+X44</formula>
    </cfRule>
  </conditionalFormatting>
  <conditionalFormatting sqref="S57:S61">
    <cfRule type="expression" dxfId="81" priority="29">
      <formula>T57=U57+V57+W57+X57</formula>
    </cfRule>
    <cfRule type="expression" dxfId="80" priority="30">
      <formula>T57&lt;&gt;U57+V57+W57+X57</formula>
    </cfRule>
  </conditionalFormatting>
  <conditionalFormatting sqref="Y7:Y40">
    <cfRule type="expression" dxfId="79" priority="28">
      <formula>Y7&lt;&gt;Z7</formula>
    </cfRule>
  </conditionalFormatting>
  <conditionalFormatting sqref="Y42:Y53">
    <cfRule type="expression" dxfId="78" priority="13">
      <formula>Y42&lt;&gt;Z42</formula>
    </cfRule>
  </conditionalFormatting>
  <conditionalFormatting sqref="Y55:Y61">
    <cfRule type="expression" dxfId="77" priority="14">
      <formula>Y55&lt;&gt;Z55</formula>
    </cfRule>
  </conditionalFormatting>
  <conditionalFormatting sqref="Z7:AF7">
    <cfRule type="expression" dxfId="76" priority="12">
      <formula>Z$5=#REF!</formula>
    </cfRule>
  </conditionalFormatting>
  <conditionalFormatting sqref="Z42:AF42">
    <cfRule type="expression" dxfId="75" priority="27">
      <formula>Z$5=#REF!</formula>
    </cfRule>
  </conditionalFormatting>
  <conditionalFormatting sqref="Z55:AF55">
    <cfRule type="expression" dxfId="74" priority="26">
      <formula>Z$5=#REF!</formula>
    </cfRule>
  </conditionalFormatting>
  <conditionalFormatting sqref="AH7:AN7">
    <cfRule type="expression" dxfId="73" priority="25">
      <formula>AH$5=#REF!</formula>
    </cfRule>
  </conditionalFormatting>
  <conditionalFormatting sqref="AH42:AN42">
    <cfRule type="expression" dxfId="72" priority="11">
      <formula>AH$5=#REF!</formula>
    </cfRule>
  </conditionalFormatting>
  <conditionalFormatting sqref="AH55:AN55">
    <cfRule type="expression" dxfId="71" priority="10">
      <formula>AH$5=#REF!</formula>
    </cfRule>
  </conditionalFormatting>
  <conditionalFormatting sqref="AP7:AV7">
    <cfRule type="expression" dxfId="70" priority="9">
      <formula>AP$5=#REF!</formula>
    </cfRule>
  </conditionalFormatting>
  <conditionalFormatting sqref="AP42:AV42">
    <cfRule type="expression" dxfId="69" priority="8">
      <formula>AP$5=#REF!</formula>
    </cfRule>
  </conditionalFormatting>
  <conditionalFormatting sqref="AP55:AV55">
    <cfRule type="expression" dxfId="68" priority="7">
      <formula>AP$5=#REF!</formula>
    </cfRule>
  </conditionalFormatting>
  <conditionalFormatting sqref="AX7:BD7">
    <cfRule type="expression" dxfId="67" priority="6">
      <formula>AX$5=#REF!</formula>
    </cfRule>
  </conditionalFormatting>
  <conditionalFormatting sqref="AX42:BD42">
    <cfRule type="expression" dxfId="66" priority="5">
      <formula>AX$5=#REF!</formula>
    </cfRule>
  </conditionalFormatting>
  <conditionalFormatting sqref="AX55:BD55">
    <cfRule type="expression" dxfId="65" priority="4">
      <formula>AX$5=#REF!</formula>
    </cfRule>
  </conditionalFormatting>
  <conditionalFormatting sqref="BF7:BL7">
    <cfRule type="expression" dxfId="64" priority="3">
      <formula>BF$5=#REF!</formula>
    </cfRule>
  </conditionalFormatting>
  <conditionalFormatting sqref="BF42:BL42">
    <cfRule type="expression" dxfId="63" priority="2">
      <formula>BF$5=#REF!</formula>
    </cfRule>
  </conditionalFormatting>
  <conditionalFormatting sqref="BF55:BL55">
    <cfRule type="expression" dxfId="62" priority="1">
      <formula>BF$5=#REF!</formula>
    </cfRule>
  </conditionalFormatting>
  <printOptions horizontalCentered="1" verticalCentered="1"/>
  <pageMargins left="0.11811023622047245" right="0.11811023622047245" top="0.11811023622047245" bottom="0.11811023622047245" header="0.31496062992125984" footer="0.31496062992125984"/>
  <pageSetup paperSize="300" scale="30" pageOrder="overThenDown" orientation="landscape" r:id="rId1"/>
  <rowBreaks count="3" manualBreakCount="3">
    <brk id="21" max="63" man="1"/>
    <brk id="27" max="63" man="1"/>
    <brk id="41" max="63" man="1"/>
  </rowBreaks>
  <colBreaks count="4" manualBreakCount="4">
    <brk id="13" max="45" man="1"/>
    <brk id="17" max="60" man="1"/>
    <brk id="32" max="45" man="1"/>
    <brk id="48" max="45" man="1"/>
  </colBreaks>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C9990-7406-41B4-931D-EDDDC2201D21}">
  <sheetPr>
    <tabColor rgb="FFFFFF00"/>
  </sheetPr>
  <dimension ref="A1:BL29"/>
  <sheetViews>
    <sheetView view="pageBreakPreview" zoomScale="50" zoomScaleNormal="50" zoomScaleSheetLayoutView="50" workbookViewId="0">
      <pane xSplit="8" ySplit="6" topLeftCell="K7" activePane="bottomRight" state="frozen"/>
      <selection activeCell="J7" sqref="J7"/>
      <selection pane="topRight" activeCell="J7" sqref="J7"/>
      <selection pane="bottomLeft" activeCell="J7" sqref="J7"/>
      <selection pane="bottomRight" activeCell="A7" sqref="A7:XFD7"/>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5.710937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2682</v>
      </c>
      <c r="G2" s="392"/>
      <c r="H2" s="186"/>
      <c r="I2" s="256"/>
      <c r="J2" s="256"/>
      <c r="K2" s="256"/>
      <c r="M2" s="258"/>
      <c r="O2" s="186" t="str">
        <f>+F2</f>
        <v>SECRETARÍA DE GESTIÓN DEL RIESGO DE DESASTRES</v>
      </c>
      <c r="Q2" s="167"/>
      <c r="R2" s="257"/>
      <c r="S2" s="257"/>
      <c r="T2" s="257"/>
      <c r="U2" s="257"/>
      <c r="V2" s="257"/>
      <c r="X2" s="166" t="str">
        <f>+F2</f>
        <v>SECRETARÍA DE GESTIÓN DEL RIESGO DE DESASTRES</v>
      </c>
      <c r="Y2" s="257"/>
      <c r="Z2" s="257"/>
      <c r="AA2" s="257"/>
      <c r="AB2" s="257"/>
      <c r="AE2" s="166"/>
      <c r="AF2" s="166"/>
      <c r="AG2" s="257"/>
      <c r="AH2" s="257"/>
      <c r="AI2" s="257"/>
      <c r="AK2" s="257"/>
      <c r="AL2" s="166" t="str">
        <f>+X2</f>
        <v>SECRETARÍA DE GESTIÓN DEL RIESGO DE DESASTRES</v>
      </c>
      <c r="AM2" s="257"/>
      <c r="AN2" s="257"/>
      <c r="AO2" s="257"/>
      <c r="AP2" s="257"/>
      <c r="AQ2" s="257"/>
      <c r="AR2" s="257"/>
      <c r="AT2" s="166"/>
      <c r="AU2" s="166"/>
      <c r="AV2" s="166"/>
      <c r="AW2" s="257"/>
      <c r="AX2" s="257"/>
      <c r="AY2" s="257"/>
      <c r="AZ2" s="166"/>
      <c r="BA2" s="257"/>
      <c r="BB2" s="166" t="str">
        <f>+AL2</f>
        <v>SECRETARÍA DE GESTIÓN DEL RIESGO DE DESASTRES</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287" customFormat="1" ht="40.5" customHeight="1" x14ac:dyDescent="0.25">
      <c r="A7" s="439" t="s">
        <v>2906</v>
      </c>
      <c r="B7" s="609" t="s">
        <v>2237</v>
      </c>
      <c r="C7" s="57"/>
      <c r="D7" s="57"/>
      <c r="E7" s="379"/>
      <c r="F7" s="57"/>
      <c r="G7" s="382"/>
      <c r="H7" s="281"/>
      <c r="I7" s="281"/>
      <c r="J7" s="168"/>
      <c r="K7" s="168"/>
      <c r="L7" s="57"/>
      <c r="M7" s="57"/>
      <c r="N7" s="57"/>
      <c r="O7" s="175"/>
      <c r="P7" s="467"/>
      <c r="Q7" s="467"/>
      <c r="R7" s="467"/>
      <c r="S7" s="468"/>
      <c r="T7" s="306"/>
      <c r="U7" s="307"/>
      <c r="V7" s="307"/>
      <c r="W7" s="307"/>
      <c r="X7" s="307"/>
      <c r="Y7" s="504">
        <v>287590</v>
      </c>
      <c r="Z7" s="285">
        <f>+Z8+Z12+Z17+Z23</f>
        <v>287590</v>
      </c>
      <c r="AA7" s="285">
        <f t="shared" ref="AA7:AF7" si="0">+AA8+AA12+AA17+AA23</f>
        <v>159490</v>
      </c>
      <c r="AB7" s="285">
        <f t="shared" si="0"/>
        <v>0</v>
      </c>
      <c r="AC7" s="285">
        <f t="shared" si="0"/>
        <v>20000</v>
      </c>
      <c r="AD7" s="285">
        <f t="shared" si="0"/>
        <v>0</v>
      </c>
      <c r="AE7" s="285">
        <f t="shared" si="0"/>
        <v>105100</v>
      </c>
      <c r="AF7" s="285">
        <f t="shared" si="0"/>
        <v>3000</v>
      </c>
      <c r="AG7" s="286"/>
      <c r="AH7" s="285">
        <f>+AH8+AH12+AH17+AH23</f>
        <v>48405</v>
      </c>
      <c r="AI7" s="285">
        <f t="shared" ref="AI7:AN7" si="1">+AI8+AI12+AI17+AI23</f>
        <v>25655</v>
      </c>
      <c r="AJ7" s="285">
        <f t="shared" si="1"/>
        <v>0</v>
      </c>
      <c r="AK7" s="285">
        <f t="shared" si="1"/>
        <v>0</v>
      </c>
      <c r="AL7" s="285">
        <f t="shared" si="1"/>
        <v>0</v>
      </c>
      <c r="AM7" s="285">
        <f t="shared" si="1"/>
        <v>22750</v>
      </c>
      <c r="AN7" s="285">
        <f t="shared" si="1"/>
        <v>0</v>
      </c>
      <c r="AO7" s="286"/>
      <c r="AP7" s="285">
        <f>+AP8+AP12+AP17+AP23</f>
        <v>86315</v>
      </c>
      <c r="AQ7" s="285">
        <f t="shared" ref="AQ7:AV7" si="2">+AQ8+AQ12+AQ17+AQ23</f>
        <v>44964</v>
      </c>
      <c r="AR7" s="285">
        <f t="shared" si="2"/>
        <v>0</v>
      </c>
      <c r="AS7" s="285">
        <f t="shared" si="2"/>
        <v>15334</v>
      </c>
      <c r="AT7" s="285">
        <f t="shared" si="2"/>
        <v>0</v>
      </c>
      <c r="AU7" s="285">
        <f t="shared" si="2"/>
        <v>25017</v>
      </c>
      <c r="AV7" s="285">
        <f t="shared" si="2"/>
        <v>1000</v>
      </c>
      <c r="AW7" s="286"/>
      <c r="AX7" s="285">
        <f>+AX8+AX12+AX17+AX23</f>
        <v>87993</v>
      </c>
      <c r="AY7" s="285">
        <f t="shared" ref="AY7:BD7" si="3">+AY8+AY12+AY17+AY23</f>
        <v>52744</v>
      </c>
      <c r="AZ7" s="285">
        <f t="shared" si="3"/>
        <v>0</v>
      </c>
      <c r="BA7" s="285">
        <f t="shared" si="3"/>
        <v>4666</v>
      </c>
      <c r="BB7" s="285">
        <f t="shared" si="3"/>
        <v>0</v>
      </c>
      <c r="BC7" s="285">
        <f t="shared" si="3"/>
        <v>29583</v>
      </c>
      <c r="BD7" s="285">
        <f t="shared" si="3"/>
        <v>1000</v>
      </c>
      <c r="BE7" s="286"/>
      <c r="BF7" s="285">
        <f>+BF8+BF12+BF17+BF23</f>
        <v>64877</v>
      </c>
      <c r="BG7" s="285">
        <f t="shared" ref="BG7:BL7" si="4">+BG8+BG12+BG17+BG23</f>
        <v>36127</v>
      </c>
      <c r="BH7" s="285">
        <f t="shared" si="4"/>
        <v>0</v>
      </c>
      <c r="BI7" s="285">
        <f t="shared" si="4"/>
        <v>0</v>
      </c>
      <c r="BJ7" s="285">
        <f t="shared" si="4"/>
        <v>0</v>
      </c>
      <c r="BK7" s="285">
        <f t="shared" si="4"/>
        <v>27750</v>
      </c>
      <c r="BL7" s="285">
        <f t="shared" si="4"/>
        <v>1000</v>
      </c>
    </row>
    <row r="8" spans="1:64" s="287" customFormat="1" ht="40.5" customHeight="1" x14ac:dyDescent="0.25">
      <c r="A8" s="288"/>
      <c r="B8" s="599" t="s">
        <v>2238</v>
      </c>
      <c r="C8" s="611" t="s">
        <v>2239</v>
      </c>
      <c r="D8" s="603"/>
      <c r="E8" s="603"/>
      <c r="F8" s="612"/>
      <c r="G8" s="613"/>
      <c r="H8" s="614"/>
      <c r="I8" s="614"/>
      <c r="J8" s="619"/>
      <c r="K8" s="619"/>
      <c r="L8" s="619"/>
      <c r="M8" s="619"/>
      <c r="N8" s="619"/>
      <c r="O8" s="618"/>
      <c r="P8" s="744"/>
      <c r="Q8" s="744"/>
      <c r="R8" s="744"/>
      <c r="S8" s="744"/>
      <c r="T8" s="603"/>
      <c r="U8" s="604"/>
      <c r="V8" s="604"/>
      <c r="W8" s="604"/>
      <c r="X8" s="605"/>
      <c r="Y8" s="514">
        <v>1697</v>
      </c>
      <c r="Z8" s="290">
        <f t="shared" ref="Z8:AF23" si="5">+AH8+AP8+AX8+BF8</f>
        <v>1697</v>
      </c>
      <c r="AA8" s="290">
        <f t="shared" si="5"/>
        <v>1597</v>
      </c>
      <c r="AB8" s="290">
        <f t="shared" si="5"/>
        <v>0</v>
      </c>
      <c r="AC8" s="290">
        <f t="shared" si="5"/>
        <v>0</v>
      </c>
      <c r="AD8" s="290">
        <f t="shared" si="5"/>
        <v>0</v>
      </c>
      <c r="AE8" s="290">
        <f t="shared" si="5"/>
        <v>100</v>
      </c>
      <c r="AF8" s="290">
        <f t="shared" si="5"/>
        <v>0</v>
      </c>
      <c r="AG8" s="291"/>
      <c r="AH8" s="292">
        <f>SUM(AH9:AH11)</f>
        <v>299</v>
      </c>
      <c r="AI8" s="292">
        <f t="shared" ref="AI8:AN8" si="6">SUM(AI9:AI11)</f>
        <v>299</v>
      </c>
      <c r="AJ8" s="292">
        <f t="shared" si="6"/>
        <v>0</v>
      </c>
      <c r="AK8" s="292">
        <f t="shared" si="6"/>
        <v>0</v>
      </c>
      <c r="AL8" s="292">
        <f t="shared" si="6"/>
        <v>0</v>
      </c>
      <c r="AM8" s="292">
        <f t="shared" si="6"/>
        <v>0</v>
      </c>
      <c r="AN8" s="292">
        <f t="shared" si="6"/>
        <v>0</v>
      </c>
      <c r="AO8" s="291"/>
      <c r="AP8" s="292">
        <f>SUM(AP9:AP11)</f>
        <v>800</v>
      </c>
      <c r="AQ8" s="292">
        <f t="shared" ref="AQ8:AV8" si="7">SUM(AQ9:AQ11)</f>
        <v>700</v>
      </c>
      <c r="AR8" s="292">
        <f t="shared" si="7"/>
        <v>0</v>
      </c>
      <c r="AS8" s="292">
        <f t="shared" si="7"/>
        <v>0</v>
      </c>
      <c r="AT8" s="292">
        <f t="shared" si="7"/>
        <v>0</v>
      </c>
      <c r="AU8" s="292">
        <f t="shared" si="7"/>
        <v>100</v>
      </c>
      <c r="AV8" s="292">
        <f t="shared" si="7"/>
        <v>0</v>
      </c>
      <c r="AW8" s="291"/>
      <c r="AX8" s="292">
        <f>SUM(AX9:AX11)</f>
        <v>299</v>
      </c>
      <c r="AY8" s="292">
        <f t="shared" ref="AY8:BD8" si="8">SUM(AY9:AY11)</f>
        <v>299</v>
      </c>
      <c r="AZ8" s="292">
        <f t="shared" si="8"/>
        <v>0</v>
      </c>
      <c r="BA8" s="292">
        <f t="shared" si="8"/>
        <v>0</v>
      </c>
      <c r="BB8" s="292">
        <f t="shared" si="8"/>
        <v>0</v>
      </c>
      <c r="BC8" s="292">
        <f t="shared" si="8"/>
        <v>0</v>
      </c>
      <c r="BD8" s="292">
        <f t="shared" si="8"/>
        <v>0</v>
      </c>
      <c r="BE8" s="291"/>
      <c r="BF8" s="292">
        <f>SUM(BF9:BF11)</f>
        <v>299</v>
      </c>
      <c r="BG8" s="292">
        <f t="shared" ref="BG8:BL8" si="9">SUM(BG9:BG11)</f>
        <v>299</v>
      </c>
      <c r="BH8" s="292">
        <f t="shared" si="9"/>
        <v>0</v>
      </c>
      <c r="BI8" s="292">
        <f t="shared" si="9"/>
        <v>0</v>
      </c>
      <c r="BJ8" s="292">
        <f t="shared" si="9"/>
        <v>0</v>
      </c>
      <c r="BK8" s="292">
        <f t="shared" si="9"/>
        <v>0</v>
      </c>
      <c r="BL8" s="292">
        <f t="shared" si="9"/>
        <v>0</v>
      </c>
    </row>
    <row r="9" spans="1:64" s="287" customFormat="1" ht="40.5" customHeight="1" x14ac:dyDescent="0.25">
      <c r="A9" s="293"/>
      <c r="B9" s="278"/>
      <c r="C9" s="328" t="s">
        <v>2246</v>
      </c>
      <c r="D9" s="333" t="s">
        <v>2249</v>
      </c>
      <c r="E9" s="31">
        <v>851</v>
      </c>
      <c r="F9" s="280">
        <v>450300200</v>
      </c>
      <c r="G9" s="28" t="s">
        <v>396</v>
      </c>
      <c r="H9" s="492">
        <v>2</v>
      </c>
      <c r="I9" s="353" t="s">
        <v>2979</v>
      </c>
      <c r="J9" s="325">
        <v>45</v>
      </c>
      <c r="K9" s="325" t="s">
        <v>2984</v>
      </c>
      <c r="L9" s="325">
        <v>4503</v>
      </c>
      <c r="M9" s="325" t="s">
        <v>3073</v>
      </c>
      <c r="N9" s="280">
        <v>2024004540084</v>
      </c>
      <c r="O9" s="325" t="s">
        <v>3074</v>
      </c>
      <c r="P9" s="327" t="s">
        <v>396</v>
      </c>
      <c r="Q9" s="327">
        <v>200</v>
      </c>
      <c r="R9" s="326" t="s">
        <v>2955</v>
      </c>
      <c r="S9" s="326"/>
      <c r="T9" s="31">
        <v>200</v>
      </c>
      <c r="U9" s="294">
        <v>50</v>
      </c>
      <c r="V9" s="295">
        <v>50</v>
      </c>
      <c r="W9" s="295">
        <v>50</v>
      </c>
      <c r="X9" s="295">
        <v>50</v>
      </c>
      <c r="Y9" s="373">
        <v>717</v>
      </c>
      <c r="Z9" s="296">
        <f t="shared" si="5"/>
        <v>717</v>
      </c>
      <c r="AA9" s="296">
        <f t="shared" si="5"/>
        <v>717</v>
      </c>
      <c r="AB9" s="296">
        <f t="shared" si="5"/>
        <v>0</v>
      </c>
      <c r="AC9" s="296">
        <f t="shared" si="5"/>
        <v>0</v>
      </c>
      <c r="AD9" s="296">
        <f t="shared" si="5"/>
        <v>0</v>
      </c>
      <c r="AE9" s="296">
        <f t="shared" si="5"/>
        <v>0</v>
      </c>
      <c r="AF9" s="296">
        <f t="shared" si="5"/>
        <v>0</v>
      </c>
      <c r="AG9" s="297">
        <f>+U9</f>
        <v>50</v>
      </c>
      <c r="AH9" s="296">
        <f t="shared" ref="AH9:AH11" si="10">SUM(AI9:AN9)</f>
        <v>179</v>
      </c>
      <c r="AI9" s="298">
        <v>179</v>
      </c>
      <c r="AJ9" s="298"/>
      <c r="AK9" s="298"/>
      <c r="AL9" s="298"/>
      <c r="AM9" s="298"/>
      <c r="AN9" s="298"/>
      <c r="AO9" s="297">
        <f>+V9</f>
        <v>50</v>
      </c>
      <c r="AP9" s="296">
        <f t="shared" ref="AP9:AP11" si="11">SUM(AQ9:AV9)</f>
        <v>180</v>
      </c>
      <c r="AQ9" s="298">
        <v>180</v>
      </c>
      <c r="AR9" s="298"/>
      <c r="AS9" s="298"/>
      <c r="AT9" s="298"/>
      <c r="AU9" s="298"/>
      <c r="AV9" s="298"/>
      <c r="AW9" s="297">
        <f>+W9</f>
        <v>50</v>
      </c>
      <c r="AX9" s="296">
        <f t="shared" ref="AX9:AX11" si="12">SUM(AY9:BD9)</f>
        <v>179</v>
      </c>
      <c r="AY9" s="298">
        <v>179</v>
      </c>
      <c r="AZ9" s="298"/>
      <c r="BA9" s="298"/>
      <c r="BB9" s="298"/>
      <c r="BC9" s="298"/>
      <c r="BD9" s="298"/>
      <c r="BE9" s="297">
        <f>+X9</f>
        <v>50</v>
      </c>
      <c r="BF9" s="296">
        <f t="shared" ref="BF9:BF11" si="13">SUM(BG9:BL9)</f>
        <v>179</v>
      </c>
      <c r="BG9" s="298">
        <v>179</v>
      </c>
      <c r="BH9" s="298"/>
      <c r="BI9" s="298"/>
      <c r="BJ9" s="298"/>
      <c r="BK9" s="298"/>
      <c r="BL9" s="298"/>
    </row>
    <row r="10" spans="1:64" s="287" customFormat="1" ht="40.5" customHeight="1" x14ac:dyDescent="0.25">
      <c r="A10" s="293"/>
      <c r="B10" s="278"/>
      <c r="C10" s="328" t="s">
        <v>2247</v>
      </c>
      <c r="D10" s="333" t="s">
        <v>229</v>
      </c>
      <c r="E10" s="31">
        <v>852</v>
      </c>
      <c r="F10" s="356">
        <v>450300300</v>
      </c>
      <c r="G10" s="374" t="s">
        <v>2250</v>
      </c>
      <c r="H10" s="492">
        <v>40</v>
      </c>
      <c r="I10" s="353" t="s">
        <v>2979</v>
      </c>
      <c r="J10" s="28">
        <v>45</v>
      </c>
      <c r="K10" s="28" t="s">
        <v>2984</v>
      </c>
      <c r="L10" s="28">
        <v>4503</v>
      </c>
      <c r="M10" s="325" t="s">
        <v>3073</v>
      </c>
      <c r="N10" s="280">
        <v>2024004540084</v>
      </c>
      <c r="O10" s="325" t="s">
        <v>3074</v>
      </c>
      <c r="P10" s="332" t="s">
        <v>2250</v>
      </c>
      <c r="Q10" s="327">
        <v>40</v>
      </c>
      <c r="R10" s="326" t="s">
        <v>2955</v>
      </c>
      <c r="S10" s="326"/>
      <c r="T10" s="31">
        <v>40</v>
      </c>
      <c r="U10" s="294"/>
      <c r="V10" s="295">
        <v>40</v>
      </c>
      <c r="W10" s="295"/>
      <c r="X10" s="295"/>
      <c r="Y10" s="373">
        <v>500</v>
      </c>
      <c r="Z10" s="296">
        <f t="shared" si="5"/>
        <v>500</v>
      </c>
      <c r="AA10" s="296">
        <f t="shared" si="5"/>
        <v>400</v>
      </c>
      <c r="AB10" s="296">
        <f t="shared" si="5"/>
        <v>0</v>
      </c>
      <c r="AC10" s="296">
        <f t="shared" si="5"/>
        <v>0</v>
      </c>
      <c r="AD10" s="296">
        <f t="shared" si="5"/>
        <v>0</v>
      </c>
      <c r="AE10" s="296">
        <f t="shared" si="5"/>
        <v>100</v>
      </c>
      <c r="AF10" s="296">
        <f t="shared" si="5"/>
        <v>0</v>
      </c>
      <c r="AG10" s="297">
        <f t="shared" ref="AG10:AG11" si="14">+U10</f>
        <v>0</v>
      </c>
      <c r="AH10" s="296">
        <f t="shared" si="10"/>
        <v>0</v>
      </c>
      <c r="AI10" s="298"/>
      <c r="AJ10" s="298"/>
      <c r="AK10" s="298"/>
      <c r="AL10" s="298"/>
      <c r="AM10" s="298"/>
      <c r="AN10" s="298"/>
      <c r="AO10" s="297">
        <f t="shared" ref="AO10:AO11" si="15">+V10</f>
        <v>40</v>
      </c>
      <c r="AP10" s="296">
        <f t="shared" si="11"/>
        <v>500</v>
      </c>
      <c r="AQ10" s="298">
        <v>400</v>
      </c>
      <c r="AR10" s="298"/>
      <c r="AS10" s="298"/>
      <c r="AT10" s="298"/>
      <c r="AU10" s="298">
        <v>100</v>
      </c>
      <c r="AV10" s="298"/>
      <c r="AW10" s="297">
        <f t="shared" ref="AW10:AW11" si="16">+W10</f>
        <v>0</v>
      </c>
      <c r="AX10" s="296">
        <f t="shared" si="12"/>
        <v>0</v>
      </c>
      <c r="AY10" s="298"/>
      <c r="AZ10" s="298"/>
      <c r="BA10" s="298"/>
      <c r="BB10" s="298"/>
      <c r="BC10" s="298"/>
      <c r="BD10" s="298"/>
      <c r="BE10" s="297">
        <f t="shared" ref="BE10:BE11" si="17">+X10</f>
        <v>0</v>
      </c>
      <c r="BF10" s="296">
        <f t="shared" si="13"/>
        <v>0</v>
      </c>
      <c r="BG10" s="298"/>
      <c r="BH10" s="298"/>
      <c r="BI10" s="298"/>
      <c r="BJ10" s="298"/>
      <c r="BK10" s="298"/>
      <c r="BL10" s="298"/>
    </row>
    <row r="11" spans="1:64" s="287" customFormat="1" ht="40.5" customHeight="1" x14ac:dyDescent="0.25">
      <c r="A11" s="293"/>
      <c r="B11" s="278"/>
      <c r="C11" s="328" t="s">
        <v>2248</v>
      </c>
      <c r="D11" s="333" t="s">
        <v>2251</v>
      </c>
      <c r="E11" s="31">
        <v>853</v>
      </c>
      <c r="F11" s="356">
        <v>450300300</v>
      </c>
      <c r="G11" s="374" t="s">
        <v>2250</v>
      </c>
      <c r="H11" s="492">
        <v>40</v>
      </c>
      <c r="I11" s="353" t="s">
        <v>2979</v>
      </c>
      <c r="J11" s="28">
        <v>45</v>
      </c>
      <c r="K11" s="28" t="s">
        <v>2984</v>
      </c>
      <c r="L11" s="28">
        <v>4503</v>
      </c>
      <c r="M11" s="325" t="s">
        <v>3073</v>
      </c>
      <c r="N11" s="280">
        <v>2024004540084</v>
      </c>
      <c r="O11" s="325" t="s">
        <v>3074</v>
      </c>
      <c r="P11" s="327" t="s">
        <v>2250</v>
      </c>
      <c r="Q11" s="327">
        <v>40</v>
      </c>
      <c r="R11" s="326" t="s">
        <v>2956</v>
      </c>
      <c r="S11" s="326"/>
      <c r="T11" s="31">
        <v>40</v>
      </c>
      <c r="U11" s="294">
        <v>40</v>
      </c>
      <c r="V11" s="295">
        <v>40</v>
      </c>
      <c r="W11" s="295">
        <v>40</v>
      </c>
      <c r="X11" s="295">
        <v>40</v>
      </c>
      <c r="Y11" s="373">
        <v>480</v>
      </c>
      <c r="Z11" s="296">
        <f t="shared" si="5"/>
        <v>480</v>
      </c>
      <c r="AA11" s="296">
        <f t="shared" si="5"/>
        <v>480</v>
      </c>
      <c r="AB11" s="296">
        <f t="shared" si="5"/>
        <v>0</v>
      </c>
      <c r="AC11" s="296">
        <f t="shared" si="5"/>
        <v>0</v>
      </c>
      <c r="AD11" s="296">
        <f t="shared" si="5"/>
        <v>0</v>
      </c>
      <c r="AE11" s="296">
        <f t="shared" si="5"/>
        <v>0</v>
      </c>
      <c r="AF11" s="296">
        <f t="shared" si="5"/>
        <v>0</v>
      </c>
      <c r="AG11" s="297">
        <f t="shared" si="14"/>
        <v>40</v>
      </c>
      <c r="AH11" s="296">
        <f t="shared" si="10"/>
        <v>120</v>
      </c>
      <c r="AI11" s="298">
        <v>120</v>
      </c>
      <c r="AJ11" s="298"/>
      <c r="AK11" s="298"/>
      <c r="AL11" s="298"/>
      <c r="AM11" s="298"/>
      <c r="AN11" s="298"/>
      <c r="AO11" s="297">
        <f t="shared" si="15"/>
        <v>40</v>
      </c>
      <c r="AP11" s="296">
        <f t="shared" si="11"/>
        <v>120</v>
      </c>
      <c r="AQ11" s="298">
        <v>120</v>
      </c>
      <c r="AR11" s="298"/>
      <c r="AS11" s="298"/>
      <c r="AT11" s="298"/>
      <c r="AU11" s="298"/>
      <c r="AV11" s="298"/>
      <c r="AW11" s="297">
        <f t="shared" si="16"/>
        <v>40</v>
      </c>
      <c r="AX11" s="296">
        <f t="shared" si="12"/>
        <v>120</v>
      </c>
      <c r="AY11" s="298">
        <v>120</v>
      </c>
      <c r="AZ11" s="298"/>
      <c r="BA11" s="298"/>
      <c r="BB11" s="298"/>
      <c r="BC11" s="298"/>
      <c r="BD11" s="298"/>
      <c r="BE11" s="297">
        <f t="shared" si="17"/>
        <v>40</v>
      </c>
      <c r="BF11" s="296">
        <f t="shared" si="13"/>
        <v>120</v>
      </c>
      <c r="BG11" s="298">
        <v>120</v>
      </c>
      <c r="BH11" s="298"/>
      <c r="BI11" s="298"/>
      <c r="BJ11" s="298"/>
      <c r="BK11" s="298"/>
      <c r="BL11" s="298"/>
    </row>
    <row r="12" spans="1:64" s="287" customFormat="1" ht="40.5" customHeight="1" x14ac:dyDescent="0.25">
      <c r="A12" s="293"/>
      <c r="B12" s="599" t="s">
        <v>2252</v>
      </c>
      <c r="C12" s="611" t="s">
        <v>2253</v>
      </c>
      <c r="D12" s="603"/>
      <c r="E12" s="603"/>
      <c r="F12" s="630"/>
      <c r="G12" s="613"/>
      <c r="H12" s="631"/>
      <c r="I12" s="614"/>
      <c r="J12" s="619"/>
      <c r="K12" s="619"/>
      <c r="L12" s="619"/>
      <c r="M12" s="619"/>
      <c r="N12" s="619"/>
      <c r="O12" s="618"/>
      <c r="P12" s="744"/>
      <c r="Q12" s="744"/>
      <c r="R12" s="635"/>
      <c r="S12" s="635"/>
      <c r="T12" s="603"/>
      <c r="U12" s="604"/>
      <c r="V12" s="604"/>
      <c r="W12" s="604"/>
      <c r="X12" s="605"/>
      <c r="Y12" s="514">
        <v>39898</v>
      </c>
      <c r="Z12" s="290">
        <f t="shared" si="5"/>
        <v>39898</v>
      </c>
      <c r="AA12" s="290">
        <f t="shared" si="5"/>
        <v>34898</v>
      </c>
      <c r="AB12" s="290">
        <f t="shared" si="5"/>
        <v>0</v>
      </c>
      <c r="AC12" s="290">
        <f t="shared" si="5"/>
        <v>0</v>
      </c>
      <c r="AD12" s="290">
        <f t="shared" si="5"/>
        <v>0</v>
      </c>
      <c r="AE12" s="290">
        <f t="shared" si="5"/>
        <v>5000</v>
      </c>
      <c r="AF12" s="290">
        <f t="shared" si="5"/>
        <v>0</v>
      </c>
      <c r="AG12" s="291"/>
      <c r="AH12" s="292">
        <f>SUM(AH13:AH16)</f>
        <v>2007</v>
      </c>
      <c r="AI12" s="292">
        <f t="shared" ref="AI12:AN12" si="18">SUM(AI13:AI16)</f>
        <v>1757</v>
      </c>
      <c r="AJ12" s="292">
        <f t="shared" si="18"/>
        <v>0</v>
      </c>
      <c r="AK12" s="292">
        <f t="shared" si="18"/>
        <v>0</v>
      </c>
      <c r="AL12" s="292">
        <f t="shared" si="18"/>
        <v>0</v>
      </c>
      <c r="AM12" s="292">
        <f t="shared" si="18"/>
        <v>250</v>
      </c>
      <c r="AN12" s="292">
        <f t="shared" si="18"/>
        <v>0</v>
      </c>
      <c r="AO12" s="291"/>
      <c r="AP12" s="292">
        <f>SUM(AP13:AP16)</f>
        <v>8981</v>
      </c>
      <c r="AQ12" s="292">
        <f t="shared" ref="AQ12:AV12" si="19">SUM(AQ13:AQ16)</f>
        <v>8231</v>
      </c>
      <c r="AR12" s="292">
        <f t="shared" si="19"/>
        <v>0</v>
      </c>
      <c r="AS12" s="292">
        <f t="shared" si="19"/>
        <v>0</v>
      </c>
      <c r="AT12" s="292">
        <f t="shared" si="19"/>
        <v>0</v>
      </c>
      <c r="AU12" s="292">
        <f t="shared" si="19"/>
        <v>750</v>
      </c>
      <c r="AV12" s="292">
        <f t="shared" si="19"/>
        <v>0</v>
      </c>
      <c r="AW12" s="291"/>
      <c r="AX12" s="292">
        <f>SUM(AX13:AX16)</f>
        <v>25429</v>
      </c>
      <c r="AY12" s="292">
        <f t="shared" ref="AY12:BD12" si="20">SUM(AY13:AY16)</f>
        <v>21679</v>
      </c>
      <c r="AZ12" s="292">
        <f t="shared" si="20"/>
        <v>0</v>
      </c>
      <c r="BA12" s="292">
        <f t="shared" si="20"/>
        <v>0</v>
      </c>
      <c r="BB12" s="292">
        <f t="shared" si="20"/>
        <v>0</v>
      </c>
      <c r="BC12" s="292">
        <f t="shared" si="20"/>
        <v>3750</v>
      </c>
      <c r="BD12" s="292">
        <f t="shared" si="20"/>
        <v>0</v>
      </c>
      <c r="BE12" s="291"/>
      <c r="BF12" s="292">
        <f>SUM(BF13:BF16)</f>
        <v>3481</v>
      </c>
      <c r="BG12" s="292">
        <f t="shared" ref="BG12:BL12" si="21">SUM(BG13:BG16)</f>
        <v>3231</v>
      </c>
      <c r="BH12" s="292">
        <f t="shared" si="21"/>
        <v>0</v>
      </c>
      <c r="BI12" s="292">
        <f t="shared" si="21"/>
        <v>0</v>
      </c>
      <c r="BJ12" s="292">
        <f t="shared" si="21"/>
        <v>0</v>
      </c>
      <c r="BK12" s="292">
        <f t="shared" si="21"/>
        <v>250</v>
      </c>
      <c r="BL12" s="292">
        <f t="shared" si="21"/>
        <v>0</v>
      </c>
    </row>
    <row r="13" spans="1:64" s="287" customFormat="1" ht="40.5" customHeight="1" x14ac:dyDescent="0.25">
      <c r="A13" s="293"/>
      <c r="B13" s="278"/>
      <c r="C13" s="328" t="s">
        <v>2254</v>
      </c>
      <c r="D13" s="333" t="s">
        <v>2240</v>
      </c>
      <c r="E13" s="31">
        <v>854</v>
      </c>
      <c r="F13" s="280">
        <v>450301700</v>
      </c>
      <c r="G13" s="28" t="s">
        <v>2241</v>
      </c>
      <c r="H13" s="492">
        <v>1</v>
      </c>
      <c r="I13" s="353" t="s">
        <v>2979</v>
      </c>
      <c r="J13" s="28">
        <v>45</v>
      </c>
      <c r="K13" s="28" t="s">
        <v>2984</v>
      </c>
      <c r="L13" s="28">
        <v>4503</v>
      </c>
      <c r="M13" s="325" t="s">
        <v>3073</v>
      </c>
      <c r="N13" s="280">
        <v>2024004540084</v>
      </c>
      <c r="O13" s="325" t="s">
        <v>3074</v>
      </c>
      <c r="P13" s="327" t="s">
        <v>2241</v>
      </c>
      <c r="Q13" s="327">
        <v>1</v>
      </c>
      <c r="R13" s="326" t="s">
        <v>2955</v>
      </c>
      <c r="S13" s="326"/>
      <c r="T13" s="31">
        <v>1</v>
      </c>
      <c r="U13" s="294"/>
      <c r="V13" s="295"/>
      <c r="W13" s="295">
        <v>1</v>
      </c>
      <c r="X13" s="295"/>
      <c r="Y13" s="373">
        <v>13724</v>
      </c>
      <c r="Z13" s="296">
        <f t="shared" si="5"/>
        <v>13724</v>
      </c>
      <c r="AA13" s="296">
        <f t="shared" si="5"/>
        <v>10724</v>
      </c>
      <c r="AB13" s="296">
        <f t="shared" si="5"/>
        <v>0</v>
      </c>
      <c r="AC13" s="296">
        <f t="shared" si="5"/>
        <v>0</v>
      </c>
      <c r="AD13" s="296">
        <f t="shared" si="5"/>
        <v>0</v>
      </c>
      <c r="AE13" s="296">
        <f t="shared" si="5"/>
        <v>3000</v>
      </c>
      <c r="AF13" s="296">
        <f t="shared" si="5"/>
        <v>0</v>
      </c>
      <c r="AG13" s="297">
        <f t="shared" ref="AG13:AG16" si="22">+U13</f>
        <v>0</v>
      </c>
      <c r="AH13" s="296">
        <f t="shared" ref="AH13:AH16" si="23">SUM(AI13:AN13)</f>
        <v>0</v>
      </c>
      <c r="AI13" s="298"/>
      <c r="AJ13" s="298"/>
      <c r="AK13" s="298"/>
      <c r="AL13" s="298"/>
      <c r="AM13" s="298"/>
      <c r="AN13" s="298"/>
      <c r="AO13" s="297">
        <f t="shared" ref="AO13:AO16" si="24">+V13</f>
        <v>0</v>
      </c>
      <c r="AP13" s="296">
        <f t="shared" ref="AP13:AP16" si="25">SUM(AQ13:AV13)</f>
        <v>0</v>
      </c>
      <c r="AQ13" s="298"/>
      <c r="AR13" s="298"/>
      <c r="AS13" s="298"/>
      <c r="AT13" s="298"/>
      <c r="AU13" s="298"/>
      <c r="AV13" s="298"/>
      <c r="AW13" s="297">
        <f t="shared" ref="AW13:AW16" si="26">+W13</f>
        <v>1</v>
      </c>
      <c r="AX13" s="296">
        <f t="shared" ref="AX13:AX16" si="27">SUM(AY13:BD13)</f>
        <v>13724</v>
      </c>
      <c r="AY13" s="298">
        <v>10724</v>
      </c>
      <c r="AZ13" s="298"/>
      <c r="BA13" s="298"/>
      <c r="BB13" s="298"/>
      <c r="BC13" s="298">
        <v>3000</v>
      </c>
      <c r="BD13" s="298"/>
      <c r="BE13" s="297">
        <f t="shared" ref="BE13:BE16" si="28">+X13</f>
        <v>0</v>
      </c>
      <c r="BF13" s="296">
        <f t="shared" ref="BF13:BF16" si="29">SUM(BG13:BL13)</f>
        <v>0</v>
      </c>
      <c r="BG13" s="298"/>
      <c r="BH13" s="298"/>
      <c r="BI13" s="298"/>
      <c r="BJ13" s="298"/>
      <c r="BK13" s="298"/>
      <c r="BL13" s="298"/>
    </row>
    <row r="14" spans="1:64" s="287" customFormat="1" ht="40.5" customHeight="1" x14ac:dyDescent="0.25">
      <c r="A14" s="293"/>
      <c r="B14" s="278"/>
      <c r="C14" s="328" t="s">
        <v>2255</v>
      </c>
      <c r="D14" s="333" t="s">
        <v>2242</v>
      </c>
      <c r="E14" s="31">
        <v>855</v>
      </c>
      <c r="F14" s="356">
        <v>450300200</v>
      </c>
      <c r="G14" s="374" t="s">
        <v>396</v>
      </c>
      <c r="H14" s="28">
        <v>20000</v>
      </c>
      <c r="I14" s="353" t="s">
        <v>2979</v>
      </c>
      <c r="J14" s="28">
        <v>45</v>
      </c>
      <c r="K14" s="28" t="s">
        <v>2984</v>
      </c>
      <c r="L14" s="28">
        <v>4503</v>
      </c>
      <c r="M14" s="325" t="s">
        <v>3073</v>
      </c>
      <c r="N14" s="280">
        <v>2024004540084</v>
      </c>
      <c r="O14" s="325" t="s">
        <v>3074</v>
      </c>
      <c r="P14" s="332" t="s">
        <v>396</v>
      </c>
      <c r="Q14" s="327">
        <v>20000</v>
      </c>
      <c r="R14" s="326" t="s">
        <v>2955</v>
      </c>
      <c r="S14" s="326"/>
      <c r="T14" s="31">
        <v>20000</v>
      </c>
      <c r="U14" s="294">
        <v>2500</v>
      </c>
      <c r="V14" s="295">
        <v>7500</v>
      </c>
      <c r="W14" s="295">
        <v>5000</v>
      </c>
      <c r="X14" s="295">
        <v>5000</v>
      </c>
      <c r="Y14" s="373">
        <v>3726</v>
      </c>
      <c r="Z14" s="296">
        <f t="shared" si="5"/>
        <v>3726</v>
      </c>
      <c r="AA14" s="296">
        <f t="shared" si="5"/>
        <v>3726</v>
      </c>
      <c r="AB14" s="296">
        <f t="shared" si="5"/>
        <v>0</v>
      </c>
      <c r="AC14" s="296">
        <f t="shared" si="5"/>
        <v>0</v>
      </c>
      <c r="AD14" s="296">
        <f t="shared" si="5"/>
        <v>0</v>
      </c>
      <c r="AE14" s="296">
        <f t="shared" si="5"/>
        <v>0</v>
      </c>
      <c r="AF14" s="296">
        <f t="shared" si="5"/>
        <v>0</v>
      </c>
      <c r="AG14" s="297">
        <f t="shared" si="22"/>
        <v>2500</v>
      </c>
      <c r="AH14" s="296">
        <f t="shared" si="23"/>
        <v>726</v>
      </c>
      <c r="AI14" s="298">
        <v>726</v>
      </c>
      <c r="AJ14" s="298"/>
      <c r="AK14" s="298"/>
      <c r="AL14" s="298"/>
      <c r="AM14" s="298"/>
      <c r="AN14" s="298"/>
      <c r="AO14" s="297">
        <f t="shared" si="24"/>
        <v>7500</v>
      </c>
      <c r="AP14" s="296">
        <f t="shared" si="25"/>
        <v>1000</v>
      </c>
      <c r="AQ14" s="298">
        <v>1000</v>
      </c>
      <c r="AR14" s="298"/>
      <c r="AS14" s="298"/>
      <c r="AT14" s="298"/>
      <c r="AU14" s="298"/>
      <c r="AV14" s="298"/>
      <c r="AW14" s="297">
        <f t="shared" si="26"/>
        <v>5000</v>
      </c>
      <c r="AX14" s="296">
        <f t="shared" si="27"/>
        <v>1000</v>
      </c>
      <c r="AY14" s="298">
        <v>1000</v>
      </c>
      <c r="AZ14" s="298"/>
      <c r="BA14" s="298"/>
      <c r="BB14" s="298"/>
      <c r="BC14" s="298"/>
      <c r="BD14" s="298"/>
      <c r="BE14" s="297">
        <f t="shared" si="28"/>
        <v>5000</v>
      </c>
      <c r="BF14" s="296">
        <f t="shared" si="29"/>
        <v>1000</v>
      </c>
      <c r="BG14" s="298">
        <v>1000</v>
      </c>
      <c r="BH14" s="298"/>
      <c r="BI14" s="298"/>
      <c r="BJ14" s="298"/>
      <c r="BK14" s="298"/>
      <c r="BL14" s="298"/>
    </row>
    <row r="15" spans="1:64" s="287" customFormat="1" ht="40.5" customHeight="1" x14ac:dyDescent="0.25">
      <c r="A15" s="293"/>
      <c r="B15" s="278"/>
      <c r="C15" s="328" t="s">
        <v>2256</v>
      </c>
      <c r="D15" s="333" t="s">
        <v>2243</v>
      </c>
      <c r="E15" s="31">
        <v>856</v>
      </c>
      <c r="F15" s="356">
        <v>450301800</v>
      </c>
      <c r="G15" s="28" t="s">
        <v>2244</v>
      </c>
      <c r="H15" s="28">
        <v>1</v>
      </c>
      <c r="I15" s="353" t="s">
        <v>2979</v>
      </c>
      <c r="J15" s="28">
        <v>45</v>
      </c>
      <c r="K15" s="28" t="s">
        <v>2984</v>
      </c>
      <c r="L15" s="28">
        <v>4503</v>
      </c>
      <c r="M15" s="325" t="s">
        <v>3073</v>
      </c>
      <c r="N15" s="280">
        <v>2024004540084</v>
      </c>
      <c r="O15" s="325" t="s">
        <v>3074</v>
      </c>
      <c r="P15" s="327" t="s">
        <v>2244</v>
      </c>
      <c r="Q15" s="327">
        <v>1</v>
      </c>
      <c r="R15" s="326" t="s">
        <v>2956</v>
      </c>
      <c r="S15" s="326"/>
      <c r="T15" s="31">
        <v>1</v>
      </c>
      <c r="U15" s="294">
        <v>1</v>
      </c>
      <c r="V15" s="295"/>
      <c r="W15" s="295"/>
      <c r="X15" s="295"/>
      <c r="Y15" s="373">
        <v>8724</v>
      </c>
      <c r="Z15" s="296">
        <f t="shared" si="5"/>
        <v>8724</v>
      </c>
      <c r="AA15" s="296">
        <f t="shared" si="5"/>
        <v>7724</v>
      </c>
      <c r="AB15" s="296">
        <f t="shared" si="5"/>
        <v>0</v>
      </c>
      <c r="AC15" s="296">
        <f t="shared" si="5"/>
        <v>0</v>
      </c>
      <c r="AD15" s="296">
        <f t="shared" si="5"/>
        <v>0</v>
      </c>
      <c r="AE15" s="296">
        <f t="shared" si="5"/>
        <v>1000</v>
      </c>
      <c r="AF15" s="296">
        <f t="shared" si="5"/>
        <v>0</v>
      </c>
      <c r="AG15" s="297">
        <f t="shared" si="22"/>
        <v>1</v>
      </c>
      <c r="AH15" s="296">
        <f t="shared" si="23"/>
        <v>1281</v>
      </c>
      <c r="AI15" s="298">
        <v>1031</v>
      </c>
      <c r="AJ15" s="298"/>
      <c r="AK15" s="298"/>
      <c r="AL15" s="298"/>
      <c r="AM15" s="298">
        <v>250</v>
      </c>
      <c r="AN15" s="298"/>
      <c r="AO15" s="297">
        <f t="shared" si="24"/>
        <v>0</v>
      </c>
      <c r="AP15" s="296">
        <f t="shared" si="25"/>
        <v>2481</v>
      </c>
      <c r="AQ15" s="298">
        <v>2231</v>
      </c>
      <c r="AR15" s="298"/>
      <c r="AS15" s="298"/>
      <c r="AT15" s="298"/>
      <c r="AU15" s="298">
        <v>250</v>
      </c>
      <c r="AV15" s="298"/>
      <c r="AW15" s="297">
        <f t="shared" si="26"/>
        <v>0</v>
      </c>
      <c r="AX15" s="296">
        <f t="shared" si="27"/>
        <v>2481</v>
      </c>
      <c r="AY15" s="298">
        <v>2231</v>
      </c>
      <c r="AZ15" s="298"/>
      <c r="BA15" s="298"/>
      <c r="BB15" s="298"/>
      <c r="BC15" s="298">
        <v>250</v>
      </c>
      <c r="BD15" s="298"/>
      <c r="BE15" s="297">
        <f t="shared" si="28"/>
        <v>0</v>
      </c>
      <c r="BF15" s="296">
        <f t="shared" si="29"/>
        <v>2481</v>
      </c>
      <c r="BG15" s="298">
        <v>2231</v>
      </c>
      <c r="BH15" s="298"/>
      <c r="BI15" s="298"/>
      <c r="BJ15" s="298"/>
      <c r="BK15" s="298">
        <v>250</v>
      </c>
      <c r="BL15" s="298"/>
    </row>
    <row r="16" spans="1:64" s="287" customFormat="1" ht="40.5" customHeight="1" x14ac:dyDescent="0.25">
      <c r="A16" s="293"/>
      <c r="B16" s="278"/>
      <c r="C16" s="328" t="s">
        <v>2257</v>
      </c>
      <c r="D16" s="333" t="s">
        <v>2245</v>
      </c>
      <c r="E16" s="31">
        <v>857</v>
      </c>
      <c r="F16" s="280">
        <v>450301700</v>
      </c>
      <c r="G16" s="28" t="s">
        <v>2241</v>
      </c>
      <c r="H16" s="28">
        <v>1</v>
      </c>
      <c r="I16" s="353" t="s">
        <v>2979</v>
      </c>
      <c r="J16" s="28">
        <v>45</v>
      </c>
      <c r="K16" s="28" t="s">
        <v>2984</v>
      </c>
      <c r="L16" s="28">
        <v>4503</v>
      </c>
      <c r="M16" s="325" t="s">
        <v>3073</v>
      </c>
      <c r="N16" s="280">
        <v>2024004540084</v>
      </c>
      <c r="O16" s="325" t="s">
        <v>3074</v>
      </c>
      <c r="P16" s="327" t="s">
        <v>2241</v>
      </c>
      <c r="Q16" s="327">
        <v>6</v>
      </c>
      <c r="R16" s="326" t="s">
        <v>2955</v>
      </c>
      <c r="S16" s="326"/>
      <c r="T16" s="31">
        <v>6</v>
      </c>
      <c r="U16" s="294"/>
      <c r="V16" s="295">
        <v>3</v>
      </c>
      <c r="W16" s="295">
        <v>3</v>
      </c>
      <c r="X16" s="295"/>
      <c r="Y16" s="373">
        <v>13724</v>
      </c>
      <c r="Z16" s="296">
        <f t="shared" si="5"/>
        <v>13724</v>
      </c>
      <c r="AA16" s="296">
        <f t="shared" si="5"/>
        <v>12724</v>
      </c>
      <c r="AB16" s="296">
        <f t="shared" si="5"/>
        <v>0</v>
      </c>
      <c r="AC16" s="296">
        <f t="shared" si="5"/>
        <v>0</v>
      </c>
      <c r="AD16" s="296">
        <f t="shared" si="5"/>
        <v>0</v>
      </c>
      <c r="AE16" s="296">
        <f t="shared" si="5"/>
        <v>1000</v>
      </c>
      <c r="AF16" s="296">
        <f t="shared" si="5"/>
        <v>0</v>
      </c>
      <c r="AG16" s="297">
        <f t="shared" si="22"/>
        <v>0</v>
      </c>
      <c r="AH16" s="296">
        <f t="shared" si="23"/>
        <v>0</v>
      </c>
      <c r="AI16" s="298"/>
      <c r="AJ16" s="298"/>
      <c r="AK16" s="298"/>
      <c r="AL16" s="298"/>
      <c r="AM16" s="298"/>
      <c r="AN16" s="298"/>
      <c r="AO16" s="297">
        <f t="shared" si="24"/>
        <v>3</v>
      </c>
      <c r="AP16" s="296">
        <f t="shared" si="25"/>
        <v>5500</v>
      </c>
      <c r="AQ16" s="298">
        <v>5000</v>
      </c>
      <c r="AR16" s="298"/>
      <c r="AS16" s="298"/>
      <c r="AT16" s="298"/>
      <c r="AU16" s="298">
        <v>500</v>
      </c>
      <c r="AV16" s="298"/>
      <c r="AW16" s="297">
        <f t="shared" si="26"/>
        <v>3</v>
      </c>
      <c r="AX16" s="296">
        <f t="shared" si="27"/>
        <v>8224</v>
      </c>
      <c r="AY16" s="298">
        <v>7724</v>
      </c>
      <c r="AZ16" s="298"/>
      <c r="BA16" s="298"/>
      <c r="BB16" s="298"/>
      <c r="BC16" s="298">
        <v>500</v>
      </c>
      <c r="BD16" s="298"/>
      <c r="BE16" s="297">
        <f t="shared" si="28"/>
        <v>0</v>
      </c>
      <c r="BF16" s="296">
        <f t="shared" si="29"/>
        <v>0</v>
      </c>
      <c r="BG16" s="298"/>
      <c r="BH16" s="298"/>
      <c r="BI16" s="298"/>
      <c r="BJ16" s="298"/>
      <c r="BK16" s="298"/>
      <c r="BL16" s="298"/>
    </row>
    <row r="17" spans="1:64" s="287" customFormat="1" ht="40.5" customHeight="1" x14ac:dyDescent="0.25">
      <c r="A17" s="293"/>
      <c r="B17" s="599" t="s">
        <v>2259</v>
      </c>
      <c r="C17" s="611" t="s">
        <v>2258</v>
      </c>
      <c r="D17" s="603"/>
      <c r="E17" s="603"/>
      <c r="F17" s="630"/>
      <c r="G17" s="613"/>
      <c r="H17" s="632"/>
      <c r="I17" s="614"/>
      <c r="J17" s="619"/>
      <c r="K17" s="619"/>
      <c r="L17" s="619"/>
      <c r="M17" s="619"/>
      <c r="N17" s="619"/>
      <c r="O17" s="618"/>
      <c r="P17" s="744"/>
      <c r="Q17" s="744"/>
      <c r="R17" s="635"/>
      <c r="S17" s="635"/>
      <c r="T17" s="603"/>
      <c r="U17" s="604"/>
      <c r="V17" s="604"/>
      <c r="W17" s="604"/>
      <c r="X17" s="605"/>
      <c r="Y17" s="514">
        <v>112873</v>
      </c>
      <c r="Z17" s="290">
        <f t="shared" si="5"/>
        <v>112873</v>
      </c>
      <c r="AA17" s="290">
        <f t="shared" si="5"/>
        <v>46873</v>
      </c>
      <c r="AB17" s="290">
        <f t="shared" si="5"/>
        <v>0</v>
      </c>
      <c r="AC17" s="290">
        <f t="shared" si="5"/>
        <v>13000</v>
      </c>
      <c r="AD17" s="290">
        <f t="shared" si="5"/>
        <v>0</v>
      </c>
      <c r="AE17" s="290">
        <f t="shared" si="5"/>
        <v>50000</v>
      </c>
      <c r="AF17" s="290">
        <f t="shared" si="5"/>
        <v>3000</v>
      </c>
      <c r="AG17" s="291"/>
      <c r="AH17" s="292">
        <f>SUM(AH18:AH22)</f>
        <v>18268</v>
      </c>
      <c r="AI17" s="292">
        <f t="shared" ref="AI17:AN17" si="30">SUM(AI18:AI22)</f>
        <v>5768</v>
      </c>
      <c r="AJ17" s="292">
        <f t="shared" si="30"/>
        <v>0</v>
      </c>
      <c r="AK17" s="292">
        <f t="shared" si="30"/>
        <v>0</v>
      </c>
      <c r="AL17" s="292">
        <f t="shared" si="30"/>
        <v>0</v>
      </c>
      <c r="AM17" s="292">
        <f t="shared" si="30"/>
        <v>12500</v>
      </c>
      <c r="AN17" s="292">
        <f t="shared" si="30"/>
        <v>0</v>
      </c>
      <c r="AO17" s="291"/>
      <c r="AP17" s="292">
        <f>SUM(AP18:AP22)</f>
        <v>44368</v>
      </c>
      <c r="AQ17" s="292">
        <f t="shared" ref="AQ17:AV17" si="31">SUM(AQ18:AQ22)</f>
        <v>17868</v>
      </c>
      <c r="AR17" s="292">
        <f t="shared" si="31"/>
        <v>0</v>
      </c>
      <c r="AS17" s="292">
        <f t="shared" si="31"/>
        <v>13000</v>
      </c>
      <c r="AT17" s="292">
        <f t="shared" si="31"/>
        <v>0</v>
      </c>
      <c r="AU17" s="292">
        <f t="shared" si="31"/>
        <v>12500</v>
      </c>
      <c r="AV17" s="292">
        <f t="shared" si="31"/>
        <v>1000</v>
      </c>
      <c r="AW17" s="291"/>
      <c r="AX17" s="292">
        <f>SUM(AX18:AX22)</f>
        <v>25769</v>
      </c>
      <c r="AY17" s="292">
        <f t="shared" ref="AY17:BD17" si="32">SUM(AY18:AY22)</f>
        <v>12269</v>
      </c>
      <c r="AZ17" s="292">
        <f t="shared" si="32"/>
        <v>0</v>
      </c>
      <c r="BA17" s="292">
        <f t="shared" si="32"/>
        <v>0</v>
      </c>
      <c r="BB17" s="292">
        <f t="shared" si="32"/>
        <v>0</v>
      </c>
      <c r="BC17" s="292">
        <f t="shared" si="32"/>
        <v>12500</v>
      </c>
      <c r="BD17" s="292">
        <f t="shared" si="32"/>
        <v>1000</v>
      </c>
      <c r="BE17" s="291"/>
      <c r="BF17" s="292">
        <f>SUM(BF18:BF22)</f>
        <v>24468</v>
      </c>
      <c r="BG17" s="292">
        <f t="shared" ref="BG17:BL17" si="33">SUM(BG18:BG22)</f>
        <v>10968</v>
      </c>
      <c r="BH17" s="292">
        <f t="shared" si="33"/>
        <v>0</v>
      </c>
      <c r="BI17" s="292">
        <f t="shared" si="33"/>
        <v>0</v>
      </c>
      <c r="BJ17" s="292">
        <f t="shared" si="33"/>
        <v>0</v>
      </c>
      <c r="BK17" s="292">
        <f t="shared" si="33"/>
        <v>12500</v>
      </c>
      <c r="BL17" s="292">
        <f t="shared" si="33"/>
        <v>1000</v>
      </c>
    </row>
    <row r="18" spans="1:64" s="287" customFormat="1" ht="40.5" customHeight="1" x14ac:dyDescent="0.25">
      <c r="A18" s="293"/>
      <c r="B18" s="278"/>
      <c r="C18" s="328" t="s">
        <v>2267</v>
      </c>
      <c r="D18" s="333" t="s">
        <v>2260</v>
      </c>
      <c r="E18" s="31">
        <v>858</v>
      </c>
      <c r="F18" s="280">
        <v>450302300</v>
      </c>
      <c r="G18" s="28" t="s">
        <v>391</v>
      </c>
      <c r="H18" s="28">
        <v>1</v>
      </c>
      <c r="I18" s="353" t="s">
        <v>2979</v>
      </c>
      <c r="J18" s="28">
        <v>45</v>
      </c>
      <c r="K18" s="28" t="s">
        <v>2984</v>
      </c>
      <c r="L18" s="28">
        <v>4503</v>
      </c>
      <c r="M18" s="325" t="s">
        <v>3073</v>
      </c>
      <c r="N18" s="280">
        <v>2024004540084</v>
      </c>
      <c r="O18" s="325" t="s">
        <v>3074</v>
      </c>
      <c r="P18" s="327" t="s">
        <v>833</v>
      </c>
      <c r="Q18" s="327">
        <v>1</v>
      </c>
      <c r="R18" s="326" t="s">
        <v>2955</v>
      </c>
      <c r="S18" s="326"/>
      <c r="T18" s="31">
        <v>1</v>
      </c>
      <c r="U18" s="294"/>
      <c r="V18" s="295">
        <v>1</v>
      </c>
      <c r="W18" s="295"/>
      <c r="X18" s="295"/>
      <c r="Y18" s="373">
        <v>1000</v>
      </c>
      <c r="Z18" s="296">
        <f t="shared" si="5"/>
        <v>1000</v>
      </c>
      <c r="AA18" s="296">
        <f t="shared" si="5"/>
        <v>1000</v>
      </c>
      <c r="AB18" s="296">
        <f t="shared" si="5"/>
        <v>0</v>
      </c>
      <c r="AC18" s="296">
        <f t="shared" si="5"/>
        <v>0</v>
      </c>
      <c r="AD18" s="296">
        <f t="shared" si="5"/>
        <v>0</v>
      </c>
      <c r="AE18" s="296">
        <f t="shared" si="5"/>
        <v>0</v>
      </c>
      <c r="AF18" s="296">
        <f t="shared" si="5"/>
        <v>0</v>
      </c>
      <c r="AG18" s="297">
        <f t="shared" ref="AG18:AG21" si="34">+U18</f>
        <v>0</v>
      </c>
      <c r="AH18" s="296">
        <f t="shared" ref="AH18:AH22" si="35">SUM(AI18:AN18)</f>
        <v>0</v>
      </c>
      <c r="AI18" s="298"/>
      <c r="AJ18" s="298"/>
      <c r="AK18" s="298"/>
      <c r="AL18" s="298"/>
      <c r="AM18" s="298"/>
      <c r="AN18" s="298"/>
      <c r="AO18" s="297">
        <f t="shared" ref="AO18:AO21" si="36">+V18</f>
        <v>1</v>
      </c>
      <c r="AP18" s="296">
        <f t="shared" ref="AP18:AP22" si="37">SUM(AQ18:AV18)</f>
        <v>1000</v>
      </c>
      <c r="AQ18" s="298">
        <v>1000</v>
      </c>
      <c r="AR18" s="298"/>
      <c r="AS18" s="298"/>
      <c r="AT18" s="298"/>
      <c r="AU18" s="298"/>
      <c r="AV18" s="298"/>
      <c r="AW18" s="297">
        <f t="shared" ref="AW18:AW21" si="38">+W18</f>
        <v>0</v>
      </c>
      <c r="AX18" s="296">
        <f t="shared" ref="AX18:AX22" si="39">SUM(AY18:BD18)</f>
        <v>0</v>
      </c>
      <c r="AY18" s="298"/>
      <c r="AZ18" s="298"/>
      <c r="BA18" s="298"/>
      <c r="BB18" s="298"/>
      <c r="BC18" s="298"/>
      <c r="BD18" s="298"/>
      <c r="BE18" s="297">
        <f t="shared" ref="BE18:BE21" si="40">+X18</f>
        <v>0</v>
      </c>
      <c r="BF18" s="296">
        <f t="shared" ref="BF18:BF22" si="41">SUM(BG18:BL18)</f>
        <v>0</v>
      </c>
      <c r="BG18" s="298"/>
      <c r="BH18" s="298"/>
      <c r="BI18" s="298"/>
      <c r="BJ18" s="298"/>
      <c r="BK18" s="298"/>
      <c r="BL18" s="298"/>
    </row>
    <row r="19" spans="1:64" s="287" customFormat="1" ht="40.5" customHeight="1" x14ac:dyDescent="0.25">
      <c r="A19" s="293"/>
      <c r="B19" s="278"/>
      <c r="C19" s="328" t="s">
        <v>2268</v>
      </c>
      <c r="D19" s="333" t="s">
        <v>2261</v>
      </c>
      <c r="E19" s="31">
        <v>859</v>
      </c>
      <c r="F19" s="356">
        <v>450302302</v>
      </c>
      <c r="G19" s="374" t="s">
        <v>2262</v>
      </c>
      <c r="H19" s="28">
        <v>1</v>
      </c>
      <c r="I19" s="353" t="s">
        <v>2979</v>
      </c>
      <c r="J19" s="28">
        <v>45</v>
      </c>
      <c r="K19" s="28" t="s">
        <v>2984</v>
      </c>
      <c r="L19" s="28">
        <v>4503</v>
      </c>
      <c r="M19" s="325" t="s">
        <v>3073</v>
      </c>
      <c r="N19" s="280">
        <v>2024004540084</v>
      </c>
      <c r="O19" s="325" t="s">
        <v>3074</v>
      </c>
      <c r="P19" s="332" t="s">
        <v>2262</v>
      </c>
      <c r="Q19" s="327">
        <v>1</v>
      </c>
      <c r="R19" s="326" t="s">
        <v>2955</v>
      </c>
      <c r="S19" s="326"/>
      <c r="T19" s="31">
        <v>1</v>
      </c>
      <c r="U19" s="294"/>
      <c r="V19" s="295"/>
      <c r="W19" s="295">
        <v>1</v>
      </c>
      <c r="X19" s="295"/>
      <c r="Y19" s="373">
        <v>800</v>
      </c>
      <c r="Z19" s="296">
        <f t="shared" si="5"/>
        <v>800</v>
      </c>
      <c r="AA19" s="296">
        <f t="shared" si="5"/>
        <v>800</v>
      </c>
      <c r="AB19" s="296">
        <f t="shared" si="5"/>
        <v>0</v>
      </c>
      <c r="AC19" s="296">
        <f t="shared" si="5"/>
        <v>0</v>
      </c>
      <c r="AD19" s="296">
        <f t="shared" si="5"/>
        <v>0</v>
      </c>
      <c r="AE19" s="296">
        <f t="shared" si="5"/>
        <v>0</v>
      </c>
      <c r="AF19" s="296">
        <f t="shared" si="5"/>
        <v>0</v>
      </c>
      <c r="AG19" s="297">
        <f t="shared" si="34"/>
        <v>0</v>
      </c>
      <c r="AH19" s="296">
        <f t="shared" si="35"/>
        <v>0</v>
      </c>
      <c r="AI19" s="298"/>
      <c r="AJ19" s="298"/>
      <c r="AK19" s="298"/>
      <c r="AL19" s="298"/>
      <c r="AM19" s="298"/>
      <c r="AN19" s="298"/>
      <c r="AO19" s="297">
        <f t="shared" si="36"/>
        <v>0</v>
      </c>
      <c r="AP19" s="296">
        <f t="shared" si="37"/>
        <v>0</v>
      </c>
      <c r="AQ19" s="298"/>
      <c r="AR19" s="298"/>
      <c r="AS19" s="298"/>
      <c r="AT19" s="298"/>
      <c r="AU19" s="298"/>
      <c r="AV19" s="298"/>
      <c r="AW19" s="297">
        <f t="shared" si="38"/>
        <v>1</v>
      </c>
      <c r="AX19" s="296">
        <f t="shared" si="39"/>
        <v>800</v>
      </c>
      <c r="AY19" s="298">
        <v>800</v>
      </c>
      <c r="AZ19" s="298"/>
      <c r="BA19" s="298"/>
      <c r="BB19" s="298"/>
      <c r="BC19" s="298"/>
      <c r="BD19" s="298"/>
      <c r="BE19" s="297">
        <f t="shared" si="40"/>
        <v>0</v>
      </c>
      <c r="BF19" s="296">
        <f t="shared" si="41"/>
        <v>0</v>
      </c>
      <c r="BG19" s="298"/>
      <c r="BH19" s="298"/>
      <c r="BI19" s="298"/>
      <c r="BJ19" s="298"/>
      <c r="BK19" s="298"/>
      <c r="BL19" s="298"/>
    </row>
    <row r="20" spans="1:64" s="287" customFormat="1" ht="40.5" customHeight="1" x14ac:dyDescent="0.25">
      <c r="A20" s="293"/>
      <c r="B20" s="278"/>
      <c r="C20" s="328" t="s">
        <v>2269</v>
      </c>
      <c r="D20" s="333" t="s">
        <v>2263</v>
      </c>
      <c r="E20" s="31">
        <v>860</v>
      </c>
      <c r="F20" s="356">
        <v>450302200</v>
      </c>
      <c r="G20" s="28" t="s">
        <v>2264</v>
      </c>
      <c r="H20" s="28">
        <v>100</v>
      </c>
      <c r="I20" s="353" t="s">
        <v>2979</v>
      </c>
      <c r="J20" s="28">
        <v>45</v>
      </c>
      <c r="K20" s="28" t="s">
        <v>2984</v>
      </c>
      <c r="L20" s="28">
        <v>4503</v>
      </c>
      <c r="M20" s="325" t="s">
        <v>3073</v>
      </c>
      <c r="N20" s="280">
        <v>2024004540084</v>
      </c>
      <c r="O20" s="325" t="s">
        <v>3074</v>
      </c>
      <c r="P20" s="327" t="s">
        <v>2264</v>
      </c>
      <c r="Q20" s="327">
        <v>100</v>
      </c>
      <c r="R20" s="326" t="s">
        <v>2955</v>
      </c>
      <c r="S20" s="326"/>
      <c r="T20" s="31">
        <v>100</v>
      </c>
      <c r="U20" s="294">
        <v>15</v>
      </c>
      <c r="V20" s="295">
        <v>35</v>
      </c>
      <c r="W20" s="295">
        <v>25</v>
      </c>
      <c r="X20" s="295">
        <v>25</v>
      </c>
      <c r="Y20" s="373">
        <v>109073</v>
      </c>
      <c r="Z20" s="296">
        <f t="shared" si="5"/>
        <v>109073</v>
      </c>
      <c r="AA20" s="296">
        <f t="shared" si="5"/>
        <v>43073</v>
      </c>
      <c r="AB20" s="296">
        <f t="shared" si="5"/>
        <v>0</v>
      </c>
      <c r="AC20" s="296">
        <f t="shared" si="5"/>
        <v>13000</v>
      </c>
      <c r="AD20" s="296">
        <f t="shared" si="5"/>
        <v>0</v>
      </c>
      <c r="AE20" s="296">
        <f t="shared" si="5"/>
        <v>50000</v>
      </c>
      <c r="AF20" s="296">
        <f t="shared" si="5"/>
        <v>3000</v>
      </c>
      <c r="AG20" s="297">
        <f t="shared" si="34"/>
        <v>15</v>
      </c>
      <c r="AH20" s="296">
        <f t="shared" si="35"/>
        <v>18268</v>
      </c>
      <c r="AI20" s="298">
        <v>5768</v>
      </c>
      <c r="AJ20" s="298"/>
      <c r="AK20" s="298"/>
      <c r="AL20" s="298"/>
      <c r="AM20" s="298">
        <v>12500</v>
      </c>
      <c r="AN20" s="298"/>
      <c r="AO20" s="297">
        <f t="shared" si="36"/>
        <v>35</v>
      </c>
      <c r="AP20" s="296">
        <f t="shared" si="37"/>
        <v>42268</v>
      </c>
      <c r="AQ20" s="298">
        <v>15768</v>
      </c>
      <c r="AR20" s="298"/>
      <c r="AS20" s="298">
        <v>13000</v>
      </c>
      <c r="AT20" s="298"/>
      <c r="AU20" s="298">
        <v>12500</v>
      </c>
      <c r="AV20" s="298">
        <v>1000</v>
      </c>
      <c r="AW20" s="297">
        <f t="shared" si="38"/>
        <v>25</v>
      </c>
      <c r="AX20" s="296">
        <f t="shared" si="39"/>
        <v>24269</v>
      </c>
      <c r="AY20" s="298">
        <v>10769</v>
      </c>
      <c r="AZ20" s="298"/>
      <c r="BA20" s="298"/>
      <c r="BB20" s="298"/>
      <c r="BC20" s="298">
        <v>12500</v>
      </c>
      <c r="BD20" s="298">
        <v>1000</v>
      </c>
      <c r="BE20" s="297">
        <f t="shared" si="40"/>
        <v>25</v>
      </c>
      <c r="BF20" s="296">
        <f t="shared" si="41"/>
        <v>24268</v>
      </c>
      <c r="BG20" s="298">
        <v>10768</v>
      </c>
      <c r="BH20" s="298"/>
      <c r="BI20" s="298"/>
      <c r="BJ20" s="298"/>
      <c r="BK20" s="298">
        <v>12500</v>
      </c>
      <c r="BL20" s="298">
        <v>1000</v>
      </c>
    </row>
    <row r="21" spans="1:64" s="287" customFormat="1" ht="40.5" customHeight="1" x14ac:dyDescent="0.25">
      <c r="A21" s="293"/>
      <c r="B21" s="278"/>
      <c r="C21" s="328" t="s">
        <v>2270</v>
      </c>
      <c r="D21" s="333" t="s">
        <v>2265</v>
      </c>
      <c r="E21" s="31">
        <v>861</v>
      </c>
      <c r="F21" s="356">
        <v>450301900</v>
      </c>
      <c r="G21" s="28" t="s">
        <v>614</v>
      </c>
      <c r="H21" s="28">
        <v>1</v>
      </c>
      <c r="I21" s="353" t="s">
        <v>2979</v>
      </c>
      <c r="J21" s="28">
        <v>45</v>
      </c>
      <c r="K21" s="28" t="s">
        <v>2984</v>
      </c>
      <c r="L21" s="28">
        <v>4503</v>
      </c>
      <c r="M21" s="325" t="s">
        <v>3073</v>
      </c>
      <c r="N21" s="280">
        <v>2024004540084</v>
      </c>
      <c r="O21" s="325" t="s">
        <v>3074</v>
      </c>
      <c r="P21" s="327" t="s">
        <v>614</v>
      </c>
      <c r="Q21" s="327">
        <v>1</v>
      </c>
      <c r="R21" s="326" t="s">
        <v>2956</v>
      </c>
      <c r="S21" s="326"/>
      <c r="T21" s="31">
        <v>1</v>
      </c>
      <c r="U21" s="294"/>
      <c r="V21" s="295">
        <v>1</v>
      </c>
      <c r="W21" s="295"/>
      <c r="X21" s="295"/>
      <c r="Y21" s="373">
        <v>1000</v>
      </c>
      <c r="Z21" s="296">
        <f t="shared" si="5"/>
        <v>1000</v>
      </c>
      <c r="AA21" s="296">
        <f t="shared" si="5"/>
        <v>1000</v>
      </c>
      <c r="AB21" s="296">
        <f t="shared" si="5"/>
        <v>0</v>
      </c>
      <c r="AC21" s="296">
        <f t="shared" si="5"/>
        <v>0</v>
      </c>
      <c r="AD21" s="296">
        <f t="shared" si="5"/>
        <v>0</v>
      </c>
      <c r="AE21" s="296">
        <f t="shared" si="5"/>
        <v>0</v>
      </c>
      <c r="AF21" s="296">
        <f t="shared" si="5"/>
        <v>0</v>
      </c>
      <c r="AG21" s="297">
        <f t="shared" si="34"/>
        <v>0</v>
      </c>
      <c r="AH21" s="296">
        <f t="shared" si="35"/>
        <v>0</v>
      </c>
      <c r="AI21" s="298"/>
      <c r="AJ21" s="298"/>
      <c r="AK21" s="298"/>
      <c r="AL21" s="298"/>
      <c r="AM21" s="298"/>
      <c r="AN21" s="298"/>
      <c r="AO21" s="297">
        <f t="shared" si="36"/>
        <v>1</v>
      </c>
      <c r="AP21" s="296">
        <f t="shared" si="37"/>
        <v>600</v>
      </c>
      <c r="AQ21" s="298">
        <v>600</v>
      </c>
      <c r="AR21" s="298"/>
      <c r="AS21" s="298"/>
      <c r="AT21" s="298"/>
      <c r="AU21" s="298"/>
      <c r="AV21" s="298"/>
      <c r="AW21" s="297">
        <f t="shared" si="38"/>
        <v>0</v>
      </c>
      <c r="AX21" s="296">
        <f t="shared" si="39"/>
        <v>200</v>
      </c>
      <c r="AY21" s="298">
        <v>200</v>
      </c>
      <c r="AZ21" s="298"/>
      <c r="BA21" s="298"/>
      <c r="BB21" s="298"/>
      <c r="BC21" s="298"/>
      <c r="BD21" s="298"/>
      <c r="BE21" s="297">
        <f t="shared" si="40"/>
        <v>0</v>
      </c>
      <c r="BF21" s="296">
        <f t="shared" si="41"/>
        <v>200</v>
      </c>
      <c r="BG21" s="298">
        <v>200</v>
      </c>
      <c r="BH21" s="298"/>
      <c r="BI21" s="298"/>
      <c r="BJ21" s="298"/>
      <c r="BK21" s="298"/>
      <c r="BL21" s="298"/>
    </row>
    <row r="22" spans="1:64" s="287" customFormat="1" ht="40.5" customHeight="1" x14ac:dyDescent="0.25">
      <c r="A22" s="293"/>
      <c r="B22" s="278"/>
      <c r="C22" s="328" t="s">
        <v>2271</v>
      </c>
      <c r="D22" s="333" t="s">
        <v>2266</v>
      </c>
      <c r="E22" s="31">
        <v>862</v>
      </c>
      <c r="F22" s="356">
        <v>450300300</v>
      </c>
      <c r="G22" s="374" t="s">
        <v>2250</v>
      </c>
      <c r="H22" s="28">
        <v>40</v>
      </c>
      <c r="I22" s="353" t="s">
        <v>2979</v>
      </c>
      <c r="J22" s="28">
        <v>45</v>
      </c>
      <c r="K22" s="28" t="s">
        <v>2984</v>
      </c>
      <c r="L22" s="28">
        <v>4503</v>
      </c>
      <c r="M22" s="325" t="s">
        <v>3073</v>
      </c>
      <c r="N22" s="280">
        <v>2024004540084</v>
      </c>
      <c r="O22" s="325" t="s">
        <v>3074</v>
      </c>
      <c r="P22" s="327" t="s">
        <v>2250</v>
      </c>
      <c r="Q22" s="327">
        <v>40</v>
      </c>
      <c r="R22" s="326" t="s">
        <v>2955</v>
      </c>
      <c r="S22" s="326"/>
      <c r="T22" s="31">
        <v>40</v>
      </c>
      <c r="U22" s="294"/>
      <c r="V22" s="295">
        <v>20</v>
      </c>
      <c r="W22" s="295">
        <v>20</v>
      </c>
      <c r="X22" s="295"/>
      <c r="Y22" s="373">
        <v>1000</v>
      </c>
      <c r="Z22" s="296">
        <f t="shared" si="5"/>
        <v>1000</v>
      </c>
      <c r="AA22" s="296">
        <f t="shared" si="5"/>
        <v>1000</v>
      </c>
      <c r="AB22" s="296">
        <f t="shared" si="5"/>
        <v>0</v>
      </c>
      <c r="AC22" s="296">
        <f t="shared" si="5"/>
        <v>0</v>
      </c>
      <c r="AD22" s="296">
        <f t="shared" si="5"/>
        <v>0</v>
      </c>
      <c r="AE22" s="296">
        <f t="shared" si="5"/>
        <v>0</v>
      </c>
      <c r="AF22" s="296">
        <f t="shared" si="5"/>
        <v>0</v>
      </c>
      <c r="AG22" s="297">
        <f>+U22</f>
        <v>0</v>
      </c>
      <c r="AH22" s="296">
        <f t="shared" si="35"/>
        <v>0</v>
      </c>
      <c r="AI22" s="298"/>
      <c r="AJ22" s="298"/>
      <c r="AK22" s="298"/>
      <c r="AL22" s="298"/>
      <c r="AM22" s="298"/>
      <c r="AN22" s="298"/>
      <c r="AO22" s="297">
        <f>+V22</f>
        <v>20</v>
      </c>
      <c r="AP22" s="296">
        <f t="shared" si="37"/>
        <v>500</v>
      </c>
      <c r="AQ22" s="298">
        <v>500</v>
      </c>
      <c r="AR22" s="298"/>
      <c r="AS22" s="298"/>
      <c r="AT22" s="298"/>
      <c r="AU22" s="298"/>
      <c r="AV22" s="298"/>
      <c r="AW22" s="297">
        <f>+W22</f>
        <v>20</v>
      </c>
      <c r="AX22" s="296">
        <f t="shared" si="39"/>
        <v>500</v>
      </c>
      <c r="AY22" s="298">
        <v>500</v>
      </c>
      <c r="AZ22" s="298"/>
      <c r="BA22" s="298"/>
      <c r="BB22" s="298"/>
      <c r="BC22" s="298"/>
      <c r="BD22" s="298"/>
      <c r="BE22" s="297">
        <f>+X22</f>
        <v>0</v>
      </c>
      <c r="BF22" s="296">
        <f t="shared" si="41"/>
        <v>0</v>
      </c>
      <c r="BG22" s="298"/>
      <c r="BH22" s="298"/>
      <c r="BI22" s="298"/>
      <c r="BJ22" s="298"/>
      <c r="BK22" s="298"/>
      <c r="BL22" s="298"/>
    </row>
    <row r="23" spans="1:64" s="287" customFormat="1" ht="40.5" customHeight="1" x14ac:dyDescent="0.25">
      <c r="A23" s="293"/>
      <c r="B23" s="599" t="s">
        <v>2273</v>
      </c>
      <c r="C23" s="611" t="s">
        <v>2272</v>
      </c>
      <c r="D23" s="603"/>
      <c r="E23" s="603"/>
      <c r="F23" s="630"/>
      <c r="G23" s="613"/>
      <c r="H23" s="632"/>
      <c r="I23" s="614"/>
      <c r="J23" s="619"/>
      <c r="K23" s="619"/>
      <c r="L23" s="619"/>
      <c r="M23" s="619"/>
      <c r="N23" s="619"/>
      <c r="O23" s="618"/>
      <c r="P23" s="744"/>
      <c r="Q23" s="744"/>
      <c r="R23" s="635"/>
      <c r="S23" s="635"/>
      <c r="T23" s="603"/>
      <c r="U23" s="604"/>
      <c r="V23" s="604"/>
      <c r="W23" s="604"/>
      <c r="X23" s="605"/>
      <c r="Y23" s="514">
        <v>133122</v>
      </c>
      <c r="Z23" s="290">
        <f t="shared" si="5"/>
        <v>133122</v>
      </c>
      <c r="AA23" s="290">
        <f t="shared" si="5"/>
        <v>76122</v>
      </c>
      <c r="AB23" s="290">
        <f t="shared" si="5"/>
        <v>0</v>
      </c>
      <c r="AC23" s="290">
        <f t="shared" si="5"/>
        <v>7000</v>
      </c>
      <c r="AD23" s="290">
        <f t="shared" si="5"/>
        <v>0</v>
      </c>
      <c r="AE23" s="290">
        <f t="shared" si="5"/>
        <v>50000</v>
      </c>
      <c r="AF23" s="290">
        <f t="shared" si="5"/>
        <v>0</v>
      </c>
      <c r="AG23" s="291"/>
      <c r="AH23" s="292">
        <f>SUM(AH24:AH29)</f>
        <v>27831</v>
      </c>
      <c r="AI23" s="292">
        <f t="shared" ref="AI23:AN23" si="42">SUM(AI24:AI29)</f>
        <v>17831</v>
      </c>
      <c r="AJ23" s="292">
        <f t="shared" si="42"/>
        <v>0</v>
      </c>
      <c r="AK23" s="292">
        <f t="shared" si="42"/>
        <v>0</v>
      </c>
      <c r="AL23" s="292">
        <f t="shared" si="42"/>
        <v>0</v>
      </c>
      <c r="AM23" s="292">
        <f t="shared" si="42"/>
        <v>10000</v>
      </c>
      <c r="AN23" s="292">
        <f t="shared" si="42"/>
        <v>0</v>
      </c>
      <c r="AO23" s="291"/>
      <c r="AP23" s="292">
        <f>SUM(AP24:AP29)</f>
        <v>32166</v>
      </c>
      <c r="AQ23" s="292">
        <f t="shared" ref="AQ23:AV23" si="43">SUM(AQ24:AQ29)</f>
        <v>18165</v>
      </c>
      <c r="AR23" s="292">
        <f t="shared" si="43"/>
        <v>0</v>
      </c>
      <c r="AS23" s="292">
        <f t="shared" si="43"/>
        <v>2334</v>
      </c>
      <c r="AT23" s="292">
        <f t="shared" si="43"/>
        <v>0</v>
      </c>
      <c r="AU23" s="292">
        <f t="shared" si="43"/>
        <v>11667</v>
      </c>
      <c r="AV23" s="292">
        <f t="shared" si="43"/>
        <v>0</v>
      </c>
      <c r="AW23" s="291"/>
      <c r="AX23" s="292">
        <f>SUM(AX24:AX29)</f>
        <v>36496</v>
      </c>
      <c r="AY23" s="292">
        <f t="shared" ref="AY23:BD23" si="44">SUM(AY24:AY29)</f>
        <v>18497</v>
      </c>
      <c r="AZ23" s="292">
        <f t="shared" si="44"/>
        <v>0</v>
      </c>
      <c r="BA23" s="292">
        <f t="shared" si="44"/>
        <v>4666</v>
      </c>
      <c r="BB23" s="292">
        <f t="shared" si="44"/>
        <v>0</v>
      </c>
      <c r="BC23" s="292">
        <f t="shared" si="44"/>
        <v>13333</v>
      </c>
      <c r="BD23" s="292">
        <f t="shared" si="44"/>
        <v>0</v>
      </c>
      <c r="BE23" s="291"/>
      <c r="BF23" s="292">
        <f>SUM(BF24:BF29)</f>
        <v>36629</v>
      </c>
      <c r="BG23" s="292">
        <f t="shared" ref="BG23:BL23" si="45">SUM(BG24:BG29)</f>
        <v>21629</v>
      </c>
      <c r="BH23" s="292">
        <f t="shared" si="45"/>
        <v>0</v>
      </c>
      <c r="BI23" s="292">
        <f t="shared" si="45"/>
        <v>0</v>
      </c>
      <c r="BJ23" s="292">
        <f t="shared" si="45"/>
        <v>0</v>
      </c>
      <c r="BK23" s="292">
        <f t="shared" si="45"/>
        <v>15000</v>
      </c>
      <c r="BL23" s="292">
        <f t="shared" si="45"/>
        <v>0</v>
      </c>
    </row>
    <row r="24" spans="1:64" s="287" customFormat="1" ht="40.5" customHeight="1" x14ac:dyDescent="0.25">
      <c r="A24" s="293"/>
      <c r="B24" s="278"/>
      <c r="C24" s="328" t="s">
        <v>2284</v>
      </c>
      <c r="D24" s="333" t="s">
        <v>2274</v>
      </c>
      <c r="E24" s="31">
        <v>863</v>
      </c>
      <c r="F24" s="356">
        <v>450300200</v>
      </c>
      <c r="G24" s="374" t="s">
        <v>396</v>
      </c>
      <c r="H24" s="28">
        <v>2000</v>
      </c>
      <c r="I24" s="353" t="s">
        <v>2979</v>
      </c>
      <c r="J24" s="28">
        <v>45</v>
      </c>
      <c r="K24" s="28" t="s">
        <v>2984</v>
      </c>
      <c r="L24" s="28">
        <v>4503</v>
      </c>
      <c r="M24" s="325" t="s">
        <v>3073</v>
      </c>
      <c r="N24" s="280">
        <v>2024004540084</v>
      </c>
      <c r="O24" s="325" t="s">
        <v>3074</v>
      </c>
      <c r="P24" s="327" t="s">
        <v>396</v>
      </c>
      <c r="Q24" s="327">
        <v>2000</v>
      </c>
      <c r="R24" s="326" t="s">
        <v>2955</v>
      </c>
      <c r="S24" s="326"/>
      <c r="T24" s="31">
        <v>2000</v>
      </c>
      <c r="U24" s="294">
        <v>500</v>
      </c>
      <c r="V24" s="295">
        <v>500</v>
      </c>
      <c r="W24" s="295">
        <v>500</v>
      </c>
      <c r="X24" s="295">
        <v>500</v>
      </c>
      <c r="Y24" s="373">
        <v>2000</v>
      </c>
      <c r="Z24" s="296">
        <f t="shared" ref="Z24:AF29" si="46">+AH24+AP24+AX24+BF24</f>
        <v>2000</v>
      </c>
      <c r="AA24" s="296">
        <f t="shared" si="46"/>
        <v>2000</v>
      </c>
      <c r="AB24" s="296">
        <f t="shared" si="46"/>
        <v>0</v>
      </c>
      <c r="AC24" s="296">
        <f t="shared" si="46"/>
        <v>0</v>
      </c>
      <c r="AD24" s="296">
        <f t="shared" si="46"/>
        <v>0</v>
      </c>
      <c r="AE24" s="296">
        <f t="shared" si="46"/>
        <v>0</v>
      </c>
      <c r="AF24" s="296">
        <f t="shared" si="46"/>
        <v>0</v>
      </c>
      <c r="AG24" s="297">
        <f t="shared" ref="AG24:AG29" si="47">+U24</f>
        <v>500</v>
      </c>
      <c r="AH24" s="296">
        <f t="shared" ref="AH24:AH29" si="48">SUM(AI24:AN24)</f>
        <v>500</v>
      </c>
      <c r="AI24" s="298">
        <v>500</v>
      </c>
      <c r="AJ24" s="298"/>
      <c r="AK24" s="298"/>
      <c r="AL24" s="298"/>
      <c r="AM24" s="298"/>
      <c r="AN24" s="298"/>
      <c r="AO24" s="297">
        <f t="shared" ref="AO24:AO29" si="49">+V24</f>
        <v>500</v>
      </c>
      <c r="AP24" s="296">
        <f t="shared" ref="AP24:AP29" si="50">SUM(AQ24:AV24)</f>
        <v>500</v>
      </c>
      <c r="AQ24" s="298">
        <v>500</v>
      </c>
      <c r="AR24" s="298"/>
      <c r="AS24" s="298"/>
      <c r="AT24" s="298"/>
      <c r="AU24" s="298"/>
      <c r="AV24" s="298"/>
      <c r="AW24" s="297">
        <f t="shared" ref="AW24:AW29" si="51">+W24</f>
        <v>500</v>
      </c>
      <c r="AX24" s="296">
        <f t="shared" ref="AX24:AX29" si="52">SUM(AY24:BD24)</f>
        <v>500</v>
      </c>
      <c r="AY24" s="298">
        <v>500</v>
      </c>
      <c r="AZ24" s="298"/>
      <c r="BA24" s="298"/>
      <c r="BB24" s="298"/>
      <c r="BC24" s="298"/>
      <c r="BD24" s="298"/>
      <c r="BE24" s="297">
        <f t="shared" ref="BE24:BE29" si="53">+X24</f>
        <v>500</v>
      </c>
      <c r="BF24" s="296">
        <f t="shared" ref="BF24:BF29" si="54">SUM(BG24:BL24)</f>
        <v>500</v>
      </c>
      <c r="BG24" s="298">
        <v>500</v>
      </c>
      <c r="BH24" s="298"/>
      <c r="BI24" s="298"/>
      <c r="BJ24" s="298"/>
      <c r="BK24" s="298"/>
      <c r="BL24" s="298"/>
    </row>
    <row r="25" spans="1:64" s="287" customFormat="1" ht="40.5" customHeight="1" x14ac:dyDescent="0.25">
      <c r="A25" s="293"/>
      <c r="B25" s="278"/>
      <c r="C25" s="328" t="s">
        <v>2285</v>
      </c>
      <c r="D25" s="333" t="s">
        <v>2275</v>
      </c>
      <c r="E25" s="31">
        <v>864</v>
      </c>
      <c r="F25" s="356">
        <v>450300401</v>
      </c>
      <c r="G25" s="28" t="s">
        <v>3075</v>
      </c>
      <c r="H25" s="28">
        <v>3</v>
      </c>
      <c r="I25" s="353" t="s">
        <v>2979</v>
      </c>
      <c r="J25" s="28">
        <v>45</v>
      </c>
      <c r="K25" s="28" t="s">
        <v>2984</v>
      </c>
      <c r="L25" s="28">
        <v>4503</v>
      </c>
      <c r="M25" s="325" t="s">
        <v>3073</v>
      </c>
      <c r="N25" s="280">
        <v>2024004540084</v>
      </c>
      <c r="O25" s="325" t="s">
        <v>3074</v>
      </c>
      <c r="P25" s="327" t="s">
        <v>2276</v>
      </c>
      <c r="Q25" s="327">
        <v>3</v>
      </c>
      <c r="R25" s="326" t="s">
        <v>2956</v>
      </c>
      <c r="S25" s="326"/>
      <c r="T25" s="31">
        <v>3</v>
      </c>
      <c r="U25" s="294">
        <v>3</v>
      </c>
      <c r="V25" s="295">
        <v>3</v>
      </c>
      <c r="W25" s="295">
        <v>3</v>
      </c>
      <c r="X25" s="295">
        <v>3</v>
      </c>
      <c r="Y25" s="373">
        <v>4000</v>
      </c>
      <c r="Z25" s="296">
        <f t="shared" si="46"/>
        <v>4000</v>
      </c>
      <c r="AA25" s="296">
        <f t="shared" si="46"/>
        <v>4000</v>
      </c>
      <c r="AB25" s="296">
        <f t="shared" si="46"/>
        <v>0</v>
      </c>
      <c r="AC25" s="296">
        <f t="shared" si="46"/>
        <v>0</v>
      </c>
      <c r="AD25" s="296">
        <f t="shared" si="46"/>
        <v>0</v>
      </c>
      <c r="AE25" s="296">
        <f t="shared" si="46"/>
        <v>0</v>
      </c>
      <c r="AF25" s="296">
        <f t="shared" si="46"/>
        <v>0</v>
      </c>
      <c r="AG25" s="297">
        <f t="shared" si="47"/>
        <v>3</v>
      </c>
      <c r="AH25" s="296">
        <f t="shared" si="48"/>
        <v>1000</v>
      </c>
      <c r="AI25" s="298">
        <v>1000</v>
      </c>
      <c r="AJ25" s="298"/>
      <c r="AK25" s="298"/>
      <c r="AL25" s="298"/>
      <c r="AM25" s="298"/>
      <c r="AN25" s="298"/>
      <c r="AO25" s="297">
        <f t="shared" si="49"/>
        <v>3</v>
      </c>
      <c r="AP25" s="296">
        <f t="shared" si="50"/>
        <v>1000</v>
      </c>
      <c r="AQ25" s="298">
        <v>1000</v>
      </c>
      <c r="AR25" s="298"/>
      <c r="AS25" s="298"/>
      <c r="AT25" s="298"/>
      <c r="AU25" s="298"/>
      <c r="AV25" s="298"/>
      <c r="AW25" s="297">
        <f t="shared" si="51"/>
        <v>3</v>
      </c>
      <c r="AX25" s="296">
        <f t="shared" si="52"/>
        <v>1000</v>
      </c>
      <c r="AY25" s="298">
        <v>1000</v>
      </c>
      <c r="AZ25" s="298"/>
      <c r="BA25" s="298"/>
      <c r="BB25" s="298"/>
      <c r="BC25" s="298"/>
      <c r="BD25" s="298"/>
      <c r="BE25" s="297">
        <f t="shared" si="53"/>
        <v>3</v>
      </c>
      <c r="BF25" s="296">
        <f t="shared" si="54"/>
        <v>1000</v>
      </c>
      <c r="BG25" s="298">
        <v>1000</v>
      </c>
      <c r="BH25" s="298"/>
      <c r="BI25" s="298"/>
      <c r="BJ25" s="298"/>
      <c r="BK25" s="298"/>
      <c r="BL25" s="298"/>
    </row>
    <row r="26" spans="1:64" s="287" customFormat="1" ht="40.5" customHeight="1" x14ac:dyDescent="0.25">
      <c r="A26" s="293"/>
      <c r="B26" s="278"/>
      <c r="C26" s="328" t="s">
        <v>2286</v>
      </c>
      <c r="D26" s="333" t="s">
        <v>19</v>
      </c>
      <c r="E26" s="31">
        <v>865</v>
      </c>
      <c r="F26" s="356">
        <v>450300400</v>
      </c>
      <c r="G26" s="374" t="s">
        <v>2277</v>
      </c>
      <c r="H26" s="28">
        <v>50</v>
      </c>
      <c r="I26" s="353" t="s">
        <v>2979</v>
      </c>
      <c r="J26" s="28">
        <v>45</v>
      </c>
      <c r="K26" s="28" t="s">
        <v>2984</v>
      </c>
      <c r="L26" s="28">
        <v>4503</v>
      </c>
      <c r="M26" s="325" t="s">
        <v>3073</v>
      </c>
      <c r="N26" s="280">
        <v>2024004540084</v>
      </c>
      <c r="O26" s="325" t="s">
        <v>3074</v>
      </c>
      <c r="P26" s="332" t="s">
        <v>2277</v>
      </c>
      <c r="Q26" s="327">
        <v>50</v>
      </c>
      <c r="R26" s="326" t="s">
        <v>2955</v>
      </c>
      <c r="S26" s="326"/>
      <c r="T26" s="31">
        <v>50</v>
      </c>
      <c r="U26" s="294">
        <v>10</v>
      </c>
      <c r="V26" s="295">
        <v>15</v>
      </c>
      <c r="W26" s="295">
        <v>15</v>
      </c>
      <c r="X26" s="295">
        <v>10</v>
      </c>
      <c r="Y26" s="373">
        <v>88324</v>
      </c>
      <c r="Z26" s="296">
        <f t="shared" si="46"/>
        <v>88324</v>
      </c>
      <c r="AA26" s="296">
        <f t="shared" si="46"/>
        <v>53324</v>
      </c>
      <c r="AB26" s="296">
        <f t="shared" si="46"/>
        <v>0</v>
      </c>
      <c r="AC26" s="296">
        <f t="shared" si="46"/>
        <v>0</v>
      </c>
      <c r="AD26" s="296">
        <f t="shared" si="46"/>
        <v>0</v>
      </c>
      <c r="AE26" s="296">
        <f t="shared" si="46"/>
        <v>35000</v>
      </c>
      <c r="AF26" s="296">
        <f t="shared" si="46"/>
        <v>0</v>
      </c>
      <c r="AG26" s="297">
        <f t="shared" si="47"/>
        <v>10</v>
      </c>
      <c r="AH26" s="296">
        <f t="shared" si="48"/>
        <v>22081</v>
      </c>
      <c r="AI26" s="298">
        <v>13331</v>
      </c>
      <c r="AJ26" s="298"/>
      <c r="AK26" s="298"/>
      <c r="AL26" s="298"/>
      <c r="AM26" s="298">
        <v>8750</v>
      </c>
      <c r="AN26" s="298"/>
      <c r="AO26" s="297">
        <f t="shared" si="49"/>
        <v>15</v>
      </c>
      <c r="AP26" s="296">
        <f t="shared" si="50"/>
        <v>22081</v>
      </c>
      <c r="AQ26" s="298">
        <v>13331</v>
      </c>
      <c r="AR26" s="298"/>
      <c r="AS26" s="298"/>
      <c r="AT26" s="298"/>
      <c r="AU26" s="298">
        <v>8750</v>
      </c>
      <c r="AV26" s="298"/>
      <c r="AW26" s="297">
        <f t="shared" si="51"/>
        <v>15</v>
      </c>
      <c r="AX26" s="296">
        <f t="shared" si="52"/>
        <v>22081</v>
      </c>
      <c r="AY26" s="298">
        <v>13331</v>
      </c>
      <c r="AZ26" s="298"/>
      <c r="BA26" s="298"/>
      <c r="BB26" s="298"/>
      <c r="BC26" s="298">
        <v>8750</v>
      </c>
      <c r="BD26" s="298"/>
      <c r="BE26" s="297">
        <f t="shared" si="53"/>
        <v>10</v>
      </c>
      <c r="BF26" s="296">
        <f t="shared" si="54"/>
        <v>22081</v>
      </c>
      <c r="BG26" s="298">
        <v>13331</v>
      </c>
      <c r="BH26" s="298"/>
      <c r="BI26" s="298"/>
      <c r="BJ26" s="298"/>
      <c r="BK26" s="298">
        <v>8750</v>
      </c>
      <c r="BL26" s="298"/>
    </row>
    <row r="27" spans="1:64" s="287" customFormat="1" ht="40.5" customHeight="1" x14ac:dyDescent="0.25">
      <c r="A27" s="293"/>
      <c r="B27" s="278"/>
      <c r="C27" s="328" t="s">
        <v>2287</v>
      </c>
      <c r="D27" s="333" t="s">
        <v>2278</v>
      </c>
      <c r="E27" s="31">
        <v>866</v>
      </c>
      <c r="F27" s="356">
        <v>450302800</v>
      </c>
      <c r="G27" s="28" t="s">
        <v>2279</v>
      </c>
      <c r="H27" s="28">
        <v>10000</v>
      </c>
      <c r="I27" s="353" t="s">
        <v>2979</v>
      </c>
      <c r="J27" s="28">
        <v>45</v>
      </c>
      <c r="K27" s="28" t="s">
        <v>2984</v>
      </c>
      <c r="L27" s="28">
        <v>4503</v>
      </c>
      <c r="M27" s="325" t="s">
        <v>3073</v>
      </c>
      <c r="N27" s="280">
        <v>2024004540084</v>
      </c>
      <c r="O27" s="325" t="s">
        <v>3074</v>
      </c>
      <c r="P27" s="327" t="s">
        <v>2279</v>
      </c>
      <c r="Q27" s="327">
        <v>10000</v>
      </c>
      <c r="R27" s="326" t="s">
        <v>2955</v>
      </c>
      <c r="S27" s="326"/>
      <c r="T27" s="31">
        <v>10000</v>
      </c>
      <c r="U27" s="294">
        <v>2500</v>
      </c>
      <c r="V27" s="295">
        <v>2500</v>
      </c>
      <c r="W27" s="295">
        <v>2500</v>
      </c>
      <c r="X27" s="295">
        <v>2500</v>
      </c>
      <c r="Y27" s="373">
        <v>17000</v>
      </c>
      <c r="Z27" s="296">
        <f t="shared" si="46"/>
        <v>17000</v>
      </c>
      <c r="AA27" s="296">
        <f t="shared" si="46"/>
        <v>12000</v>
      </c>
      <c r="AB27" s="296">
        <f t="shared" si="46"/>
        <v>0</v>
      </c>
      <c r="AC27" s="296">
        <f t="shared" si="46"/>
        <v>0</v>
      </c>
      <c r="AD27" s="296">
        <f t="shared" si="46"/>
        <v>0</v>
      </c>
      <c r="AE27" s="296">
        <f t="shared" si="46"/>
        <v>5000</v>
      </c>
      <c r="AF27" s="296">
        <f t="shared" si="46"/>
        <v>0</v>
      </c>
      <c r="AG27" s="297">
        <f t="shared" si="47"/>
        <v>2500</v>
      </c>
      <c r="AH27" s="296">
        <f t="shared" si="48"/>
        <v>4250</v>
      </c>
      <c r="AI27" s="298">
        <v>3000</v>
      </c>
      <c r="AJ27" s="298"/>
      <c r="AK27" s="298"/>
      <c r="AL27" s="298"/>
      <c r="AM27" s="298">
        <v>1250</v>
      </c>
      <c r="AN27" s="298"/>
      <c r="AO27" s="297">
        <f t="shared" si="49"/>
        <v>2500</v>
      </c>
      <c r="AP27" s="296">
        <f t="shared" si="50"/>
        <v>4250</v>
      </c>
      <c r="AQ27" s="298">
        <v>3000</v>
      </c>
      <c r="AR27" s="298"/>
      <c r="AS27" s="298"/>
      <c r="AT27" s="298"/>
      <c r="AU27" s="298">
        <v>1250</v>
      </c>
      <c r="AV27" s="298"/>
      <c r="AW27" s="297">
        <f t="shared" si="51"/>
        <v>2500</v>
      </c>
      <c r="AX27" s="296">
        <f t="shared" si="52"/>
        <v>4250</v>
      </c>
      <c r="AY27" s="298">
        <v>3000</v>
      </c>
      <c r="AZ27" s="298"/>
      <c r="BA27" s="298"/>
      <c r="BB27" s="298"/>
      <c r="BC27" s="298">
        <v>1250</v>
      </c>
      <c r="BD27" s="298"/>
      <c r="BE27" s="297">
        <f t="shared" si="53"/>
        <v>2500</v>
      </c>
      <c r="BF27" s="296">
        <f t="shared" si="54"/>
        <v>4250</v>
      </c>
      <c r="BG27" s="298">
        <v>3000</v>
      </c>
      <c r="BH27" s="298"/>
      <c r="BI27" s="298"/>
      <c r="BJ27" s="298"/>
      <c r="BK27" s="298">
        <v>1250</v>
      </c>
      <c r="BL27" s="298"/>
    </row>
    <row r="28" spans="1:64" s="287" customFormat="1" ht="40.5" customHeight="1" x14ac:dyDescent="0.25">
      <c r="A28" s="293"/>
      <c r="B28" s="278"/>
      <c r="C28" s="328" t="s">
        <v>2288</v>
      </c>
      <c r="D28" s="333" t="s">
        <v>2280</v>
      </c>
      <c r="E28" s="31">
        <v>867</v>
      </c>
      <c r="F28" s="280">
        <v>450301500</v>
      </c>
      <c r="G28" s="28" t="s">
        <v>2281</v>
      </c>
      <c r="H28" s="28">
        <v>3</v>
      </c>
      <c r="I28" s="353" t="s">
        <v>2979</v>
      </c>
      <c r="J28" s="28">
        <v>45</v>
      </c>
      <c r="K28" s="28" t="s">
        <v>2984</v>
      </c>
      <c r="L28" s="28">
        <v>4503</v>
      </c>
      <c r="M28" s="325" t="s">
        <v>3073</v>
      </c>
      <c r="N28" s="280">
        <v>2024004540084</v>
      </c>
      <c r="O28" s="325" t="s">
        <v>3074</v>
      </c>
      <c r="P28" s="327" t="s">
        <v>2281</v>
      </c>
      <c r="Q28" s="327">
        <v>3</v>
      </c>
      <c r="R28" s="326" t="s">
        <v>2955</v>
      </c>
      <c r="S28" s="326"/>
      <c r="T28" s="31">
        <v>3</v>
      </c>
      <c r="U28" s="294"/>
      <c r="V28" s="295">
        <v>1</v>
      </c>
      <c r="W28" s="295">
        <v>2</v>
      </c>
      <c r="X28" s="295"/>
      <c r="Y28" s="373">
        <v>13000</v>
      </c>
      <c r="Z28" s="296">
        <f t="shared" si="46"/>
        <v>13000</v>
      </c>
      <c r="AA28" s="296">
        <f t="shared" si="46"/>
        <v>1000</v>
      </c>
      <c r="AB28" s="296">
        <f t="shared" si="46"/>
        <v>0</v>
      </c>
      <c r="AC28" s="296">
        <f t="shared" si="46"/>
        <v>7000</v>
      </c>
      <c r="AD28" s="296">
        <f t="shared" si="46"/>
        <v>0</v>
      </c>
      <c r="AE28" s="296">
        <f t="shared" si="46"/>
        <v>5000</v>
      </c>
      <c r="AF28" s="296">
        <f t="shared" si="46"/>
        <v>0</v>
      </c>
      <c r="AG28" s="297">
        <f t="shared" si="47"/>
        <v>0</v>
      </c>
      <c r="AH28" s="296">
        <f t="shared" si="48"/>
        <v>0</v>
      </c>
      <c r="AI28" s="298"/>
      <c r="AJ28" s="298"/>
      <c r="AK28" s="298"/>
      <c r="AL28" s="298"/>
      <c r="AM28" s="298"/>
      <c r="AN28" s="298"/>
      <c r="AO28" s="297">
        <f t="shared" si="49"/>
        <v>1</v>
      </c>
      <c r="AP28" s="296">
        <f t="shared" si="50"/>
        <v>4335</v>
      </c>
      <c r="AQ28" s="298">
        <v>334</v>
      </c>
      <c r="AR28" s="298"/>
      <c r="AS28" s="298">
        <v>2334</v>
      </c>
      <c r="AT28" s="298"/>
      <c r="AU28" s="298">
        <v>1667</v>
      </c>
      <c r="AV28" s="298"/>
      <c r="AW28" s="297">
        <f t="shared" si="51"/>
        <v>2</v>
      </c>
      <c r="AX28" s="296">
        <f t="shared" si="52"/>
        <v>8665</v>
      </c>
      <c r="AY28" s="298">
        <v>666</v>
      </c>
      <c r="AZ28" s="298"/>
      <c r="BA28" s="298">
        <v>4666</v>
      </c>
      <c r="BB28" s="298"/>
      <c r="BC28" s="298">
        <v>3333</v>
      </c>
      <c r="BD28" s="298"/>
      <c r="BE28" s="297">
        <f t="shared" si="53"/>
        <v>0</v>
      </c>
      <c r="BF28" s="296">
        <f t="shared" si="54"/>
        <v>0</v>
      </c>
      <c r="BG28" s="298"/>
      <c r="BH28" s="298"/>
      <c r="BI28" s="298"/>
      <c r="BJ28" s="298"/>
      <c r="BK28" s="298"/>
      <c r="BL28" s="298"/>
    </row>
    <row r="29" spans="1:64" s="287" customFormat="1" ht="40.5" customHeight="1" x14ac:dyDescent="0.25">
      <c r="A29" s="293"/>
      <c r="B29" s="278"/>
      <c r="C29" s="328" t="s">
        <v>2289</v>
      </c>
      <c r="D29" s="333" t="s">
        <v>2282</v>
      </c>
      <c r="E29" s="31">
        <v>868</v>
      </c>
      <c r="F29" s="280">
        <v>450302600</v>
      </c>
      <c r="G29" s="28" t="s">
        <v>2283</v>
      </c>
      <c r="H29" s="28">
        <v>1</v>
      </c>
      <c r="I29" s="353" t="s">
        <v>2979</v>
      </c>
      <c r="J29" s="28">
        <v>45</v>
      </c>
      <c r="K29" s="28" t="s">
        <v>2984</v>
      </c>
      <c r="L29" s="28">
        <v>4503</v>
      </c>
      <c r="M29" s="325" t="s">
        <v>3073</v>
      </c>
      <c r="N29" s="280">
        <v>2024004540084</v>
      </c>
      <c r="O29" s="325" t="s">
        <v>3074</v>
      </c>
      <c r="P29" s="327" t="s">
        <v>2283</v>
      </c>
      <c r="Q29" s="327">
        <v>1</v>
      </c>
      <c r="R29" s="326" t="s">
        <v>2955</v>
      </c>
      <c r="S29" s="326"/>
      <c r="T29" s="31">
        <v>1</v>
      </c>
      <c r="U29" s="294"/>
      <c r="V29" s="295"/>
      <c r="W29" s="295"/>
      <c r="X29" s="295">
        <v>1</v>
      </c>
      <c r="Y29" s="373">
        <v>8798</v>
      </c>
      <c r="Z29" s="296">
        <f t="shared" si="46"/>
        <v>8798</v>
      </c>
      <c r="AA29" s="296">
        <f t="shared" si="46"/>
        <v>3798</v>
      </c>
      <c r="AB29" s="296">
        <f t="shared" si="46"/>
        <v>0</v>
      </c>
      <c r="AC29" s="296">
        <f t="shared" si="46"/>
        <v>0</v>
      </c>
      <c r="AD29" s="296">
        <f t="shared" si="46"/>
        <v>0</v>
      </c>
      <c r="AE29" s="296">
        <f t="shared" si="46"/>
        <v>5000</v>
      </c>
      <c r="AF29" s="296">
        <f t="shared" si="46"/>
        <v>0</v>
      </c>
      <c r="AG29" s="297">
        <f t="shared" si="47"/>
        <v>0</v>
      </c>
      <c r="AH29" s="296">
        <f t="shared" si="48"/>
        <v>0</v>
      </c>
      <c r="AI29" s="298"/>
      <c r="AJ29" s="298"/>
      <c r="AK29" s="298"/>
      <c r="AL29" s="298"/>
      <c r="AM29" s="298"/>
      <c r="AN29" s="298"/>
      <c r="AO29" s="297">
        <f t="shared" si="49"/>
        <v>0</v>
      </c>
      <c r="AP29" s="296">
        <f t="shared" si="50"/>
        <v>0</v>
      </c>
      <c r="AQ29" s="298"/>
      <c r="AR29" s="298"/>
      <c r="AS29" s="298"/>
      <c r="AT29" s="298"/>
      <c r="AU29" s="298"/>
      <c r="AV29" s="298"/>
      <c r="AW29" s="297">
        <f t="shared" si="51"/>
        <v>0</v>
      </c>
      <c r="AX29" s="296">
        <f t="shared" si="52"/>
        <v>0</v>
      </c>
      <c r="AY29" s="298"/>
      <c r="AZ29" s="298"/>
      <c r="BA29" s="298"/>
      <c r="BB29" s="298"/>
      <c r="BC29" s="298"/>
      <c r="BD29" s="298"/>
      <c r="BE29" s="297">
        <f t="shared" si="53"/>
        <v>1</v>
      </c>
      <c r="BF29" s="296">
        <f t="shared" si="54"/>
        <v>8798</v>
      </c>
      <c r="BG29" s="298">
        <v>3798</v>
      </c>
      <c r="BH29" s="298"/>
      <c r="BI29" s="298"/>
      <c r="BJ29" s="298"/>
      <c r="BK29" s="298">
        <v>5000</v>
      </c>
      <c r="BL29" s="298"/>
    </row>
  </sheetData>
  <mergeCells count="56">
    <mergeCell ref="BF4:BF5"/>
    <mergeCell ref="BG4:BJ4"/>
    <mergeCell ref="BK4:BK5"/>
    <mergeCell ref="BL4:BL5"/>
    <mergeCell ref="AW4:AW5"/>
    <mergeCell ref="AX4:AX5"/>
    <mergeCell ref="AY4:BB4"/>
    <mergeCell ref="BC4:BC5"/>
    <mergeCell ref="BD4:BD5"/>
    <mergeCell ref="BE4:BE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S9:S11">
    <cfRule type="expression" dxfId="61" priority="7">
      <formula>T9=U9+V9+W9+X9</formula>
    </cfRule>
    <cfRule type="expression" dxfId="60" priority="8">
      <formula>T9&lt;&gt;U9+V9+W9+X9</formula>
    </cfRule>
  </conditionalFormatting>
  <conditionalFormatting sqref="S13:S16">
    <cfRule type="expression" dxfId="59" priority="5">
      <formula>T13=U13+V13+W13+X13</formula>
    </cfRule>
    <cfRule type="expression" dxfId="58" priority="6">
      <formula>T13&lt;&gt;U13+V13+W13+X13</formula>
    </cfRule>
  </conditionalFormatting>
  <conditionalFormatting sqref="S18:S22">
    <cfRule type="expression" dxfId="57" priority="3">
      <formula>T18=U18+V18+W18+X18</formula>
    </cfRule>
    <cfRule type="expression" dxfId="56" priority="4">
      <formula>T18&lt;&gt;U18+V18+W18+X18</formula>
    </cfRule>
  </conditionalFormatting>
  <conditionalFormatting sqref="S24:S29">
    <cfRule type="expression" dxfId="55" priority="1">
      <formula>T24=U24+V24+W24+X24</formula>
    </cfRule>
    <cfRule type="expression" dxfId="54" priority="2">
      <formula>T24&lt;&gt;U24+V24+W24+X24</formula>
    </cfRule>
  </conditionalFormatting>
  <conditionalFormatting sqref="Y7:Y29">
    <cfRule type="expression" dxfId="53" priority="13">
      <formula>Y7&lt;&gt;Z7</formula>
    </cfRule>
  </conditionalFormatting>
  <conditionalFormatting sqref="Z7:AF7">
    <cfRule type="expression" dxfId="52" priority="14">
      <formula>Z$5=#REF!</formula>
    </cfRule>
  </conditionalFormatting>
  <conditionalFormatting sqref="AH7:AN7">
    <cfRule type="expression" dxfId="51" priority="12">
      <formula>AH$5=#REF!</formula>
    </cfRule>
  </conditionalFormatting>
  <conditionalFormatting sqref="AP7:AV7">
    <cfRule type="expression" dxfId="50" priority="11">
      <formula>AP$5=#REF!</formula>
    </cfRule>
  </conditionalFormatting>
  <conditionalFormatting sqref="AX7:BD7">
    <cfRule type="expression" dxfId="49" priority="10">
      <formula>AX$5=#REF!</formula>
    </cfRule>
  </conditionalFormatting>
  <conditionalFormatting sqref="BF7:BL7">
    <cfRule type="expression" dxfId="48" priority="9">
      <formula>BF$5=#REF!</formula>
    </cfRule>
  </conditionalFormatting>
  <printOptions horizontalCentered="1"/>
  <pageMargins left="0.31496062992125984" right="0.31496062992125984" top="0.55118110236220474" bottom="0.35433070866141736" header="0.31496062992125984" footer="0.31496062992125984"/>
  <pageSetup paperSize="300" scale="51" pageOrder="overThenDown" orientation="landscape" verticalDpi="360" r:id="rId1"/>
  <colBreaks count="5" manualBreakCount="5">
    <brk id="14" max="28" man="1"/>
    <brk id="15" max="28" man="1"/>
    <brk id="18" max="28" man="1"/>
    <brk id="32" max="45" man="1"/>
    <brk id="48" max="45" man="1"/>
  </colBreaks>
  <ignoredErrors>
    <ignoredError sqref="AH12:BF23" 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D6001-6E14-42E4-8BB7-92B48F96D22C}">
  <sheetPr>
    <tabColor rgb="FF92D050"/>
  </sheetPr>
  <dimension ref="A1:BL61"/>
  <sheetViews>
    <sheetView view="pageBreakPreview" zoomScale="70" zoomScaleNormal="50" zoomScaleSheetLayoutView="70" workbookViewId="0">
      <pane xSplit="8" ySplit="6" topLeftCell="P47" activePane="bottomRight" state="frozen"/>
      <selection activeCell="J7" sqref="J7"/>
      <selection pane="topRight" activeCell="J7" sqref="J7"/>
      <selection pane="bottomLeft" activeCell="J7" sqref="J7"/>
      <selection pane="bottomRight" activeCell="V59" sqref="V59"/>
    </sheetView>
  </sheetViews>
  <sheetFormatPr baseColWidth="10" defaultColWidth="11.42578125" defaultRowHeight="15.75" x14ac:dyDescent="0.25"/>
  <cols>
    <col min="1" max="1" width="8.7109375" style="189" customWidth="1"/>
    <col min="2" max="2" width="8.7109375" style="6" customWidth="1"/>
    <col min="3" max="3" width="9.7109375" style="220" customWidth="1"/>
    <col min="4" max="4" width="50.7109375" style="25" customWidth="1"/>
    <col min="5" max="5" width="7.28515625" style="177" customWidth="1"/>
    <col min="6" max="6" width="1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5.7109375" style="278"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2" width="14.85546875" style="5" customWidth="1"/>
    <col min="43"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2683</v>
      </c>
      <c r="G2" s="392"/>
      <c r="H2" s="186"/>
      <c r="I2" s="256"/>
      <c r="J2" s="256"/>
      <c r="K2" s="256"/>
      <c r="M2" s="258"/>
      <c r="N2" s="275"/>
      <c r="O2" s="186" t="str">
        <f>+F2</f>
        <v>SECRETARÍA DE PLANEACIÓN Y DESARROLLO TERRITORIAL</v>
      </c>
      <c r="Q2" s="167"/>
      <c r="R2" s="257"/>
      <c r="S2" s="257"/>
      <c r="T2" s="257"/>
      <c r="U2" s="257"/>
      <c r="V2" s="257"/>
      <c r="X2" s="166" t="str">
        <f>+F2</f>
        <v>SECRETARÍA DE PLANEACIÓN Y DESARROLLO TERRITORIAL</v>
      </c>
      <c r="Y2" s="257"/>
      <c r="Z2" s="257"/>
      <c r="AA2" s="257"/>
      <c r="AB2" s="257"/>
      <c r="AE2" s="166"/>
      <c r="AF2" s="166"/>
      <c r="AG2" s="257"/>
      <c r="AH2" s="257"/>
      <c r="AI2" s="257"/>
      <c r="AK2" s="257"/>
      <c r="AL2" s="166" t="str">
        <f>+X2</f>
        <v>SECRETARÍA DE PLANEACIÓN Y DESARROLLO TERRITORIAL</v>
      </c>
      <c r="AM2" s="257"/>
      <c r="AN2" s="257"/>
      <c r="AO2" s="257"/>
      <c r="AP2" s="257"/>
      <c r="AQ2" s="257"/>
      <c r="AR2" s="257"/>
      <c r="AT2" s="166"/>
      <c r="AU2" s="166"/>
      <c r="AV2" s="166"/>
      <c r="AW2" s="257"/>
      <c r="AX2" s="257"/>
      <c r="AY2" s="257"/>
      <c r="AZ2" s="166"/>
      <c r="BA2" s="257"/>
      <c r="BB2" s="166" t="str">
        <f>+AL2</f>
        <v>SECRETARÍA DE PLANEACIÓN Y DESARROLLO TERRITORIAL</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13">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287" customFormat="1" ht="40.5" customHeight="1" x14ac:dyDescent="0.25">
      <c r="A7" s="439" t="s">
        <v>2907</v>
      </c>
      <c r="B7" s="609" t="s">
        <v>2292</v>
      </c>
      <c r="C7" s="57"/>
      <c r="D7" s="57"/>
      <c r="E7" s="379"/>
      <c r="F7" s="57"/>
      <c r="G7" s="382"/>
      <c r="H7" s="281"/>
      <c r="I7" s="281"/>
      <c r="J7" s="168"/>
      <c r="K7" s="168"/>
      <c r="L7" s="57"/>
      <c r="M7" s="57"/>
      <c r="N7" s="276"/>
      <c r="O7" s="175"/>
      <c r="P7" s="467"/>
      <c r="Q7" s="467"/>
      <c r="R7" s="467"/>
      <c r="S7" s="468"/>
      <c r="T7" s="281"/>
      <c r="U7" s="282"/>
      <c r="V7" s="282"/>
      <c r="W7" s="282"/>
      <c r="X7" s="283"/>
      <c r="Y7" s="284">
        <v>5590</v>
      </c>
      <c r="Z7" s="285">
        <f>+Z8+Z11+Z13+Z16+Z19+Z21</f>
        <v>5590</v>
      </c>
      <c r="AA7" s="285">
        <f t="shared" ref="AA7:AF7" si="0">+AA8+AA11+AA13+AA16+AA19+AA21</f>
        <v>5590</v>
      </c>
      <c r="AB7" s="285">
        <f t="shared" si="0"/>
        <v>0</v>
      </c>
      <c r="AC7" s="285">
        <f t="shared" si="0"/>
        <v>0</v>
      </c>
      <c r="AD7" s="285">
        <f t="shared" si="0"/>
        <v>0</v>
      </c>
      <c r="AE7" s="285">
        <f t="shared" si="0"/>
        <v>0</v>
      </c>
      <c r="AF7" s="285">
        <f t="shared" si="0"/>
        <v>0</v>
      </c>
      <c r="AG7" s="286"/>
      <c r="AH7" s="285">
        <f t="shared" ref="AH7:AN7" si="1">+AH8+AH11+AH13+AH16+AH19+AH21</f>
        <v>910</v>
      </c>
      <c r="AI7" s="285">
        <f t="shared" si="1"/>
        <v>910</v>
      </c>
      <c r="AJ7" s="285">
        <f t="shared" si="1"/>
        <v>0</v>
      </c>
      <c r="AK7" s="285">
        <f t="shared" si="1"/>
        <v>0</v>
      </c>
      <c r="AL7" s="285">
        <f t="shared" si="1"/>
        <v>0</v>
      </c>
      <c r="AM7" s="285">
        <f t="shared" si="1"/>
        <v>0</v>
      </c>
      <c r="AN7" s="285">
        <f t="shared" si="1"/>
        <v>0</v>
      </c>
      <c r="AO7" s="286"/>
      <c r="AP7" s="285">
        <f t="shared" ref="AP7:AV7" si="2">+AP8+AP11+AP13+AP16+AP19+AP21</f>
        <v>686</v>
      </c>
      <c r="AQ7" s="285">
        <f t="shared" si="2"/>
        <v>686</v>
      </c>
      <c r="AR7" s="285">
        <f t="shared" si="2"/>
        <v>0</v>
      </c>
      <c r="AS7" s="285">
        <f t="shared" si="2"/>
        <v>0</v>
      </c>
      <c r="AT7" s="285">
        <f t="shared" si="2"/>
        <v>0</v>
      </c>
      <c r="AU7" s="285">
        <f t="shared" si="2"/>
        <v>0</v>
      </c>
      <c r="AV7" s="285">
        <f t="shared" si="2"/>
        <v>0</v>
      </c>
      <c r="AW7" s="286"/>
      <c r="AX7" s="285">
        <f t="shared" ref="AX7:BD7" si="3">+AX8+AX11+AX13+AX16+AX19+AX21</f>
        <v>2990</v>
      </c>
      <c r="AY7" s="285">
        <f t="shared" si="3"/>
        <v>2990</v>
      </c>
      <c r="AZ7" s="285">
        <f t="shared" si="3"/>
        <v>0</v>
      </c>
      <c r="BA7" s="285">
        <f t="shared" si="3"/>
        <v>0</v>
      </c>
      <c r="BB7" s="285">
        <f t="shared" si="3"/>
        <v>0</v>
      </c>
      <c r="BC7" s="285">
        <f t="shared" si="3"/>
        <v>0</v>
      </c>
      <c r="BD7" s="285">
        <f t="shared" si="3"/>
        <v>0</v>
      </c>
      <c r="BE7" s="286"/>
      <c r="BF7" s="285">
        <f t="shared" ref="BF7:BL7" si="4">+BF8+BF11+BF13+BF16+BF19+BF21</f>
        <v>1004</v>
      </c>
      <c r="BG7" s="285">
        <f t="shared" si="4"/>
        <v>1004</v>
      </c>
      <c r="BH7" s="285">
        <f t="shared" si="4"/>
        <v>0</v>
      </c>
      <c r="BI7" s="285">
        <f t="shared" si="4"/>
        <v>0</v>
      </c>
      <c r="BJ7" s="285">
        <f t="shared" si="4"/>
        <v>0</v>
      </c>
      <c r="BK7" s="285">
        <f t="shared" si="4"/>
        <v>0</v>
      </c>
      <c r="BL7" s="285">
        <f t="shared" si="4"/>
        <v>0</v>
      </c>
    </row>
    <row r="8" spans="1:64" s="287" customFormat="1" ht="40.5" customHeight="1" x14ac:dyDescent="0.25">
      <c r="A8" s="288"/>
      <c r="B8" s="599" t="s">
        <v>82</v>
      </c>
      <c r="C8" s="611" t="s">
        <v>2293</v>
      </c>
      <c r="D8" s="603"/>
      <c r="E8" s="603"/>
      <c r="F8" s="612"/>
      <c r="G8" s="613"/>
      <c r="H8" s="614"/>
      <c r="I8" s="615"/>
      <c r="J8" s="616"/>
      <c r="K8" s="616"/>
      <c r="L8" s="616"/>
      <c r="M8" s="616"/>
      <c r="N8" s="617"/>
      <c r="O8" s="618"/>
      <c r="P8" s="744"/>
      <c r="Q8" s="744"/>
      <c r="R8" s="744"/>
      <c r="S8" s="744"/>
      <c r="T8" s="603"/>
      <c r="U8" s="604"/>
      <c r="V8" s="604"/>
      <c r="W8" s="604"/>
      <c r="X8" s="605"/>
      <c r="Y8" s="289">
        <v>2600</v>
      </c>
      <c r="Z8" s="290">
        <f t="shared" ref="Z8:AF29" si="5">+AH8+AP8+AX8+BF8</f>
        <v>2600</v>
      </c>
      <c r="AA8" s="290">
        <f t="shared" si="5"/>
        <v>2600</v>
      </c>
      <c r="AB8" s="290">
        <f t="shared" si="5"/>
        <v>0</v>
      </c>
      <c r="AC8" s="290">
        <f t="shared" si="5"/>
        <v>0</v>
      </c>
      <c r="AD8" s="290">
        <f t="shared" si="5"/>
        <v>0</v>
      </c>
      <c r="AE8" s="290">
        <f t="shared" si="5"/>
        <v>0</v>
      </c>
      <c r="AF8" s="290">
        <f t="shared" si="5"/>
        <v>0</v>
      </c>
      <c r="AG8" s="291"/>
      <c r="AH8" s="292">
        <f>SUM(AH9:AH10)</f>
        <v>88</v>
      </c>
      <c r="AI8" s="292">
        <f t="shared" ref="AI8:AN8" si="6">SUM(AI9:AI10)</f>
        <v>88</v>
      </c>
      <c r="AJ8" s="292">
        <f t="shared" si="6"/>
        <v>0</v>
      </c>
      <c r="AK8" s="292">
        <f t="shared" si="6"/>
        <v>0</v>
      </c>
      <c r="AL8" s="292">
        <f t="shared" si="6"/>
        <v>0</v>
      </c>
      <c r="AM8" s="292">
        <f t="shared" si="6"/>
        <v>0</v>
      </c>
      <c r="AN8" s="292">
        <f t="shared" si="6"/>
        <v>0</v>
      </c>
      <c r="AO8" s="291"/>
      <c r="AP8" s="292">
        <f>SUM(AP9:AP10)</f>
        <v>156</v>
      </c>
      <c r="AQ8" s="292">
        <f t="shared" ref="AQ8:AV8" si="7">SUM(AQ9:AQ10)</f>
        <v>156</v>
      </c>
      <c r="AR8" s="292">
        <f t="shared" si="7"/>
        <v>0</v>
      </c>
      <c r="AS8" s="292">
        <f t="shared" si="7"/>
        <v>0</v>
      </c>
      <c r="AT8" s="292">
        <f t="shared" si="7"/>
        <v>0</v>
      </c>
      <c r="AU8" s="292">
        <f t="shared" si="7"/>
        <v>0</v>
      </c>
      <c r="AV8" s="292">
        <f t="shared" si="7"/>
        <v>0</v>
      </c>
      <c r="AW8" s="291"/>
      <c r="AX8" s="292">
        <f>SUM(AX9:AX10)</f>
        <v>2356</v>
      </c>
      <c r="AY8" s="292">
        <f t="shared" ref="AY8:BD8" si="8">SUM(AY9:AY10)</f>
        <v>2356</v>
      </c>
      <c r="AZ8" s="292">
        <f t="shared" si="8"/>
        <v>0</v>
      </c>
      <c r="BA8" s="292">
        <f t="shared" si="8"/>
        <v>0</v>
      </c>
      <c r="BB8" s="292">
        <f t="shared" si="8"/>
        <v>0</v>
      </c>
      <c r="BC8" s="292">
        <f t="shared" si="8"/>
        <v>0</v>
      </c>
      <c r="BD8" s="292">
        <f t="shared" si="8"/>
        <v>0</v>
      </c>
      <c r="BE8" s="291"/>
      <c r="BF8" s="292">
        <f>SUM(BF9:BF10)</f>
        <v>0</v>
      </c>
      <c r="BG8" s="292">
        <f t="shared" ref="BG8:BL8" si="9">SUM(BG9:BG10)</f>
        <v>0</v>
      </c>
      <c r="BH8" s="292">
        <f t="shared" si="9"/>
        <v>0</v>
      </c>
      <c r="BI8" s="292">
        <f t="shared" si="9"/>
        <v>0</v>
      </c>
      <c r="BJ8" s="292">
        <f t="shared" si="9"/>
        <v>0</v>
      </c>
      <c r="BK8" s="292">
        <f t="shared" si="9"/>
        <v>0</v>
      </c>
      <c r="BL8" s="292">
        <f t="shared" si="9"/>
        <v>0</v>
      </c>
    </row>
    <row r="9" spans="1:64" s="287" customFormat="1" ht="40.5" customHeight="1" x14ac:dyDescent="0.25">
      <c r="A9" s="293"/>
      <c r="B9" s="278"/>
      <c r="C9" s="1017" t="s">
        <v>226</v>
      </c>
      <c r="D9" s="1013" t="s">
        <v>2294</v>
      </c>
      <c r="E9" s="31">
        <v>869</v>
      </c>
      <c r="F9" s="280">
        <v>400201600</v>
      </c>
      <c r="G9" s="486" t="s">
        <v>391</v>
      </c>
      <c r="H9" s="279" t="s">
        <v>275</v>
      </c>
      <c r="I9" s="352" t="s">
        <v>2979</v>
      </c>
      <c r="J9" s="324">
        <v>40</v>
      </c>
      <c r="K9" s="28" t="s">
        <v>2971</v>
      </c>
      <c r="L9" s="28">
        <v>4002</v>
      </c>
      <c r="M9" s="28" t="s">
        <v>2972</v>
      </c>
      <c r="N9" s="280">
        <v>2024004540030</v>
      </c>
      <c r="O9" s="325" t="s">
        <v>2973</v>
      </c>
      <c r="P9" s="745" t="s">
        <v>2295</v>
      </c>
      <c r="Q9" s="327">
        <v>1</v>
      </c>
      <c r="R9" s="326" t="s">
        <v>2956</v>
      </c>
      <c r="S9" s="326"/>
      <c r="T9" s="31">
        <v>1</v>
      </c>
      <c r="U9" s="294"/>
      <c r="V9" s="295"/>
      <c r="W9" s="295">
        <v>1</v>
      </c>
      <c r="X9" s="295"/>
      <c r="Y9" s="295">
        <v>1300</v>
      </c>
      <c r="Z9" s="296">
        <f t="shared" si="5"/>
        <v>1300</v>
      </c>
      <c r="AA9" s="296">
        <f t="shared" si="5"/>
        <v>1300</v>
      </c>
      <c r="AB9" s="296">
        <f t="shared" si="5"/>
        <v>0</v>
      </c>
      <c r="AC9" s="296">
        <f t="shared" si="5"/>
        <v>0</v>
      </c>
      <c r="AD9" s="296">
        <f t="shared" si="5"/>
        <v>0</v>
      </c>
      <c r="AE9" s="296">
        <f t="shared" si="5"/>
        <v>0</v>
      </c>
      <c r="AF9" s="296">
        <f t="shared" si="5"/>
        <v>0</v>
      </c>
      <c r="AG9" s="297">
        <v>0</v>
      </c>
      <c r="AH9" s="296">
        <f>SUM(AI9:AN9)</f>
        <v>44</v>
      </c>
      <c r="AI9" s="298">
        <v>44</v>
      </c>
      <c r="AJ9" s="298"/>
      <c r="AK9" s="298"/>
      <c r="AL9" s="298"/>
      <c r="AM9" s="298"/>
      <c r="AN9" s="298"/>
      <c r="AO9" s="297">
        <v>0</v>
      </c>
      <c r="AP9" s="296">
        <f t="shared" ref="AP9:AP10" si="10">SUM(AQ9:AV9)</f>
        <v>78</v>
      </c>
      <c r="AQ9" s="298">
        <v>78</v>
      </c>
      <c r="AR9" s="298"/>
      <c r="AS9" s="298"/>
      <c r="AT9" s="298"/>
      <c r="AU9" s="298"/>
      <c r="AV9" s="298"/>
      <c r="AW9" s="297">
        <v>1</v>
      </c>
      <c r="AX9" s="296">
        <f t="shared" ref="AX9:AX10" si="11">SUM(AY9:BD9)</f>
        <v>1178</v>
      </c>
      <c r="AY9" s="298">
        <v>1178</v>
      </c>
      <c r="AZ9" s="298"/>
      <c r="BA9" s="298"/>
      <c r="BB9" s="298"/>
      <c r="BC9" s="298"/>
      <c r="BD9" s="298"/>
      <c r="BE9" s="297">
        <v>0</v>
      </c>
      <c r="BF9" s="296">
        <f t="shared" ref="BF9:BF10" si="12">SUM(BG9:BL9)</f>
        <v>0</v>
      </c>
      <c r="BG9" s="298"/>
      <c r="BH9" s="298"/>
      <c r="BI9" s="298"/>
      <c r="BJ9" s="298"/>
      <c r="BK9" s="298"/>
      <c r="BL9" s="298"/>
    </row>
    <row r="10" spans="1:64" s="287" customFormat="1" ht="40.5" customHeight="1" x14ac:dyDescent="0.25">
      <c r="A10" s="293"/>
      <c r="B10" s="278"/>
      <c r="C10" s="1019"/>
      <c r="D10" s="1013"/>
      <c r="E10" s="31">
        <v>870</v>
      </c>
      <c r="F10" s="280">
        <v>400201600</v>
      </c>
      <c r="G10" s="486" t="s">
        <v>391</v>
      </c>
      <c r="H10" s="279">
        <v>1</v>
      </c>
      <c r="I10" s="353" t="s">
        <v>2979</v>
      </c>
      <c r="J10" s="324">
        <v>40</v>
      </c>
      <c r="K10" s="28" t="s">
        <v>2971</v>
      </c>
      <c r="L10" s="28">
        <v>4002</v>
      </c>
      <c r="M10" s="28" t="s">
        <v>2972</v>
      </c>
      <c r="N10" s="280">
        <v>2024004540030</v>
      </c>
      <c r="O10" s="325" t="s">
        <v>2973</v>
      </c>
      <c r="P10" s="746" t="s">
        <v>391</v>
      </c>
      <c r="Q10" s="327">
        <v>1</v>
      </c>
      <c r="R10" s="326" t="s">
        <v>2956</v>
      </c>
      <c r="S10" s="326"/>
      <c r="T10" s="31">
        <v>1</v>
      </c>
      <c r="U10" s="294"/>
      <c r="V10" s="295"/>
      <c r="W10" s="295">
        <v>1</v>
      </c>
      <c r="X10" s="295"/>
      <c r="Y10" s="295">
        <v>1300</v>
      </c>
      <c r="Z10" s="296">
        <f t="shared" si="5"/>
        <v>1300</v>
      </c>
      <c r="AA10" s="296">
        <f t="shared" si="5"/>
        <v>1300</v>
      </c>
      <c r="AB10" s="296">
        <f t="shared" si="5"/>
        <v>0</v>
      </c>
      <c r="AC10" s="296">
        <f t="shared" si="5"/>
        <v>0</v>
      </c>
      <c r="AD10" s="296">
        <f t="shared" si="5"/>
        <v>0</v>
      </c>
      <c r="AE10" s="296">
        <f t="shared" si="5"/>
        <v>0</v>
      </c>
      <c r="AF10" s="296">
        <f t="shared" si="5"/>
        <v>0</v>
      </c>
      <c r="AG10" s="297">
        <v>0</v>
      </c>
      <c r="AH10" s="296">
        <f>SUM(AI10:AN10)</f>
        <v>44</v>
      </c>
      <c r="AI10" s="298">
        <v>44</v>
      </c>
      <c r="AJ10" s="298"/>
      <c r="AK10" s="298"/>
      <c r="AL10" s="298"/>
      <c r="AM10" s="298"/>
      <c r="AN10" s="298"/>
      <c r="AO10" s="297">
        <v>0</v>
      </c>
      <c r="AP10" s="296">
        <f t="shared" si="10"/>
        <v>78</v>
      </c>
      <c r="AQ10" s="298">
        <v>78</v>
      </c>
      <c r="AR10" s="298"/>
      <c r="AS10" s="298"/>
      <c r="AT10" s="298"/>
      <c r="AU10" s="298"/>
      <c r="AV10" s="298"/>
      <c r="AW10" s="297">
        <v>1</v>
      </c>
      <c r="AX10" s="296">
        <f t="shared" si="11"/>
        <v>1178</v>
      </c>
      <c r="AY10" s="298">
        <v>1178</v>
      </c>
      <c r="AZ10" s="298"/>
      <c r="BA10" s="298"/>
      <c r="BB10" s="298"/>
      <c r="BC10" s="298"/>
      <c r="BD10" s="298"/>
      <c r="BE10" s="297">
        <v>0</v>
      </c>
      <c r="BF10" s="296">
        <f t="shared" si="12"/>
        <v>0</v>
      </c>
      <c r="BG10" s="298"/>
      <c r="BH10" s="298"/>
      <c r="BI10" s="298"/>
      <c r="BJ10" s="298"/>
      <c r="BK10" s="298"/>
      <c r="BL10" s="298"/>
    </row>
    <row r="11" spans="1:64" s="287" customFormat="1" ht="40.5" customHeight="1" x14ac:dyDescent="0.25">
      <c r="A11" s="293"/>
      <c r="B11" s="599" t="s">
        <v>2297</v>
      </c>
      <c r="C11" s="611" t="s">
        <v>2296</v>
      </c>
      <c r="D11" s="603"/>
      <c r="E11" s="603"/>
      <c r="F11" s="612"/>
      <c r="G11" s="613"/>
      <c r="H11" s="631"/>
      <c r="I11" s="614"/>
      <c r="J11" s="619"/>
      <c r="K11" s="619"/>
      <c r="L11" s="619"/>
      <c r="M11" s="619"/>
      <c r="N11" s="617"/>
      <c r="O11" s="618"/>
      <c r="P11" s="744"/>
      <c r="Q11" s="744"/>
      <c r="R11" s="744"/>
      <c r="S11" s="744"/>
      <c r="T11" s="603"/>
      <c r="U11" s="604"/>
      <c r="V11" s="604"/>
      <c r="W11" s="604"/>
      <c r="X11" s="605"/>
      <c r="Y11" s="289">
        <v>200</v>
      </c>
      <c r="Z11" s="290">
        <f t="shared" si="5"/>
        <v>200</v>
      </c>
      <c r="AA11" s="290">
        <f t="shared" si="5"/>
        <v>200</v>
      </c>
      <c r="AB11" s="290">
        <f t="shared" si="5"/>
        <v>0</v>
      </c>
      <c r="AC11" s="290">
        <f t="shared" si="5"/>
        <v>0</v>
      </c>
      <c r="AD11" s="290">
        <f t="shared" si="5"/>
        <v>0</v>
      </c>
      <c r="AE11" s="290">
        <f t="shared" si="5"/>
        <v>0</v>
      </c>
      <c r="AF11" s="290">
        <f t="shared" si="5"/>
        <v>0</v>
      </c>
      <c r="AG11" s="291"/>
      <c r="AH11" s="292">
        <f>AH12</f>
        <v>50</v>
      </c>
      <c r="AI11" s="292">
        <f t="shared" ref="AI11:AN11" si="13">AI12</f>
        <v>50</v>
      </c>
      <c r="AJ11" s="292">
        <f t="shared" si="13"/>
        <v>0</v>
      </c>
      <c r="AK11" s="292">
        <f t="shared" si="13"/>
        <v>0</v>
      </c>
      <c r="AL11" s="292">
        <f t="shared" si="13"/>
        <v>0</v>
      </c>
      <c r="AM11" s="292">
        <f t="shared" si="13"/>
        <v>0</v>
      </c>
      <c r="AN11" s="292">
        <f t="shared" si="13"/>
        <v>0</v>
      </c>
      <c r="AO11" s="291"/>
      <c r="AP11" s="292">
        <f>AP12</f>
        <v>50</v>
      </c>
      <c r="AQ11" s="292">
        <f t="shared" ref="AQ11:AV11" si="14">AQ12</f>
        <v>50</v>
      </c>
      <c r="AR11" s="292">
        <f t="shared" si="14"/>
        <v>0</v>
      </c>
      <c r="AS11" s="292">
        <f t="shared" si="14"/>
        <v>0</v>
      </c>
      <c r="AT11" s="292">
        <f t="shared" si="14"/>
        <v>0</v>
      </c>
      <c r="AU11" s="292">
        <f t="shared" si="14"/>
        <v>0</v>
      </c>
      <c r="AV11" s="292">
        <f t="shared" si="14"/>
        <v>0</v>
      </c>
      <c r="AW11" s="291"/>
      <c r="AX11" s="292">
        <f>AX12</f>
        <v>50</v>
      </c>
      <c r="AY11" s="292">
        <f t="shared" ref="AY11:BD11" si="15">AY12</f>
        <v>50</v>
      </c>
      <c r="AZ11" s="292">
        <f t="shared" si="15"/>
        <v>0</v>
      </c>
      <c r="BA11" s="292">
        <f t="shared" si="15"/>
        <v>0</v>
      </c>
      <c r="BB11" s="292">
        <f t="shared" si="15"/>
        <v>0</v>
      </c>
      <c r="BC11" s="292">
        <f t="shared" si="15"/>
        <v>0</v>
      </c>
      <c r="BD11" s="292">
        <f t="shared" si="15"/>
        <v>0</v>
      </c>
      <c r="BE11" s="291"/>
      <c r="BF11" s="292">
        <f>BF12</f>
        <v>50</v>
      </c>
      <c r="BG11" s="292">
        <f t="shared" ref="BG11:BL11" si="16">BG12</f>
        <v>50</v>
      </c>
      <c r="BH11" s="292">
        <f t="shared" si="16"/>
        <v>0</v>
      </c>
      <c r="BI11" s="292">
        <f t="shared" si="16"/>
        <v>0</v>
      </c>
      <c r="BJ11" s="292">
        <f t="shared" si="16"/>
        <v>0</v>
      </c>
      <c r="BK11" s="292">
        <f t="shared" si="16"/>
        <v>0</v>
      </c>
      <c r="BL11" s="292">
        <f t="shared" si="16"/>
        <v>0</v>
      </c>
    </row>
    <row r="12" spans="1:64" s="287" customFormat="1" ht="40.5" customHeight="1" x14ac:dyDescent="0.25">
      <c r="A12" s="293"/>
      <c r="B12" s="278"/>
      <c r="C12" s="328" t="s">
        <v>2299</v>
      </c>
      <c r="D12" s="322" t="s">
        <v>2298</v>
      </c>
      <c r="E12" s="31">
        <v>871</v>
      </c>
      <c r="F12" s="280">
        <v>400200100</v>
      </c>
      <c r="G12" s="329" t="s">
        <v>677</v>
      </c>
      <c r="H12" s="492">
        <v>40</v>
      </c>
      <c r="I12" s="353" t="s">
        <v>2979</v>
      </c>
      <c r="J12" s="324">
        <v>40</v>
      </c>
      <c r="K12" s="28" t="s">
        <v>2971</v>
      </c>
      <c r="L12" s="28">
        <v>4002</v>
      </c>
      <c r="M12" s="28" t="s">
        <v>2972</v>
      </c>
      <c r="N12" s="280">
        <v>2024004540030</v>
      </c>
      <c r="O12" s="325" t="s">
        <v>2973</v>
      </c>
      <c r="P12" s="746" t="s">
        <v>677</v>
      </c>
      <c r="Q12" s="327">
        <v>40</v>
      </c>
      <c r="R12" s="326" t="s">
        <v>2956</v>
      </c>
      <c r="S12" s="326"/>
      <c r="T12" s="31">
        <v>40</v>
      </c>
      <c r="U12" s="294">
        <v>40</v>
      </c>
      <c r="V12" s="295">
        <v>40</v>
      </c>
      <c r="W12" s="295">
        <v>40</v>
      </c>
      <c r="X12" s="295">
        <v>40</v>
      </c>
      <c r="Y12" s="295">
        <v>200</v>
      </c>
      <c r="Z12" s="296">
        <f t="shared" si="5"/>
        <v>200</v>
      </c>
      <c r="AA12" s="296">
        <f t="shared" si="5"/>
        <v>200</v>
      </c>
      <c r="AB12" s="296">
        <f t="shared" si="5"/>
        <v>0</v>
      </c>
      <c r="AC12" s="296">
        <f t="shared" si="5"/>
        <v>0</v>
      </c>
      <c r="AD12" s="296">
        <f t="shared" si="5"/>
        <v>0</v>
      </c>
      <c r="AE12" s="296">
        <f t="shared" si="5"/>
        <v>0</v>
      </c>
      <c r="AF12" s="296">
        <f t="shared" si="5"/>
        <v>0</v>
      </c>
      <c r="AG12" s="297">
        <v>40</v>
      </c>
      <c r="AH12" s="296">
        <f>SUM(AI12:AN12)</f>
        <v>50</v>
      </c>
      <c r="AI12" s="298">
        <v>50</v>
      </c>
      <c r="AJ12" s="298"/>
      <c r="AK12" s="298"/>
      <c r="AL12" s="298"/>
      <c r="AM12" s="298"/>
      <c r="AN12" s="298"/>
      <c r="AO12" s="297">
        <v>40</v>
      </c>
      <c r="AP12" s="296">
        <f>SUM(AQ12:AV12)</f>
        <v>50</v>
      </c>
      <c r="AQ12" s="298">
        <v>50</v>
      </c>
      <c r="AR12" s="298"/>
      <c r="AS12" s="298"/>
      <c r="AT12" s="298"/>
      <c r="AU12" s="298"/>
      <c r="AV12" s="298"/>
      <c r="AW12" s="297">
        <v>40</v>
      </c>
      <c r="AX12" s="296">
        <f>SUM(AY12:BD12)</f>
        <v>50</v>
      </c>
      <c r="AY12" s="298">
        <v>50</v>
      </c>
      <c r="AZ12" s="298"/>
      <c r="BA12" s="298"/>
      <c r="BB12" s="298"/>
      <c r="BC12" s="298"/>
      <c r="BD12" s="298"/>
      <c r="BE12" s="297">
        <v>40</v>
      </c>
      <c r="BF12" s="296">
        <f>SUM(BG12:BL12)</f>
        <v>50</v>
      </c>
      <c r="BG12" s="298">
        <v>50</v>
      </c>
      <c r="BH12" s="298"/>
      <c r="BI12" s="298"/>
      <c r="BJ12" s="298"/>
      <c r="BK12" s="298"/>
      <c r="BL12" s="298"/>
    </row>
    <row r="13" spans="1:64" s="287" customFormat="1" ht="40.5" customHeight="1" x14ac:dyDescent="0.25">
      <c r="A13" s="293"/>
      <c r="B13" s="599" t="s">
        <v>728</v>
      </c>
      <c r="C13" s="611" t="s">
        <v>2921</v>
      </c>
      <c r="D13" s="603"/>
      <c r="E13" s="603"/>
      <c r="F13" s="612"/>
      <c r="G13" s="613"/>
      <c r="H13" s="631"/>
      <c r="I13" s="614"/>
      <c r="J13" s="619"/>
      <c r="K13" s="619"/>
      <c r="L13" s="619"/>
      <c r="M13" s="619"/>
      <c r="N13" s="617"/>
      <c r="O13" s="618"/>
      <c r="P13" s="744"/>
      <c r="Q13" s="744"/>
      <c r="R13" s="744"/>
      <c r="S13" s="744"/>
      <c r="T13" s="603"/>
      <c r="U13" s="604"/>
      <c r="V13" s="604"/>
      <c r="W13" s="604"/>
      <c r="X13" s="605"/>
      <c r="Y13" s="289">
        <v>390</v>
      </c>
      <c r="Z13" s="290">
        <f t="shared" si="5"/>
        <v>390</v>
      </c>
      <c r="AA13" s="290">
        <f t="shared" si="5"/>
        <v>390</v>
      </c>
      <c r="AB13" s="290">
        <f t="shared" si="5"/>
        <v>0</v>
      </c>
      <c r="AC13" s="290">
        <f t="shared" si="5"/>
        <v>0</v>
      </c>
      <c r="AD13" s="290">
        <f t="shared" si="5"/>
        <v>0</v>
      </c>
      <c r="AE13" s="290">
        <f t="shared" si="5"/>
        <v>0</v>
      </c>
      <c r="AF13" s="290">
        <f t="shared" si="5"/>
        <v>0</v>
      </c>
      <c r="AG13" s="291"/>
      <c r="AH13" s="292">
        <f>SUM(AH14:AH15)</f>
        <v>148</v>
      </c>
      <c r="AI13" s="292">
        <f t="shared" ref="AI13:AN13" si="17">SUM(AI14:AI15)</f>
        <v>148</v>
      </c>
      <c r="AJ13" s="292">
        <f t="shared" si="17"/>
        <v>0</v>
      </c>
      <c r="AK13" s="292">
        <f t="shared" si="17"/>
        <v>0</v>
      </c>
      <c r="AL13" s="292">
        <f t="shared" si="17"/>
        <v>0</v>
      </c>
      <c r="AM13" s="292">
        <f t="shared" si="17"/>
        <v>0</v>
      </c>
      <c r="AN13" s="292">
        <f t="shared" si="17"/>
        <v>0</v>
      </c>
      <c r="AO13" s="291"/>
      <c r="AP13" s="292">
        <f>SUM(AP14:AP15)</f>
        <v>70</v>
      </c>
      <c r="AQ13" s="292">
        <f t="shared" ref="AQ13:AV13" si="18">SUM(AQ14:AQ15)</f>
        <v>70</v>
      </c>
      <c r="AR13" s="292">
        <f t="shared" si="18"/>
        <v>0</v>
      </c>
      <c r="AS13" s="292">
        <f t="shared" si="18"/>
        <v>0</v>
      </c>
      <c r="AT13" s="292">
        <f t="shared" si="18"/>
        <v>0</v>
      </c>
      <c r="AU13" s="292">
        <f t="shared" si="18"/>
        <v>0</v>
      </c>
      <c r="AV13" s="292">
        <f t="shared" si="18"/>
        <v>0</v>
      </c>
      <c r="AW13" s="291"/>
      <c r="AX13" s="292">
        <f>SUM(AX14:AX15)</f>
        <v>72</v>
      </c>
      <c r="AY13" s="292">
        <f t="shared" ref="AY13:BD13" si="19">SUM(AY14:AY15)</f>
        <v>72</v>
      </c>
      <c r="AZ13" s="292">
        <f t="shared" si="19"/>
        <v>0</v>
      </c>
      <c r="BA13" s="292">
        <f t="shared" si="19"/>
        <v>0</v>
      </c>
      <c r="BB13" s="292">
        <f t="shared" si="19"/>
        <v>0</v>
      </c>
      <c r="BC13" s="292">
        <f t="shared" si="19"/>
        <v>0</v>
      </c>
      <c r="BD13" s="292">
        <f t="shared" si="19"/>
        <v>0</v>
      </c>
      <c r="BE13" s="291"/>
      <c r="BF13" s="292">
        <f>SUM(BF14:BF15)</f>
        <v>100</v>
      </c>
      <c r="BG13" s="292">
        <f t="shared" ref="BG13:BL13" si="20">SUM(BG14:BG15)</f>
        <v>100</v>
      </c>
      <c r="BH13" s="292">
        <f t="shared" si="20"/>
        <v>0</v>
      </c>
      <c r="BI13" s="292">
        <f t="shared" si="20"/>
        <v>0</v>
      </c>
      <c r="BJ13" s="292">
        <f t="shared" si="20"/>
        <v>0</v>
      </c>
      <c r="BK13" s="292">
        <f t="shared" si="20"/>
        <v>0</v>
      </c>
      <c r="BL13" s="292">
        <f t="shared" si="20"/>
        <v>0</v>
      </c>
    </row>
    <row r="14" spans="1:64" s="287" customFormat="1" ht="40.5" customHeight="1" x14ac:dyDescent="0.25">
      <c r="A14" s="293"/>
      <c r="B14" s="278"/>
      <c r="C14" s="1017" t="s">
        <v>2304</v>
      </c>
      <c r="D14" s="1013" t="s">
        <v>2922</v>
      </c>
      <c r="E14" s="31">
        <v>872</v>
      </c>
      <c r="F14" s="280">
        <v>459902000</v>
      </c>
      <c r="G14" s="329" t="s">
        <v>2980</v>
      </c>
      <c r="H14" s="28">
        <v>1</v>
      </c>
      <c r="I14" s="353" t="s">
        <v>2979</v>
      </c>
      <c r="J14" s="329">
        <v>45</v>
      </c>
      <c r="K14" s="329" t="s">
        <v>2984</v>
      </c>
      <c r="L14" s="329">
        <v>4599</v>
      </c>
      <c r="M14" s="329" t="s">
        <v>2983</v>
      </c>
      <c r="N14" s="280">
        <v>2024004540028</v>
      </c>
      <c r="O14" s="329" t="s">
        <v>2985</v>
      </c>
      <c r="P14" s="746" t="s">
        <v>2923</v>
      </c>
      <c r="Q14" s="327">
        <v>1</v>
      </c>
      <c r="R14" s="326" t="s">
        <v>2956</v>
      </c>
      <c r="S14" s="326"/>
      <c r="T14" s="31">
        <v>1</v>
      </c>
      <c r="U14" s="294">
        <v>1</v>
      </c>
      <c r="V14" s="295"/>
      <c r="W14" s="295"/>
      <c r="X14" s="295"/>
      <c r="Y14" s="295">
        <v>28</v>
      </c>
      <c r="Z14" s="296">
        <f t="shared" si="5"/>
        <v>28</v>
      </c>
      <c r="AA14" s="296">
        <f t="shared" si="5"/>
        <v>28</v>
      </c>
      <c r="AB14" s="296">
        <f t="shared" si="5"/>
        <v>0</v>
      </c>
      <c r="AC14" s="296">
        <f t="shared" si="5"/>
        <v>0</v>
      </c>
      <c r="AD14" s="296">
        <f t="shared" si="5"/>
        <v>0</v>
      </c>
      <c r="AE14" s="296">
        <f t="shared" si="5"/>
        <v>0</v>
      </c>
      <c r="AF14" s="296">
        <f t="shared" si="5"/>
        <v>0</v>
      </c>
      <c r="AG14" s="297">
        <v>1</v>
      </c>
      <c r="AH14" s="296">
        <f t="shared" ref="AH14:AH15" si="21">SUM(AI14:AN14)</f>
        <v>28</v>
      </c>
      <c r="AI14" s="298">
        <v>28</v>
      </c>
      <c r="AJ14" s="298"/>
      <c r="AK14" s="298"/>
      <c r="AL14" s="298"/>
      <c r="AM14" s="298"/>
      <c r="AN14" s="298"/>
      <c r="AO14" s="297">
        <v>0</v>
      </c>
      <c r="AP14" s="296">
        <f t="shared" ref="AP14:AP15" si="22">SUM(AQ14:AV14)</f>
        <v>0</v>
      </c>
      <c r="AQ14" s="298"/>
      <c r="AR14" s="298"/>
      <c r="AS14" s="298"/>
      <c r="AT14" s="298"/>
      <c r="AU14" s="298"/>
      <c r="AV14" s="298"/>
      <c r="AW14" s="297">
        <v>0</v>
      </c>
      <c r="AX14" s="296">
        <f t="shared" ref="AX14:AX15" si="23">SUM(AY14:BD14)</f>
        <v>0</v>
      </c>
      <c r="AY14" s="298"/>
      <c r="AZ14" s="298"/>
      <c r="BA14" s="298"/>
      <c r="BB14" s="298"/>
      <c r="BC14" s="298"/>
      <c r="BD14" s="298"/>
      <c r="BE14" s="297">
        <v>0</v>
      </c>
      <c r="BF14" s="296">
        <f t="shared" ref="BF14:BF15" si="24">SUM(BG14:BL14)</f>
        <v>0</v>
      </c>
      <c r="BG14" s="298"/>
      <c r="BH14" s="298"/>
      <c r="BI14" s="298"/>
      <c r="BJ14" s="298"/>
      <c r="BK14" s="298"/>
      <c r="BL14" s="298"/>
    </row>
    <row r="15" spans="1:64" s="287" customFormat="1" ht="40.5" customHeight="1" x14ac:dyDescent="0.25">
      <c r="A15" s="293"/>
      <c r="B15" s="278"/>
      <c r="C15" s="1019"/>
      <c r="D15" s="1013"/>
      <c r="E15" s="31">
        <v>873</v>
      </c>
      <c r="F15" s="280">
        <v>459902000</v>
      </c>
      <c r="G15" s="329" t="s">
        <v>2980</v>
      </c>
      <c r="H15" s="28">
        <v>1</v>
      </c>
      <c r="I15" s="353" t="s">
        <v>2979</v>
      </c>
      <c r="J15" s="329">
        <v>45</v>
      </c>
      <c r="K15" s="329" t="s">
        <v>2984</v>
      </c>
      <c r="L15" s="329">
        <v>4599</v>
      </c>
      <c r="M15" s="329" t="s">
        <v>2983</v>
      </c>
      <c r="N15" s="280">
        <v>2024004540028</v>
      </c>
      <c r="O15" s="329" t="s">
        <v>2985</v>
      </c>
      <c r="P15" s="746" t="s">
        <v>2924</v>
      </c>
      <c r="Q15" s="327">
        <v>1</v>
      </c>
      <c r="R15" s="326" t="s">
        <v>2956</v>
      </c>
      <c r="S15" s="326"/>
      <c r="T15" s="31">
        <v>1</v>
      </c>
      <c r="U15" s="294"/>
      <c r="V15" s="295">
        <v>1</v>
      </c>
      <c r="W15" s="295">
        <v>1</v>
      </c>
      <c r="X15" s="295">
        <v>1</v>
      </c>
      <c r="Y15" s="295">
        <v>362</v>
      </c>
      <c r="Z15" s="296">
        <f t="shared" si="5"/>
        <v>362</v>
      </c>
      <c r="AA15" s="296">
        <f t="shared" si="5"/>
        <v>362</v>
      </c>
      <c r="AB15" s="296">
        <f t="shared" si="5"/>
        <v>0</v>
      </c>
      <c r="AC15" s="296">
        <f t="shared" si="5"/>
        <v>0</v>
      </c>
      <c r="AD15" s="296">
        <f t="shared" si="5"/>
        <v>0</v>
      </c>
      <c r="AE15" s="296">
        <f t="shared" si="5"/>
        <v>0</v>
      </c>
      <c r="AF15" s="296">
        <f t="shared" si="5"/>
        <v>0</v>
      </c>
      <c r="AG15" s="297">
        <v>0</v>
      </c>
      <c r="AH15" s="296">
        <f t="shared" si="21"/>
        <v>120</v>
      </c>
      <c r="AI15" s="298">
        <v>120</v>
      </c>
      <c r="AJ15" s="298"/>
      <c r="AK15" s="298"/>
      <c r="AL15" s="298"/>
      <c r="AM15" s="298"/>
      <c r="AN15" s="298"/>
      <c r="AO15" s="297">
        <v>1</v>
      </c>
      <c r="AP15" s="296">
        <f t="shared" si="22"/>
        <v>70</v>
      </c>
      <c r="AQ15" s="298">
        <v>70</v>
      </c>
      <c r="AR15" s="298"/>
      <c r="AS15" s="298"/>
      <c r="AT15" s="298"/>
      <c r="AU15" s="298"/>
      <c r="AV15" s="298"/>
      <c r="AW15" s="297">
        <v>1</v>
      </c>
      <c r="AX15" s="296">
        <f t="shared" si="23"/>
        <v>72</v>
      </c>
      <c r="AY15" s="298">
        <v>72</v>
      </c>
      <c r="AZ15" s="298"/>
      <c r="BA15" s="298"/>
      <c r="BB15" s="298"/>
      <c r="BC15" s="298"/>
      <c r="BD15" s="298"/>
      <c r="BE15" s="297">
        <v>1</v>
      </c>
      <c r="BF15" s="296">
        <f t="shared" si="24"/>
        <v>100</v>
      </c>
      <c r="BG15" s="298">
        <v>100</v>
      </c>
      <c r="BH15" s="298"/>
      <c r="BI15" s="298"/>
      <c r="BJ15" s="298"/>
      <c r="BK15" s="298"/>
      <c r="BL15" s="298"/>
    </row>
    <row r="16" spans="1:64" s="287" customFormat="1" ht="40.5" customHeight="1" x14ac:dyDescent="0.25">
      <c r="A16" s="293"/>
      <c r="B16" s="599" t="s">
        <v>2308</v>
      </c>
      <c r="C16" s="611" t="s">
        <v>2300</v>
      </c>
      <c r="D16" s="603"/>
      <c r="E16" s="603"/>
      <c r="F16" s="612"/>
      <c r="G16" s="613"/>
      <c r="H16" s="632"/>
      <c r="I16" s="614"/>
      <c r="J16" s="619"/>
      <c r="K16" s="619"/>
      <c r="L16" s="619"/>
      <c r="M16" s="619"/>
      <c r="N16" s="617"/>
      <c r="O16" s="618"/>
      <c r="P16" s="744"/>
      <c r="Q16" s="744"/>
      <c r="R16" s="744"/>
      <c r="S16" s="744"/>
      <c r="T16" s="603"/>
      <c r="U16" s="604"/>
      <c r="V16" s="604"/>
      <c r="W16" s="604"/>
      <c r="X16" s="605"/>
      <c r="Y16" s="289">
        <v>400</v>
      </c>
      <c r="Z16" s="290">
        <f t="shared" si="5"/>
        <v>400</v>
      </c>
      <c r="AA16" s="290">
        <f t="shared" si="5"/>
        <v>400</v>
      </c>
      <c r="AB16" s="290">
        <f t="shared" si="5"/>
        <v>0</v>
      </c>
      <c r="AC16" s="290">
        <f t="shared" si="5"/>
        <v>0</v>
      </c>
      <c r="AD16" s="290">
        <f t="shared" si="5"/>
        <v>0</v>
      </c>
      <c r="AE16" s="290">
        <f t="shared" si="5"/>
        <v>0</v>
      </c>
      <c r="AF16" s="290">
        <f t="shared" si="5"/>
        <v>0</v>
      </c>
      <c r="AG16" s="291"/>
      <c r="AH16" s="292">
        <f>SUM(AH17:AH18)</f>
        <v>100</v>
      </c>
      <c r="AI16" s="292">
        <f t="shared" ref="AI16:AN16" si="25">SUM(AI17:AI18)</f>
        <v>100</v>
      </c>
      <c r="AJ16" s="292">
        <f t="shared" si="25"/>
        <v>0</v>
      </c>
      <c r="AK16" s="292">
        <f t="shared" si="25"/>
        <v>0</v>
      </c>
      <c r="AL16" s="292">
        <f t="shared" si="25"/>
        <v>0</v>
      </c>
      <c r="AM16" s="292">
        <f t="shared" si="25"/>
        <v>0</v>
      </c>
      <c r="AN16" s="292">
        <f t="shared" si="25"/>
        <v>0</v>
      </c>
      <c r="AO16" s="291"/>
      <c r="AP16" s="292">
        <f>SUM(AP17:AP18)</f>
        <v>0</v>
      </c>
      <c r="AQ16" s="292">
        <f t="shared" ref="AQ16:AV16" si="26">SUM(AQ17:AQ18)</f>
        <v>0</v>
      </c>
      <c r="AR16" s="292">
        <f t="shared" si="26"/>
        <v>0</v>
      </c>
      <c r="AS16" s="292">
        <f t="shared" si="26"/>
        <v>0</v>
      </c>
      <c r="AT16" s="292">
        <f t="shared" si="26"/>
        <v>0</v>
      </c>
      <c r="AU16" s="292">
        <f t="shared" si="26"/>
        <v>0</v>
      </c>
      <c r="AV16" s="292">
        <f t="shared" si="26"/>
        <v>0</v>
      </c>
      <c r="AW16" s="291"/>
      <c r="AX16" s="292">
        <f>SUM(AX17:AX18)</f>
        <v>0</v>
      </c>
      <c r="AY16" s="292">
        <f t="shared" ref="AY16:BD16" si="27">SUM(AY17:AY18)</f>
        <v>0</v>
      </c>
      <c r="AZ16" s="292">
        <f t="shared" si="27"/>
        <v>0</v>
      </c>
      <c r="BA16" s="292">
        <f t="shared" si="27"/>
        <v>0</v>
      </c>
      <c r="BB16" s="292">
        <f t="shared" si="27"/>
        <v>0</v>
      </c>
      <c r="BC16" s="292">
        <f t="shared" si="27"/>
        <v>0</v>
      </c>
      <c r="BD16" s="292">
        <f t="shared" si="27"/>
        <v>0</v>
      </c>
      <c r="BE16" s="291"/>
      <c r="BF16" s="292">
        <f>SUM(BF17:BF18)</f>
        <v>300</v>
      </c>
      <c r="BG16" s="292">
        <f t="shared" ref="BG16:BL16" si="28">SUM(BG17:BG18)</f>
        <v>300</v>
      </c>
      <c r="BH16" s="292">
        <f t="shared" si="28"/>
        <v>0</v>
      </c>
      <c r="BI16" s="292">
        <f t="shared" si="28"/>
        <v>0</v>
      </c>
      <c r="BJ16" s="292">
        <f t="shared" si="28"/>
        <v>0</v>
      </c>
      <c r="BK16" s="292">
        <f t="shared" si="28"/>
        <v>0</v>
      </c>
      <c r="BL16" s="292">
        <f t="shared" si="28"/>
        <v>0</v>
      </c>
    </row>
    <row r="17" spans="1:64" s="287" customFormat="1" ht="40.5" customHeight="1" x14ac:dyDescent="0.25">
      <c r="A17" s="293"/>
      <c r="B17" s="278"/>
      <c r="C17" s="1017" t="s">
        <v>2309</v>
      </c>
      <c r="D17" s="1013" t="s">
        <v>2301</v>
      </c>
      <c r="E17" s="31">
        <v>874</v>
      </c>
      <c r="F17" s="280">
        <v>459902500</v>
      </c>
      <c r="G17" s="329" t="s">
        <v>614</v>
      </c>
      <c r="H17" s="28">
        <v>1</v>
      </c>
      <c r="I17" s="353" t="s">
        <v>2979</v>
      </c>
      <c r="J17" s="329">
        <v>45</v>
      </c>
      <c r="K17" s="329" t="s">
        <v>2984</v>
      </c>
      <c r="L17" s="329">
        <v>4599</v>
      </c>
      <c r="M17" s="329" t="s">
        <v>2983</v>
      </c>
      <c r="N17" s="280">
        <v>2024004540028</v>
      </c>
      <c r="O17" s="329" t="s">
        <v>2985</v>
      </c>
      <c r="P17" s="746" t="s">
        <v>2302</v>
      </c>
      <c r="Q17" s="327">
        <v>1</v>
      </c>
      <c r="R17" s="326" t="s">
        <v>2956</v>
      </c>
      <c r="S17" s="326"/>
      <c r="T17" s="31">
        <v>1</v>
      </c>
      <c r="U17" s="294">
        <v>0</v>
      </c>
      <c r="V17" s="295"/>
      <c r="W17" s="295"/>
      <c r="X17" s="295">
        <v>1</v>
      </c>
      <c r="Y17" s="295">
        <v>200</v>
      </c>
      <c r="Z17" s="296">
        <f t="shared" si="5"/>
        <v>200</v>
      </c>
      <c r="AA17" s="296">
        <f t="shared" si="5"/>
        <v>200</v>
      </c>
      <c r="AB17" s="296">
        <f t="shared" si="5"/>
        <v>0</v>
      </c>
      <c r="AC17" s="296">
        <f t="shared" si="5"/>
        <v>0</v>
      </c>
      <c r="AD17" s="296">
        <f t="shared" si="5"/>
        <v>0</v>
      </c>
      <c r="AE17" s="296">
        <f t="shared" si="5"/>
        <v>0</v>
      </c>
      <c r="AF17" s="296">
        <f t="shared" si="5"/>
        <v>0</v>
      </c>
      <c r="AG17" s="297">
        <v>0</v>
      </c>
      <c r="AH17" s="296">
        <f t="shared" ref="AH17:AH18" si="29">SUM(AI17:AN17)</f>
        <v>50</v>
      </c>
      <c r="AI17" s="298">
        <v>50</v>
      </c>
      <c r="AJ17" s="298"/>
      <c r="AK17" s="298"/>
      <c r="AL17" s="298"/>
      <c r="AM17" s="298"/>
      <c r="AN17" s="298"/>
      <c r="AO17" s="297">
        <v>0</v>
      </c>
      <c r="AP17" s="296">
        <f t="shared" ref="AP17:AP18" si="30">SUM(AQ17:AV17)</f>
        <v>0</v>
      </c>
      <c r="AQ17" s="298"/>
      <c r="AR17" s="298"/>
      <c r="AS17" s="298"/>
      <c r="AT17" s="298"/>
      <c r="AU17" s="298"/>
      <c r="AV17" s="298"/>
      <c r="AW17" s="297">
        <v>0</v>
      </c>
      <c r="AX17" s="296">
        <f t="shared" ref="AX17:AX18" si="31">SUM(AY17:BD17)</f>
        <v>0</v>
      </c>
      <c r="AY17" s="298"/>
      <c r="AZ17" s="298"/>
      <c r="BA17" s="298"/>
      <c r="BB17" s="298"/>
      <c r="BC17" s="298"/>
      <c r="BD17" s="298"/>
      <c r="BE17" s="297">
        <v>1</v>
      </c>
      <c r="BF17" s="296">
        <f t="shared" ref="BF17:BF18" si="32">SUM(BG17:BL17)</f>
        <v>150</v>
      </c>
      <c r="BG17" s="298">
        <v>150</v>
      </c>
      <c r="BH17" s="298"/>
      <c r="BI17" s="298"/>
      <c r="BJ17" s="298"/>
      <c r="BK17" s="298"/>
      <c r="BL17" s="298"/>
    </row>
    <row r="18" spans="1:64" s="287" customFormat="1" ht="40.5" customHeight="1" x14ac:dyDescent="0.25">
      <c r="A18" s="293"/>
      <c r="B18" s="278"/>
      <c r="C18" s="1019"/>
      <c r="D18" s="1013"/>
      <c r="E18" s="31">
        <v>875</v>
      </c>
      <c r="F18" s="280">
        <v>459902300</v>
      </c>
      <c r="G18" s="329" t="s">
        <v>2986</v>
      </c>
      <c r="H18" s="28">
        <v>1</v>
      </c>
      <c r="I18" s="353" t="s">
        <v>2979</v>
      </c>
      <c r="J18" s="329">
        <v>45</v>
      </c>
      <c r="K18" s="329" t="s">
        <v>2984</v>
      </c>
      <c r="L18" s="329">
        <v>4599</v>
      </c>
      <c r="M18" s="329" t="s">
        <v>2983</v>
      </c>
      <c r="N18" s="280">
        <v>2024004540028</v>
      </c>
      <c r="O18" s="329" t="s">
        <v>2985</v>
      </c>
      <c r="P18" s="746" t="s">
        <v>2303</v>
      </c>
      <c r="Q18" s="327">
        <v>1</v>
      </c>
      <c r="R18" s="326" t="s">
        <v>2956</v>
      </c>
      <c r="S18" s="326"/>
      <c r="T18" s="31">
        <v>1</v>
      </c>
      <c r="U18" s="294">
        <v>0</v>
      </c>
      <c r="V18" s="295"/>
      <c r="W18" s="295"/>
      <c r="X18" s="295">
        <v>1</v>
      </c>
      <c r="Y18" s="295">
        <v>200</v>
      </c>
      <c r="Z18" s="296">
        <f t="shared" si="5"/>
        <v>200</v>
      </c>
      <c r="AA18" s="296">
        <f t="shared" si="5"/>
        <v>200</v>
      </c>
      <c r="AB18" s="296">
        <f t="shared" si="5"/>
        <v>0</v>
      </c>
      <c r="AC18" s="296">
        <f t="shared" si="5"/>
        <v>0</v>
      </c>
      <c r="AD18" s="296">
        <f t="shared" si="5"/>
        <v>0</v>
      </c>
      <c r="AE18" s="296">
        <f t="shared" si="5"/>
        <v>0</v>
      </c>
      <c r="AF18" s="296">
        <f t="shared" si="5"/>
        <v>0</v>
      </c>
      <c r="AG18" s="297">
        <v>0</v>
      </c>
      <c r="AH18" s="296">
        <f t="shared" si="29"/>
        <v>50</v>
      </c>
      <c r="AI18" s="298">
        <v>50</v>
      </c>
      <c r="AJ18" s="298"/>
      <c r="AK18" s="298"/>
      <c r="AL18" s="298"/>
      <c r="AM18" s="298"/>
      <c r="AN18" s="298"/>
      <c r="AO18" s="297">
        <v>0</v>
      </c>
      <c r="AP18" s="296">
        <f t="shared" si="30"/>
        <v>0</v>
      </c>
      <c r="AQ18" s="298"/>
      <c r="AR18" s="298"/>
      <c r="AS18" s="298"/>
      <c r="AT18" s="298"/>
      <c r="AU18" s="298"/>
      <c r="AV18" s="298"/>
      <c r="AW18" s="297">
        <v>0</v>
      </c>
      <c r="AX18" s="296">
        <f t="shared" si="31"/>
        <v>0</v>
      </c>
      <c r="AY18" s="298"/>
      <c r="AZ18" s="298"/>
      <c r="BA18" s="298"/>
      <c r="BB18" s="298"/>
      <c r="BC18" s="298"/>
      <c r="BD18" s="298"/>
      <c r="BE18" s="297">
        <v>1</v>
      </c>
      <c r="BF18" s="296">
        <f t="shared" si="32"/>
        <v>150</v>
      </c>
      <c r="BG18" s="298">
        <v>150</v>
      </c>
      <c r="BH18" s="298"/>
      <c r="BI18" s="298"/>
      <c r="BJ18" s="298"/>
      <c r="BK18" s="298"/>
      <c r="BL18" s="298"/>
    </row>
    <row r="19" spans="1:64" s="287" customFormat="1" ht="40.5" customHeight="1" x14ac:dyDescent="0.25">
      <c r="A19" s="293"/>
      <c r="B19" s="599" t="s">
        <v>2311</v>
      </c>
      <c r="C19" s="611" t="s">
        <v>2307</v>
      </c>
      <c r="D19" s="603"/>
      <c r="E19" s="603"/>
      <c r="F19" s="612"/>
      <c r="G19" s="613"/>
      <c r="H19" s="632"/>
      <c r="I19" s="614"/>
      <c r="J19" s="619"/>
      <c r="K19" s="619"/>
      <c r="L19" s="619"/>
      <c r="M19" s="619"/>
      <c r="N19" s="617"/>
      <c r="O19" s="618"/>
      <c r="P19" s="744"/>
      <c r="Q19" s="744"/>
      <c r="R19" s="744"/>
      <c r="S19" s="744"/>
      <c r="T19" s="603"/>
      <c r="U19" s="604"/>
      <c r="V19" s="604"/>
      <c r="W19" s="604"/>
      <c r="X19" s="605"/>
      <c r="Y19" s="289">
        <v>200</v>
      </c>
      <c r="Z19" s="290">
        <f t="shared" si="5"/>
        <v>200</v>
      </c>
      <c r="AA19" s="290">
        <f t="shared" si="5"/>
        <v>200</v>
      </c>
      <c r="AB19" s="290">
        <f t="shared" si="5"/>
        <v>0</v>
      </c>
      <c r="AC19" s="290">
        <f t="shared" si="5"/>
        <v>0</v>
      </c>
      <c r="AD19" s="290">
        <f t="shared" si="5"/>
        <v>0</v>
      </c>
      <c r="AE19" s="290">
        <f t="shared" si="5"/>
        <v>0</v>
      </c>
      <c r="AF19" s="290">
        <f t="shared" si="5"/>
        <v>0</v>
      </c>
      <c r="AG19" s="291"/>
      <c r="AH19" s="292">
        <f>AH20</f>
        <v>74</v>
      </c>
      <c r="AI19" s="292">
        <f t="shared" ref="AI19:AN19" si="33">AI20</f>
        <v>74</v>
      </c>
      <c r="AJ19" s="292">
        <f t="shared" si="33"/>
        <v>0</v>
      </c>
      <c r="AK19" s="292">
        <f t="shared" si="33"/>
        <v>0</v>
      </c>
      <c r="AL19" s="292">
        <f t="shared" si="33"/>
        <v>0</v>
      </c>
      <c r="AM19" s="292">
        <f t="shared" si="33"/>
        <v>0</v>
      </c>
      <c r="AN19" s="292">
        <f t="shared" si="33"/>
        <v>0</v>
      </c>
      <c r="AO19" s="291"/>
      <c r="AP19" s="292">
        <f>AP20</f>
        <v>40</v>
      </c>
      <c r="AQ19" s="292">
        <f t="shared" ref="AQ19:AV19" si="34">AQ20</f>
        <v>40</v>
      </c>
      <c r="AR19" s="292">
        <f t="shared" si="34"/>
        <v>0</v>
      </c>
      <c r="AS19" s="292">
        <f t="shared" si="34"/>
        <v>0</v>
      </c>
      <c r="AT19" s="292">
        <f t="shared" si="34"/>
        <v>0</v>
      </c>
      <c r="AU19" s="292">
        <f t="shared" si="34"/>
        <v>0</v>
      </c>
      <c r="AV19" s="292">
        <f t="shared" si="34"/>
        <v>0</v>
      </c>
      <c r="AW19" s="291"/>
      <c r="AX19" s="292">
        <f>AX20</f>
        <v>42</v>
      </c>
      <c r="AY19" s="292">
        <f t="shared" ref="AY19:BD19" si="35">AY20</f>
        <v>42</v>
      </c>
      <c r="AZ19" s="292">
        <f t="shared" si="35"/>
        <v>0</v>
      </c>
      <c r="BA19" s="292">
        <f t="shared" si="35"/>
        <v>0</v>
      </c>
      <c r="BB19" s="292">
        <f t="shared" si="35"/>
        <v>0</v>
      </c>
      <c r="BC19" s="292">
        <f t="shared" si="35"/>
        <v>0</v>
      </c>
      <c r="BD19" s="292">
        <f t="shared" si="35"/>
        <v>0</v>
      </c>
      <c r="BE19" s="291"/>
      <c r="BF19" s="292">
        <f>BF20</f>
        <v>44</v>
      </c>
      <c r="BG19" s="292">
        <f t="shared" ref="BG19:BL19" si="36">BG20</f>
        <v>44</v>
      </c>
      <c r="BH19" s="292">
        <f t="shared" si="36"/>
        <v>0</v>
      </c>
      <c r="BI19" s="292">
        <f t="shared" si="36"/>
        <v>0</v>
      </c>
      <c r="BJ19" s="292">
        <f t="shared" si="36"/>
        <v>0</v>
      </c>
      <c r="BK19" s="292">
        <f t="shared" si="36"/>
        <v>0</v>
      </c>
      <c r="BL19" s="292">
        <f t="shared" si="36"/>
        <v>0</v>
      </c>
    </row>
    <row r="20" spans="1:64" s="287" customFormat="1" ht="40.5" customHeight="1" x14ac:dyDescent="0.25">
      <c r="A20" s="293"/>
      <c r="B20" s="278"/>
      <c r="C20" s="328" t="s">
        <v>2327</v>
      </c>
      <c r="D20" s="322" t="s">
        <v>2991</v>
      </c>
      <c r="E20" s="31">
        <v>876</v>
      </c>
      <c r="F20" s="280">
        <v>459903100</v>
      </c>
      <c r="G20" s="329" t="s">
        <v>1800</v>
      </c>
      <c r="H20" s="28">
        <v>40</v>
      </c>
      <c r="I20" s="353" t="s">
        <v>2979</v>
      </c>
      <c r="J20" s="329">
        <v>45</v>
      </c>
      <c r="K20" s="329" t="s">
        <v>2984</v>
      </c>
      <c r="L20" s="329">
        <v>4599</v>
      </c>
      <c r="M20" s="329" t="s">
        <v>2983</v>
      </c>
      <c r="N20" s="280">
        <v>2024004540028</v>
      </c>
      <c r="O20" s="329" t="s">
        <v>2985</v>
      </c>
      <c r="P20" s="746" t="s">
        <v>2306</v>
      </c>
      <c r="Q20" s="327">
        <v>40</v>
      </c>
      <c r="R20" s="326" t="s">
        <v>2956</v>
      </c>
      <c r="S20" s="326"/>
      <c r="T20" s="31">
        <v>40</v>
      </c>
      <c r="U20" s="294">
        <v>40</v>
      </c>
      <c r="V20" s="295">
        <v>40</v>
      </c>
      <c r="W20" s="295">
        <v>40</v>
      </c>
      <c r="X20" s="295">
        <v>40</v>
      </c>
      <c r="Y20" s="295">
        <v>200</v>
      </c>
      <c r="Z20" s="296">
        <f t="shared" si="5"/>
        <v>200</v>
      </c>
      <c r="AA20" s="296">
        <f t="shared" si="5"/>
        <v>200</v>
      </c>
      <c r="AB20" s="296">
        <f t="shared" si="5"/>
        <v>0</v>
      </c>
      <c r="AC20" s="296">
        <f t="shared" si="5"/>
        <v>0</v>
      </c>
      <c r="AD20" s="296">
        <f t="shared" si="5"/>
        <v>0</v>
      </c>
      <c r="AE20" s="296">
        <f t="shared" si="5"/>
        <v>0</v>
      </c>
      <c r="AF20" s="296">
        <f t="shared" si="5"/>
        <v>0</v>
      </c>
      <c r="AG20" s="297">
        <v>40</v>
      </c>
      <c r="AH20" s="296">
        <f>SUM(AI20:AN20)</f>
        <v>74</v>
      </c>
      <c r="AI20" s="298">
        <v>74</v>
      </c>
      <c r="AJ20" s="298"/>
      <c r="AK20" s="298"/>
      <c r="AL20" s="298"/>
      <c r="AM20" s="298"/>
      <c r="AN20" s="298"/>
      <c r="AO20" s="297">
        <v>40</v>
      </c>
      <c r="AP20" s="296">
        <f t="shared" ref="AP20" si="37">SUM(AQ20:AV20)</f>
        <v>40</v>
      </c>
      <c r="AQ20" s="298">
        <v>40</v>
      </c>
      <c r="AR20" s="298"/>
      <c r="AS20" s="298"/>
      <c r="AT20" s="298"/>
      <c r="AU20" s="298"/>
      <c r="AV20" s="298"/>
      <c r="AW20" s="297">
        <v>40</v>
      </c>
      <c r="AX20" s="296">
        <f t="shared" ref="AX20" si="38">SUM(AY20:BD20)</f>
        <v>42</v>
      </c>
      <c r="AY20" s="298">
        <v>42</v>
      </c>
      <c r="AZ20" s="298"/>
      <c r="BA20" s="298"/>
      <c r="BB20" s="298"/>
      <c r="BC20" s="298"/>
      <c r="BD20" s="298"/>
      <c r="BE20" s="297">
        <v>40</v>
      </c>
      <c r="BF20" s="296">
        <f t="shared" ref="BF20" si="39">SUM(BG20:BL20)</f>
        <v>44</v>
      </c>
      <c r="BG20" s="298">
        <v>44</v>
      </c>
      <c r="BH20" s="298"/>
      <c r="BI20" s="298"/>
      <c r="BJ20" s="298"/>
      <c r="BK20" s="298"/>
      <c r="BL20" s="298"/>
    </row>
    <row r="21" spans="1:64" s="287" customFormat="1" ht="40.5" customHeight="1" x14ac:dyDescent="0.25">
      <c r="A21" s="293"/>
      <c r="B21" s="599" t="s">
        <v>2925</v>
      </c>
      <c r="C21" s="611" t="s">
        <v>2310</v>
      </c>
      <c r="D21" s="603"/>
      <c r="E21" s="603"/>
      <c r="F21" s="612"/>
      <c r="G21" s="613"/>
      <c r="H21" s="614"/>
      <c r="I21" s="614"/>
      <c r="J21" s="619"/>
      <c r="K21" s="619"/>
      <c r="L21" s="619"/>
      <c r="M21" s="619"/>
      <c r="N21" s="617"/>
      <c r="O21" s="618"/>
      <c r="P21" s="744"/>
      <c r="Q21" s="744"/>
      <c r="R21" s="744"/>
      <c r="S21" s="744"/>
      <c r="T21" s="603"/>
      <c r="U21" s="604"/>
      <c r="V21" s="604"/>
      <c r="W21" s="604"/>
      <c r="X21" s="605"/>
      <c r="Y21" s="289">
        <v>1800</v>
      </c>
      <c r="Z21" s="290">
        <f t="shared" si="5"/>
        <v>1800</v>
      </c>
      <c r="AA21" s="290">
        <f t="shared" si="5"/>
        <v>1800</v>
      </c>
      <c r="AB21" s="290">
        <f t="shared" si="5"/>
        <v>0</v>
      </c>
      <c r="AC21" s="290">
        <f t="shared" si="5"/>
        <v>0</v>
      </c>
      <c r="AD21" s="290">
        <f t="shared" si="5"/>
        <v>0</v>
      </c>
      <c r="AE21" s="290">
        <f t="shared" si="5"/>
        <v>0</v>
      </c>
      <c r="AF21" s="290">
        <f t="shared" si="5"/>
        <v>0</v>
      </c>
      <c r="AG21" s="291"/>
      <c r="AH21" s="292">
        <f>SUM(AH22:AH29)</f>
        <v>450</v>
      </c>
      <c r="AI21" s="292">
        <f t="shared" ref="AI21:AN21" si="40">SUM(AI22:AI29)</f>
        <v>450</v>
      </c>
      <c r="AJ21" s="292">
        <f t="shared" si="40"/>
        <v>0</v>
      </c>
      <c r="AK21" s="292">
        <f t="shared" si="40"/>
        <v>0</v>
      </c>
      <c r="AL21" s="292">
        <f t="shared" si="40"/>
        <v>0</v>
      </c>
      <c r="AM21" s="292">
        <f t="shared" si="40"/>
        <v>0</v>
      </c>
      <c r="AN21" s="292">
        <f t="shared" si="40"/>
        <v>0</v>
      </c>
      <c r="AO21" s="291"/>
      <c r="AP21" s="292">
        <f>SUM(AP22:AP29)</f>
        <v>370</v>
      </c>
      <c r="AQ21" s="292">
        <f t="shared" ref="AQ21:AV21" si="41">SUM(AQ22:AQ29)</f>
        <v>370</v>
      </c>
      <c r="AR21" s="292">
        <f t="shared" si="41"/>
        <v>0</v>
      </c>
      <c r="AS21" s="292">
        <f t="shared" si="41"/>
        <v>0</v>
      </c>
      <c r="AT21" s="292">
        <f t="shared" si="41"/>
        <v>0</v>
      </c>
      <c r="AU21" s="292">
        <f t="shared" si="41"/>
        <v>0</v>
      </c>
      <c r="AV21" s="292">
        <f t="shared" si="41"/>
        <v>0</v>
      </c>
      <c r="AW21" s="291"/>
      <c r="AX21" s="292">
        <f>SUM(AX22:AX29)</f>
        <v>470</v>
      </c>
      <c r="AY21" s="292">
        <f t="shared" ref="AY21:BD21" si="42">SUM(AY22:AY29)</f>
        <v>470</v>
      </c>
      <c r="AZ21" s="292">
        <f t="shared" si="42"/>
        <v>0</v>
      </c>
      <c r="BA21" s="292">
        <f t="shared" si="42"/>
        <v>0</v>
      </c>
      <c r="BB21" s="292">
        <f t="shared" si="42"/>
        <v>0</v>
      </c>
      <c r="BC21" s="292">
        <f t="shared" si="42"/>
        <v>0</v>
      </c>
      <c r="BD21" s="292">
        <f t="shared" si="42"/>
        <v>0</v>
      </c>
      <c r="BE21" s="291"/>
      <c r="BF21" s="292">
        <f>SUM(BF22:BF29)</f>
        <v>510</v>
      </c>
      <c r="BG21" s="292">
        <f t="shared" ref="BG21:BL21" si="43">SUM(BG22:BG29)</f>
        <v>510</v>
      </c>
      <c r="BH21" s="292">
        <f t="shared" si="43"/>
        <v>0</v>
      </c>
      <c r="BI21" s="292">
        <f t="shared" si="43"/>
        <v>0</v>
      </c>
      <c r="BJ21" s="292">
        <f t="shared" si="43"/>
        <v>0</v>
      </c>
      <c r="BK21" s="292">
        <f t="shared" si="43"/>
        <v>0</v>
      </c>
      <c r="BL21" s="292">
        <f t="shared" si="43"/>
        <v>0</v>
      </c>
    </row>
    <row r="22" spans="1:64" s="287" customFormat="1" ht="40.5" customHeight="1" x14ac:dyDescent="0.25">
      <c r="A22" s="293"/>
      <c r="B22" s="278"/>
      <c r="C22" s="328" t="s">
        <v>2926</v>
      </c>
      <c r="D22" s="322" t="s">
        <v>2312</v>
      </c>
      <c r="E22" s="31">
        <v>877</v>
      </c>
      <c r="F22" s="280">
        <v>459902500</v>
      </c>
      <c r="G22" s="329" t="s">
        <v>614</v>
      </c>
      <c r="H22" s="28">
        <v>1</v>
      </c>
      <c r="I22" s="353" t="s">
        <v>2979</v>
      </c>
      <c r="J22" s="329">
        <v>45</v>
      </c>
      <c r="K22" s="329" t="s">
        <v>2984</v>
      </c>
      <c r="L22" s="329">
        <v>4599</v>
      </c>
      <c r="M22" s="329" t="s">
        <v>2983</v>
      </c>
      <c r="N22" s="280">
        <v>2024004540028</v>
      </c>
      <c r="O22" s="329" t="s">
        <v>2985</v>
      </c>
      <c r="P22" s="742" t="s">
        <v>1463</v>
      </c>
      <c r="Q22" s="327">
        <v>1</v>
      </c>
      <c r="R22" s="326" t="s">
        <v>2956</v>
      </c>
      <c r="S22" s="326"/>
      <c r="T22" s="31">
        <v>1</v>
      </c>
      <c r="U22" s="294">
        <v>1</v>
      </c>
      <c r="V22" s="295"/>
      <c r="W22" s="295"/>
      <c r="X22" s="295"/>
      <c r="Y22" s="295">
        <v>300</v>
      </c>
      <c r="Z22" s="296">
        <f t="shared" si="5"/>
        <v>300</v>
      </c>
      <c r="AA22" s="296">
        <f t="shared" si="5"/>
        <v>300</v>
      </c>
      <c r="AB22" s="296">
        <f t="shared" si="5"/>
        <v>0</v>
      </c>
      <c r="AC22" s="296">
        <f t="shared" si="5"/>
        <v>0</v>
      </c>
      <c r="AD22" s="296">
        <f t="shared" si="5"/>
        <v>0</v>
      </c>
      <c r="AE22" s="296">
        <f t="shared" si="5"/>
        <v>0</v>
      </c>
      <c r="AF22" s="296">
        <f t="shared" si="5"/>
        <v>0</v>
      </c>
      <c r="AG22" s="297"/>
      <c r="AH22" s="296">
        <f t="shared" ref="AH22:AH29" si="44">SUM(AI22:AN22)</f>
        <v>300</v>
      </c>
      <c r="AI22" s="298">
        <v>300</v>
      </c>
      <c r="AJ22" s="298"/>
      <c r="AK22" s="298"/>
      <c r="AL22" s="298"/>
      <c r="AM22" s="298"/>
      <c r="AN22" s="298"/>
      <c r="AO22" s="297">
        <v>0</v>
      </c>
      <c r="AP22" s="296">
        <f t="shared" ref="AP22:AP29" si="45">SUM(AQ22:AV22)</f>
        <v>0</v>
      </c>
      <c r="AQ22" s="298"/>
      <c r="AR22" s="298"/>
      <c r="AS22" s="298"/>
      <c r="AT22" s="298"/>
      <c r="AU22" s="298"/>
      <c r="AV22" s="298"/>
      <c r="AW22" s="297">
        <v>0</v>
      </c>
      <c r="AX22" s="296">
        <f t="shared" ref="AX22:AX29" si="46">SUM(AY22:BD22)</f>
        <v>0</v>
      </c>
      <c r="AY22" s="298"/>
      <c r="AZ22" s="298"/>
      <c r="BA22" s="298"/>
      <c r="BB22" s="298"/>
      <c r="BC22" s="298"/>
      <c r="BD22" s="298"/>
      <c r="BE22" s="297">
        <v>0</v>
      </c>
      <c r="BF22" s="296">
        <f t="shared" ref="BF22:BF29" si="47">SUM(BG22:BL22)</f>
        <v>0</v>
      </c>
      <c r="BG22" s="298"/>
      <c r="BH22" s="298"/>
      <c r="BI22" s="298"/>
      <c r="BJ22" s="298"/>
      <c r="BK22" s="298"/>
      <c r="BL22" s="298"/>
    </row>
    <row r="23" spans="1:64" s="287" customFormat="1" ht="40.5" customHeight="1" x14ac:dyDescent="0.25">
      <c r="A23" s="293"/>
      <c r="B23" s="278"/>
      <c r="C23" s="328" t="s">
        <v>2927</v>
      </c>
      <c r="D23" s="322" t="s">
        <v>2313</v>
      </c>
      <c r="E23" s="31">
        <v>878</v>
      </c>
      <c r="F23" s="280">
        <v>459902800</v>
      </c>
      <c r="G23" s="28" t="s">
        <v>288</v>
      </c>
      <c r="H23" s="28">
        <v>1</v>
      </c>
      <c r="I23" s="353" t="s">
        <v>2979</v>
      </c>
      <c r="J23" s="329">
        <v>45</v>
      </c>
      <c r="K23" s="329" t="s">
        <v>2984</v>
      </c>
      <c r="L23" s="329">
        <v>4599</v>
      </c>
      <c r="M23" s="329" t="s">
        <v>2983</v>
      </c>
      <c r="N23" s="280">
        <v>2024004540028</v>
      </c>
      <c r="O23" s="329" t="s">
        <v>2985</v>
      </c>
      <c r="P23" s="742" t="s">
        <v>2314</v>
      </c>
      <c r="Q23" s="327">
        <v>1</v>
      </c>
      <c r="R23" s="326" t="s">
        <v>2956</v>
      </c>
      <c r="S23" s="326"/>
      <c r="T23" s="31">
        <v>1</v>
      </c>
      <c r="U23" s="294"/>
      <c r="V23" s="295">
        <v>1</v>
      </c>
      <c r="W23" s="295"/>
      <c r="X23" s="295"/>
      <c r="Y23" s="295">
        <v>200</v>
      </c>
      <c r="Z23" s="296">
        <f t="shared" si="5"/>
        <v>200</v>
      </c>
      <c r="AA23" s="296">
        <f t="shared" si="5"/>
        <v>200</v>
      </c>
      <c r="AB23" s="296">
        <f t="shared" si="5"/>
        <v>0</v>
      </c>
      <c r="AC23" s="296">
        <f t="shared" si="5"/>
        <v>0</v>
      </c>
      <c r="AD23" s="296">
        <f t="shared" si="5"/>
        <v>0</v>
      </c>
      <c r="AE23" s="296">
        <f t="shared" si="5"/>
        <v>0</v>
      </c>
      <c r="AF23" s="296">
        <f t="shared" si="5"/>
        <v>0</v>
      </c>
      <c r="AG23" s="297">
        <v>0</v>
      </c>
      <c r="AH23" s="296">
        <f t="shared" si="44"/>
        <v>0</v>
      </c>
      <c r="AI23" s="298"/>
      <c r="AJ23" s="298"/>
      <c r="AK23" s="298"/>
      <c r="AL23" s="298"/>
      <c r="AM23" s="298"/>
      <c r="AN23" s="298"/>
      <c r="AO23" s="297">
        <v>1</v>
      </c>
      <c r="AP23" s="296">
        <f t="shared" si="45"/>
        <v>200</v>
      </c>
      <c r="AQ23" s="298">
        <v>200</v>
      </c>
      <c r="AR23" s="298"/>
      <c r="AS23" s="298"/>
      <c r="AT23" s="298"/>
      <c r="AU23" s="298"/>
      <c r="AV23" s="298"/>
      <c r="AW23" s="297">
        <v>0</v>
      </c>
      <c r="AX23" s="296">
        <f t="shared" si="46"/>
        <v>0</v>
      </c>
      <c r="AY23" s="298"/>
      <c r="AZ23" s="298"/>
      <c r="BA23" s="298"/>
      <c r="BB23" s="298"/>
      <c r="BC23" s="298"/>
      <c r="BD23" s="298"/>
      <c r="BE23" s="297">
        <v>0</v>
      </c>
      <c r="BF23" s="296">
        <f t="shared" si="47"/>
        <v>0</v>
      </c>
      <c r="BG23" s="298"/>
      <c r="BH23" s="298"/>
      <c r="BI23" s="298"/>
      <c r="BJ23" s="298"/>
      <c r="BK23" s="298"/>
      <c r="BL23" s="298"/>
    </row>
    <row r="24" spans="1:64" s="287" customFormat="1" ht="40.5" customHeight="1" x14ac:dyDescent="0.25">
      <c r="A24" s="293"/>
      <c r="B24" s="278"/>
      <c r="C24" s="328" t="s">
        <v>2928</v>
      </c>
      <c r="D24" s="322" t="s">
        <v>2315</v>
      </c>
      <c r="E24" s="31">
        <v>879</v>
      </c>
      <c r="F24" s="280">
        <v>459902800</v>
      </c>
      <c r="G24" s="28" t="s">
        <v>288</v>
      </c>
      <c r="H24" s="28">
        <v>1</v>
      </c>
      <c r="I24" s="353" t="s">
        <v>2979</v>
      </c>
      <c r="J24" s="329">
        <v>45</v>
      </c>
      <c r="K24" s="329" t="s">
        <v>2984</v>
      </c>
      <c r="L24" s="329">
        <v>4599</v>
      </c>
      <c r="M24" s="329" t="s">
        <v>2983</v>
      </c>
      <c r="N24" s="280">
        <v>2024004540028</v>
      </c>
      <c r="O24" s="329" t="s">
        <v>2985</v>
      </c>
      <c r="P24" s="742" t="s">
        <v>2316</v>
      </c>
      <c r="Q24" s="327">
        <v>1</v>
      </c>
      <c r="R24" s="326" t="s">
        <v>2956</v>
      </c>
      <c r="S24" s="326"/>
      <c r="T24" s="31">
        <v>1</v>
      </c>
      <c r="U24" s="294"/>
      <c r="V24" s="295"/>
      <c r="W24" s="295">
        <v>1</v>
      </c>
      <c r="X24" s="295"/>
      <c r="Y24" s="295">
        <v>300</v>
      </c>
      <c r="Z24" s="296">
        <f t="shared" si="5"/>
        <v>300</v>
      </c>
      <c r="AA24" s="296">
        <f t="shared" si="5"/>
        <v>300</v>
      </c>
      <c r="AB24" s="296">
        <f t="shared" si="5"/>
        <v>0</v>
      </c>
      <c r="AC24" s="296">
        <f t="shared" si="5"/>
        <v>0</v>
      </c>
      <c r="AD24" s="296">
        <f t="shared" si="5"/>
        <v>0</v>
      </c>
      <c r="AE24" s="296">
        <f t="shared" si="5"/>
        <v>0</v>
      </c>
      <c r="AF24" s="296">
        <f t="shared" si="5"/>
        <v>0</v>
      </c>
      <c r="AG24" s="297">
        <v>0</v>
      </c>
      <c r="AH24" s="296">
        <f t="shared" si="44"/>
        <v>0</v>
      </c>
      <c r="AI24" s="298"/>
      <c r="AJ24" s="298"/>
      <c r="AK24" s="298"/>
      <c r="AL24" s="298"/>
      <c r="AM24" s="298"/>
      <c r="AN24" s="298"/>
      <c r="AO24" s="297">
        <v>0</v>
      </c>
      <c r="AP24" s="296">
        <f t="shared" si="45"/>
        <v>0</v>
      </c>
      <c r="AQ24" s="298"/>
      <c r="AR24" s="298"/>
      <c r="AS24" s="298"/>
      <c r="AT24" s="298"/>
      <c r="AU24" s="298"/>
      <c r="AV24" s="298"/>
      <c r="AW24" s="297">
        <v>1</v>
      </c>
      <c r="AX24" s="296">
        <f t="shared" si="46"/>
        <v>300</v>
      </c>
      <c r="AY24" s="298">
        <v>300</v>
      </c>
      <c r="AZ24" s="298"/>
      <c r="BA24" s="298"/>
      <c r="BB24" s="298"/>
      <c r="BC24" s="298"/>
      <c r="BD24" s="298"/>
      <c r="BE24" s="297">
        <v>0</v>
      </c>
      <c r="BF24" s="296">
        <f t="shared" si="47"/>
        <v>0</v>
      </c>
      <c r="BG24" s="298"/>
      <c r="BH24" s="298"/>
      <c r="BI24" s="298"/>
      <c r="BJ24" s="298"/>
      <c r="BK24" s="298"/>
      <c r="BL24" s="298"/>
    </row>
    <row r="25" spans="1:64" s="287" customFormat="1" ht="40.5" customHeight="1" x14ac:dyDescent="0.25">
      <c r="A25" s="293"/>
      <c r="B25" s="278"/>
      <c r="C25" s="328" t="s">
        <v>2929</v>
      </c>
      <c r="D25" s="322" t="s">
        <v>2317</v>
      </c>
      <c r="E25" s="31">
        <v>880</v>
      </c>
      <c r="F25" s="279" t="s">
        <v>2995</v>
      </c>
      <c r="G25" s="28" t="s">
        <v>2981</v>
      </c>
      <c r="H25" s="28">
        <v>1</v>
      </c>
      <c r="I25" s="353" t="s">
        <v>2979</v>
      </c>
      <c r="J25" s="329" t="s">
        <v>2974</v>
      </c>
      <c r="K25" s="329" t="s">
        <v>2975</v>
      </c>
      <c r="L25" s="329" t="s">
        <v>2976</v>
      </c>
      <c r="M25" s="329" t="s">
        <v>2977</v>
      </c>
      <c r="N25" s="280">
        <v>2024004540031</v>
      </c>
      <c r="O25" s="329" t="s">
        <v>2978</v>
      </c>
      <c r="P25" s="742" t="s">
        <v>2318</v>
      </c>
      <c r="Q25" s="327">
        <v>1</v>
      </c>
      <c r="R25" s="326" t="s">
        <v>2956</v>
      </c>
      <c r="S25" s="326"/>
      <c r="T25" s="31">
        <v>1</v>
      </c>
      <c r="U25" s="294"/>
      <c r="V25" s="295"/>
      <c r="W25" s="295"/>
      <c r="X25" s="295">
        <v>1</v>
      </c>
      <c r="Y25" s="295">
        <v>140</v>
      </c>
      <c r="Z25" s="296">
        <f t="shared" si="5"/>
        <v>140</v>
      </c>
      <c r="AA25" s="296">
        <f t="shared" si="5"/>
        <v>140</v>
      </c>
      <c r="AB25" s="296">
        <f t="shared" si="5"/>
        <v>0</v>
      </c>
      <c r="AC25" s="296">
        <f t="shared" si="5"/>
        <v>0</v>
      </c>
      <c r="AD25" s="296">
        <f t="shared" si="5"/>
        <v>0</v>
      </c>
      <c r="AE25" s="296">
        <f t="shared" si="5"/>
        <v>0</v>
      </c>
      <c r="AF25" s="296">
        <f t="shared" si="5"/>
        <v>0</v>
      </c>
      <c r="AG25" s="297">
        <v>0</v>
      </c>
      <c r="AH25" s="296">
        <f t="shared" si="44"/>
        <v>0</v>
      </c>
      <c r="AI25" s="298"/>
      <c r="AJ25" s="298"/>
      <c r="AK25" s="298"/>
      <c r="AL25" s="298"/>
      <c r="AM25" s="298"/>
      <c r="AN25" s="298"/>
      <c r="AO25" s="297">
        <v>0</v>
      </c>
      <c r="AP25" s="296">
        <f t="shared" si="45"/>
        <v>0</v>
      </c>
      <c r="AQ25" s="298"/>
      <c r="AR25" s="298"/>
      <c r="AS25" s="298"/>
      <c r="AT25" s="298"/>
      <c r="AU25" s="298"/>
      <c r="AV25" s="298"/>
      <c r="AW25" s="297">
        <v>0</v>
      </c>
      <c r="AX25" s="296">
        <f t="shared" si="46"/>
        <v>0</v>
      </c>
      <c r="AY25" s="298"/>
      <c r="AZ25" s="298"/>
      <c r="BA25" s="298"/>
      <c r="BB25" s="298"/>
      <c r="BC25" s="298"/>
      <c r="BD25" s="298"/>
      <c r="BE25" s="297">
        <v>1</v>
      </c>
      <c r="BF25" s="296">
        <f t="shared" si="47"/>
        <v>140</v>
      </c>
      <c r="BG25" s="298">
        <v>140</v>
      </c>
      <c r="BH25" s="298"/>
      <c r="BI25" s="298"/>
      <c r="BJ25" s="298"/>
      <c r="BK25" s="298"/>
      <c r="BL25" s="298"/>
    </row>
    <row r="26" spans="1:64" s="287" customFormat="1" ht="40.5" customHeight="1" x14ac:dyDescent="0.25">
      <c r="A26" s="293"/>
      <c r="B26" s="278"/>
      <c r="C26" s="328" t="s">
        <v>2930</v>
      </c>
      <c r="D26" s="322" t="s">
        <v>2319</v>
      </c>
      <c r="E26" s="31">
        <v>881</v>
      </c>
      <c r="F26" s="280">
        <v>459902802</v>
      </c>
      <c r="G26" s="28" t="s">
        <v>2987</v>
      </c>
      <c r="H26" s="28">
        <v>300</v>
      </c>
      <c r="I26" s="353" t="s">
        <v>2979</v>
      </c>
      <c r="J26" s="329">
        <v>45</v>
      </c>
      <c r="K26" s="329" t="s">
        <v>2984</v>
      </c>
      <c r="L26" s="329">
        <v>4599</v>
      </c>
      <c r="M26" s="329" t="s">
        <v>2983</v>
      </c>
      <c r="N26" s="280">
        <v>2024004540028</v>
      </c>
      <c r="O26" s="329" t="s">
        <v>2985</v>
      </c>
      <c r="P26" s="742" t="s">
        <v>2320</v>
      </c>
      <c r="Q26" s="327">
        <v>300</v>
      </c>
      <c r="R26" s="326" t="s">
        <v>2955</v>
      </c>
      <c r="S26" s="326"/>
      <c r="T26" s="31">
        <v>300</v>
      </c>
      <c r="U26" s="294">
        <v>90</v>
      </c>
      <c r="V26" s="295">
        <v>90</v>
      </c>
      <c r="W26" s="295">
        <v>90</v>
      </c>
      <c r="X26" s="295">
        <v>30</v>
      </c>
      <c r="Y26" s="295">
        <v>200</v>
      </c>
      <c r="Z26" s="296">
        <f t="shared" si="5"/>
        <v>200</v>
      </c>
      <c r="AA26" s="296">
        <f t="shared" si="5"/>
        <v>200</v>
      </c>
      <c r="AB26" s="296">
        <f t="shared" si="5"/>
        <v>0</v>
      </c>
      <c r="AC26" s="296">
        <f t="shared" si="5"/>
        <v>0</v>
      </c>
      <c r="AD26" s="296">
        <f t="shared" si="5"/>
        <v>0</v>
      </c>
      <c r="AE26" s="296">
        <f t="shared" si="5"/>
        <v>0</v>
      </c>
      <c r="AF26" s="296">
        <f t="shared" si="5"/>
        <v>0</v>
      </c>
      <c r="AG26" s="297">
        <v>90</v>
      </c>
      <c r="AH26" s="296">
        <f t="shared" si="44"/>
        <v>50</v>
      </c>
      <c r="AI26" s="298">
        <v>50</v>
      </c>
      <c r="AJ26" s="298"/>
      <c r="AK26" s="298"/>
      <c r="AL26" s="298"/>
      <c r="AM26" s="298"/>
      <c r="AN26" s="298"/>
      <c r="AO26" s="297">
        <v>90</v>
      </c>
      <c r="AP26" s="296">
        <f t="shared" si="45"/>
        <v>50</v>
      </c>
      <c r="AQ26" s="298">
        <v>50</v>
      </c>
      <c r="AR26" s="298"/>
      <c r="AS26" s="298"/>
      <c r="AT26" s="298"/>
      <c r="AU26" s="298"/>
      <c r="AV26" s="298"/>
      <c r="AW26" s="297">
        <v>90</v>
      </c>
      <c r="AX26" s="296">
        <f t="shared" si="46"/>
        <v>50</v>
      </c>
      <c r="AY26" s="298">
        <v>50</v>
      </c>
      <c r="AZ26" s="298"/>
      <c r="BA26" s="298"/>
      <c r="BB26" s="298"/>
      <c r="BC26" s="298"/>
      <c r="BD26" s="298"/>
      <c r="BE26" s="297">
        <v>30</v>
      </c>
      <c r="BF26" s="296">
        <f t="shared" si="47"/>
        <v>50</v>
      </c>
      <c r="BG26" s="298">
        <v>50</v>
      </c>
      <c r="BH26" s="298"/>
      <c r="BI26" s="298"/>
      <c r="BJ26" s="298"/>
      <c r="BK26" s="298"/>
      <c r="BL26" s="298"/>
    </row>
    <row r="27" spans="1:64" s="287" customFormat="1" ht="40.5" customHeight="1" x14ac:dyDescent="0.25">
      <c r="A27" s="293"/>
      <c r="B27" s="278"/>
      <c r="C27" s="328" t="s">
        <v>2931</v>
      </c>
      <c r="D27" s="330" t="s">
        <v>2321</v>
      </c>
      <c r="E27" s="331">
        <v>882</v>
      </c>
      <c r="F27" s="280">
        <v>459902504</v>
      </c>
      <c r="G27" s="28" t="s">
        <v>809</v>
      </c>
      <c r="H27" s="28">
        <v>2</v>
      </c>
      <c r="I27" s="353" t="s">
        <v>2979</v>
      </c>
      <c r="J27" s="329">
        <v>45</v>
      </c>
      <c r="K27" s="329" t="s">
        <v>2984</v>
      </c>
      <c r="L27" s="329">
        <v>4599</v>
      </c>
      <c r="M27" s="329" t="s">
        <v>2983</v>
      </c>
      <c r="N27" s="280">
        <v>2024004540028</v>
      </c>
      <c r="O27" s="329" t="s">
        <v>2985</v>
      </c>
      <c r="P27" s="742" t="s">
        <v>2322</v>
      </c>
      <c r="Q27" s="327">
        <v>2</v>
      </c>
      <c r="R27" s="326" t="s">
        <v>2956</v>
      </c>
      <c r="S27" s="326"/>
      <c r="T27" s="31">
        <v>2</v>
      </c>
      <c r="U27" s="294">
        <v>2</v>
      </c>
      <c r="V27" s="295">
        <v>2</v>
      </c>
      <c r="W27" s="295">
        <v>2</v>
      </c>
      <c r="X27" s="295">
        <v>2</v>
      </c>
      <c r="Y27" s="295">
        <v>260</v>
      </c>
      <c r="Z27" s="296">
        <f t="shared" si="5"/>
        <v>260</v>
      </c>
      <c r="AA27" s="296">
        <f t="shared" si="5"/>
        <v>260</v>
      </c>
      <c r="AB27" s="296">
        <f t="shared" si="5"/>
        <v>0</v>
      </c>
      <c r="AC27" s="296">
        <f t="shared" si="5"/>
        <v>0</v>
      </c>
      <c r="AD27" s="296">
        <f t="shared" si="5"/>
        <v>0</v>
      </c>
      <c r="AE27" s="296">
        <f t="shared" si="5"/>
        <v>0</v>
      </c>
      <c r="AF27" s="296">
        <f t="shared" si="5"/>
        <v>0</v>
      </c>
      <c r="AG27" s="297">
        <v>2</v>
      </c>
      <c r="AH27" s="296">
        <f t="shared" si="44"/>
        <v>50</v>
      </c>
      <c r="AI27" s="298">
        <v>50</v>
      </c>
      <c r="AJ27" s="298"/>
      <c r="AK27" s="298"/>
      <c r="AL27" s="298"/>
      <c r="AM27" s="298"/>
      <c r="AN27" s="298"/>
      <c r="AO27" s="297">
        <v>2</v>
      </c>
      <c r="AP27" s="296">
        <f t="shared" si="45"/>
        <v>70</v>
      </c>
      <c r="AQ27" s="298">
        <v>70</v>
      </c>
      <c r="AR27" s="298"/>
      <c r="AS27" s="298"/>
      <c r="AT27" s="298"/>
      <c r="AU27" s="298"/>
      <c r="AV27" s="298"/>
      <c r="AW27" s="297">
        <v>2</v>
      </c>
      <c r="AX27" s="296">
        <f t="shared" si="46"/>
        <v>70</v>
      </c>
      <c r="AY27" s="298">
        <v>70</v>
      </c>
      <c r="AZ27" s="298"/>
      <c r="BA27" s="298"/>
      <c r="BB27" s="298"/>
      <c r="BC27" s="298"/>
      <c r="BD27" s="298"/>
      <c r="BE27" s="297">
        <v>2</v>
      </c>
      <c r="BF27" s="296">
        <f t="shared" si="47"/>
        <v>70</v>
      </c>
      <c r="BG27" s="298">
        <v>70</v>
      </c>
      <c r="BH27" s="298"/>
      <c r="BI27" s="298"/>
      <c r="BJ27" s="298"/>
      <c r="BK27" s="298"/>
      <c r="BL27" s="298"/>
    </row>
    <row r="28" spans="1:64" s="287" customFormat="1" ht="40.5" customHeight="1" x14ac:dyDescent="0.25">
      <c r="A28" s="293"/>
      <c r="B28" s="278"/>
      <c r="C28" s="328" t="s">
        <v>2932</v>
      </c>
      <c r="D28" s="322" t="s">
        <v>2323</v>
      </c>
      <c r="E28" s="31">
        <v>883</v>
      </c>
      <c r="F28" s="280">
        <v>459902100</v>
      </c>
      <c r="G28" s="28" t="s">
        <v>2988</v>
      </c>
      <c r="H28" s="28">
        <v>10</v>
      </c>
      <c r="I28" s="353" t="s">
        <v>2979</v>
      </c>
      <c r="J28" s="329">
        <v>45</v>
      </c>
      <c r="K28" s="329" t="s">
        <v>2984</v>
      </c>
      <c r="L28" s="329">
        <v>4599</v>
      </c>
      <c r="M28" s="329" t="s">
        <v>2983</v>
      </c>
      <c r="N28" s="280">
        <v>2024004540028</v>
      </c>
      <c r="O28" s="329" t="s">
        <v>2985</v>
      </c>
      <c r="P28" s="742" t="s">
        <v>2324</v>
      </c>
      <c r="Q28" s="327">
        <v>10</v>
      </c>
      <c r="R28" s="326" t="s">
        <v>2955</v>
      </c>
      <c r="S28" s="326"/>
      <c r="T28" s="31">
        <v>10</v>
      </c>
      <c r="U28" s="294">
        <v>1</v>
      </c>
      <c r="V28" s="295">
        <v>4</v>
      </c>
      <c r="W28" s="295">
        <v>4</v>
      </c>
      <c r="X28" s="295">
        <v>1</v>
      </c>
      <c r="Y28" s="295">
        <v>200</v>
      </c>
      <c r="Z28" s="296">
        <f t="shared" si="5"/>
        <v>200</v>
      </c>
      <c r="AA28" s="296">
        <f t="shared" si="5"/>
        <v>200</v>
      </c>
      <c r="AB28" s="296">
        <f t="shared" si="5"/>
        <v>0</v>
      </c>
      <c r="AC28" s="296">
        <f t="shared" si="5"/>
        <v>0</v>
      </c>
      <c r="AD28" s="296">
        <f t="shared" si="5"/>
        <v>0</v>
      </c>
      <c r="AE28" s="296">
        <f t="shared" si="5"/>
        <v>0</v>
      </c>
      <c r="AF28" s="296">
        <f t="shared" si="5"/>
        <v>0</v>
      </c>
      <c r="AG28" s="297">
        <v>1</v>
      </c>
      <c r="AH28" s="296">
        <f t="shared" si="44"/>
        <v>50</v>
      </c>
      <c r="AI28" s="298">
        <v>50</v>
      </c>
      <c r="AJ28" s="298"/>
      <c r="AK28" s="298"/>
      <c r="AL28" s="298"/>
      <c r="AM28" s="298"/>
      <c r="AN28" s="298"/>
      <c r="AO28" s="297">
        <v>4</v>
      </c>
      <c r="AP28" s="296">
        <f t="shared" si="45"/>
        <v>50</v>
      </c>
      <c r="AQ28" s="298">
        <v>50</v>
      </c>
      <c r="AR28" s="298"/>
      <c r="AS28" s="298"/>
      <c r="AT28" s="298"/>
      <c r="AU28" s="298"/>
      <c r="AV28" s="298"/>
      <c r="AW28" s="297">
        <v>4</v>
      </c>
      <c r="AX28" s="296">
        <f t="shared" si="46"/>
        <v>50</v>
      </c>
      <c r="AY28" s="298">
        <v>50</v>
      </c>
      <c r="AZ28" s="298"/>
      <c r="BA28" s="298"/>
      <c r="BB28" s="298"/>
      <c r="BC28" s="298"/>
      <c r="BD28" s="298"/>
      <c r="BE28" s="297">
        <v>1</v>
      </c>
      <c r="BF28" s="296">
        <f t="shared" si="47"/>
        <v>50</v>
      </c>
      <c r="BG28" s="298">
        <v>50</v>
      </c>
      <c r="BH28" s="298"/>
      <c r="BI28" s="298"/>
      <c r="BJ28" s="298"/>
      <c r="BK28" s="298"/>
      <c r="BL28" s="298"/>
    </row>
    <row r="29" spans="1:64" s="287" customFormat="1" ht="40.5" customHeight="1" x14ac:dyDescent="0.25">
      <c r="A29" s="293"/>
      <c r="B29" s="278"/>
      <c r="C29" s="328" t="s">
        <v>2933</v>
      </c>
      <c r="D29" s="322" t="s">
        <v>2325</v>
      </c>
      <c r="E29" s="31">
        <v>884</v>
      </c>
      <c r="F29" s="279" t="s">
        <v>2995</v>
      </c>
      <c r="G29" s="28" t="s">
        <v>2981</v>
      </c>
      <c r="H29" s="28">
        <v>1</v>
      </c>
      <c r="I29" s="353" t="s">
        <v>2979</v>
      </c>
      <c r="J29" s="329" t="s">
        <v>2974</v>
      </c>
      <c r="K29" s="329" t="s">
        <v>2975</v>
      </c>
      <c r="L29" s="329" t="s">
        <v>2976</v>
      </c>
      <c r="M29" s="329" t="s">
        <v>2977</v>
      </c>
      <c r="N29" s="280">
        <v>2024004540031</v>
      </c>
      <c r="O29" s="329" t="s">
        <v>2978</v>
      </c>
      <c r="P29" s="742" t="s">
        <v>2326</v>
      </c>
      <c r="Q29" s="327">
        <v>1</v>
      </c>
      <c r="R29" s="326" t="s">
        <v>2956</v>
      </c>
      <c r="S29" s="31"/>
      <c r="T29" s="31">
        <v>1</v>
      </c>
      <c r="U29" s="295"/>
      <c r="V29" s="295"/>
      <c r="W29" s="295"/>
      <c r="X29" s="295">
        <v>1</v>
      </c>
      <c r="Y29" s="295">
        <v>200</v>
      </c>
      <c r="Z29" s="296">
        <f t="shared" si="5"/>
        <v>200</v>
      </c>
      <c r="AA29" s="296">
        <f t="shared" si="5"/>
        <v>200</v>
      </c>
      <c r="AB29" s="296">
        <f t="shared" si="5"/>
        <v>0</v>
      </c>
      <c r="AC29" s="296">
        <f t="shared" si="5"/>
        <v>0</v>
      </c>
      <c r="AD29" s="296">
        <f t="shared" si="5"/>
        <v>0</v>
      </c>
      <c r="AE29" s="296">
        <f t="shared" si="5"/>
        <v>0</v>
      </c>
      <c r="AF29" s="296">
        <f t="shared" si="5"/>
        <v>0</v>
      </c>
      <c r="AG29" s="297">
        <v>0</v>
      </c>
      <c r="AH29" s="296">
        <f t="shared" si="44"/>
        <v>0</v>
      </c>
      <c r="AI29" s="298"/>
      <c r="AJ29" s="298"/>
      <c r="AK29" s="298"/>
      <c r="AL29" s="298"/>
      <c r="AM29" s="298"/>
      <c r="AN29" s="298"/>
      <c r="AO29" s="297">
        <v>0</v>
      </c>
      <c r="AP29" s="296">
        <f t="shared" si="45"/>
        <v>0</v>
      </c>
      <c r="AQ29" s="298"/>
      <c r="AR29" s="298"/>
      <c r="AS29" s="298"/>
      <c r="AT29" s="298"/>
      <c r="AU29" s="298"/>
      <c r="AV29" s="298"/>
      <c r="AW29" s="297">
        <v>0</v>
      </c>
      <c r="AX29" s="296">
        <f t="shared" si="46"/>
        <v>0</v>
      </c>
      <c r="AY29" s="298"/>
      <c r="AZ29" s="298"/>
      <c r="BA29" s="298"/>
      <c r="BB29" s="298"/>
      <c r="BC29" s="298"/>
      <c r="BD29" s="298"/>
      <c r="BE29" s="297">
        <v>1</v>
      </c>
      <c r="BF29" s="296">
        <f t="shared" si="47"/>
        <v>200</v>
      </c>
      <c r="BG29" s="298">
        <v>200</v>
      </c>
      <c r="BH29" s="298"/>
      <c r="BI29" s="298"/>
      <c r="BJ29" s="298"/>
      <c r="BK29" s="298"/>
      <c r="BL29" s="298"/>
    </row>
    <row r="30" spans="1:64" s="287" customFormat="1" ht="15" customHeight="1" x14ac:dyDescent="0.25">
      <c r="A30" s="299"/>
      <c r="B30" s="278"/>
      <c r="C30" s="620"/>
      <c r="D30" s="485"/>
      <c r="E30" s="176"/>
      <c r="F30" s="176"/>
      <c r="G30" s="377"/>
      <c r="H30" s="176"/>
      <c r="I30" s="176"/>
      <c r="J30" s="487"/>
      <c r="K30" s="487"/>
      <c r="L30" s="487"/>
      <c r="M30" s="487"/>
      <c r="N30" s="621"/>
      <c r="O30" s="487"/>
      <c r="P30" s="747"/>
      <c r="Q30" s="622"/>
      <c r="R30" s="748"/>
      <c r="S30" s="176"/>
      <c r="T30" s="176"/>
      <c r="U30" s="300"/>
      <c r="V30" s="301"/>
      <c r="W30" s="301"/>
      <c r="X30" s="301"/>
      <c r="Y30" s="302"/>
      <c r="Z30" s="303"/>
      <c r="AA30" s="303"/>
      <c r="AB30" s="303"/>
      <c r="AC30" s="303"/>
      <c r="AD30" s="303"/>
      <c r="AE30" s="303"/>
      <c r="AF30" s="303"/>
      <c r="AG30" s="304"/>
      <c r="AH30" s="303"/>
      <c r="AI30" s="305"/>
      <c r="AJ30" s="305"/>
      <c r="AK30" s="305"/>
      <c r="AL30" s="305"/>
      <c r="AM30" s="305"/>
      <c r="AN30" s="305"/>
      <c r="AO30" s="304"/>
      <c r="AP30" s="303"/>
      <c r="AQ30" s="305"/>
      <c r="AR30" s="305"/>
      <c r="AS30" s="305"/>
      <c r="AT30" s="305"/>
      <c r="AU30" s="305"/>
      <c r="AV30" s="305"/>
      <c r="AW30" s="304"/>
      <c r="AX30" s="303"/>
      <c r="AY30" s="305"/>
      <c r="AZ30" s="305"/>
      <c r="BA30" s="305"/>
      <c r="BB30" s="305"/>
      <c r="BC30" s="305"/>
      <c r="BD30" s="305"/>
      <c r="BE30" s="304"/>
      <c r="BF30" s="303"/>
      <c r="BG30" s="305"/>
      <c r="BH30" s="305"/>
      <c r="BI30" s="305"/>
      <c r="BJ30" s="305"/>
      <c r="BK30" s="305"/>
      <c r="BL30" s="305"/>
    </row>
    <row r="31" spans="1:64" s="287" customFormat="1" ht="40.5" customHeight="1" x14ac:dyDescent="0.25">
      <c r="A31" s="439" t="s">
        <v>2908</v>
      </c>
      <c r="B31" s="440" t="s">
        <v>2328</v>
      </c>
      <c r="C31" s="57"/>
      <c r="D31" s="57"/>
      <c r="E31" s="379"/>
      <c r="F31" s="57"/>
      <c r="G31" s="382"/>
      <c r="H31" s="281"/>
      <c r="I31" s="281"/>
      <c r="J31" s="168"/>
      <c r="K31" s="168"/>
      <c r="L31" s="57"/>
      <c r="M31" s="57"/>
      <c r="N31" s="276"/>
      <c r="O31" s="175"/>
      <c r="P31" s="467"/>
      <c r="Q31" s="467"/>
      <c r="R31" s="467"/>
      <c r="S31" s="468"/>
      <c r="T31" s="306"/>
      <c r="U31" s="307"/>
      <c r="V31" s="307"/>
      <c r="W31" s="282"/>
      <c r="X31" s="283"/>
      <c r="Y31" s="308">
        <v>9450</v>
      </c>
      <c r="Z31" s="285">
        <f>SUM(Z45,Z40,Z36,Z32)</f>
        <v>9450</v>
      </c>
      <c r="AA31" s="285">
        <f t="shared" ref="AA31:AF31" si="48">SUM(AA45,AA40,AA36,AA32)</f>
        <v>9450</v>
      </c>
      <c r="AB31" s="285">
        <f t="shared" si="48"/>
        <v>0</v>
      </c>
      <c r="AC31" s="285">
        <f t="shared" si="48"/>
        <v>0</v>
      </c>
      <c r="AD31" s="285">
        <f t="shared" si="48"/>
        <v>0</v>
      </c>
      <c r="AE31" s="285">
        <f t="shared" si="48"/>
        <v>0</v>
      </c>
      <c r="AF31" s="285">
        <f t="shared" si="48"/>
        <v>0</v>
      </c>
      <c r="AG31" s="286"/>
      <c r="AH31" s="285">
        <f>SUM(AH32,AH36,AH40,AH45)</f>
        <v>1874</v>
      </c>
      <c r="AI31" s="285">
        <f t="shared" ref="AI31:AN31" si="49">SUM(AI32,AI36,AI40,AI45)</f>
        <v>1874</v>
      </c>
      <c r="AJ31" s="285">
        <f t="shared" si="49"/>
        <v>0</v>
      </c>
      <c r="AK31" s="285">
        <f t="shared" si="49"/>
        <v>0</v>
      </c>
      <c r="AL31" s="285">
        <f t="shared" si="49"/>
        <v>0</v>
      </c>
      <c r="AM31" s="285">
        <f t="shared" si="49"/>
        <v>0</v>
      </c>
      <c r="AN31" s="285">
        <f t="shared" si="49"/>
        <v>0</v>
      </c>
      <c r="AO31" s="286"/>
      <c r="AP31" s="285">
        <f>SUM(AP32,AP36,AP40,AP45)</f>
        <v>2559</v>
      </c>
      <c r="AQ31" s="285">
        <f t="shared" ref="AQ31:AV31" si="50">SUM(AQ32,AQ36,AQ40,AQ45)</f>
        <v>2559</v>
      </c>
      <c r="AR31" s="285">
        <f t="shared" si="50"/>
        <v>0</v>
      </c>
      <c r="AS31" s="285">
        <f t="shared" si="50"/>
        <v>0</v>
      </c>
      <c r="AT31" s="285">
        <f t="shared" si="50"/>
        <v>0</v>
      </c>
      <c r="AU31" s="285">
        <f t="shared" si="50"/>
        <v>0</v>
      </c>
      <c r="AV31" s="285">
        <f t="shared" si="50"/>
        <v>0</v>
      </c>
      <c r="AW31" s="286"/>
      <c r="AX31" s="285">
        <f>SUM(AX32,AX36,AX40,AX45)</f>
        <v>2539</v>
      </c>
      <c r="AY31" s="285">
        <f t="shared" ref="AY31:BD31" si="51">SUM(AY32,AY36,AY40,AY45)</f>
        <v>2539</v>
      </c>
      <c r="AZ31" s="285">
        <f t="shared" si="51"/>
        <v>0</v>
      </c>
      <c r="BA31" s="285">
        <f t="shared" si="51"/>
        <v>0</v>
      </c>
      <c r="BB31" s="285">
        <f t="shared" si="51"/>
        <v>0</v>
      </c>
      <c r="BC31" s="285">
        <f t="shared" si="51"/>
        <v>0</v>
      </c>
      <c r="BD31" s="285">
        <f t="shared" si="51"/>
        <v>0</v>
      </c>
      <c r="BE31" s="286"/>
      <c r="BF31" s="285">
        <f>SUM(BF32,BF36,BF40,BF45)</f>
        <v>2478</v>
      </c>
      <c r="BG31" s="285">
        <f t="shared" ref="BG31:BL31" si="52">SUM(BG32,BG36,BG40,BG45)</f>
        <v>2478</v>
      </c>
      <c r="BH31" s="285">
        <f t="shared" si="52"/>
        <v>0</v>
      </c>
      <c r="BI31" s="285">
        <f t="shared" si="52"/>
        <v>0</v>
      </c>
      <c r="BJ31" s="285">
        <f t="shared" si="52"/>
        <v>0</v>
      </c>
      <c r="BK31" s="285">
        <f t="shared" si="52"/>
        <v>0</v>
      </c>
      <c r="BL31" s="285">
        <f t="shared" si="52"/>
        <v>0</v>
      </c>
    </row>
    <row r="32" spans="1:64" s="287" customFormat="1" ht="40.5" customHeight="1" x14ac:dyDescent="0.25">
      <c r="A32" s="293"/>
      <c r="B32" s="607" t="s">
        <v>83</v>
      </c>
      <c r="C32" s="623" t="s">
        <v>2333</v>
      </c>
      <c r="D32" s="624"/>
      <c r="E32" s="624"/>
      <c r="F32" s="612"/>
      <c r="G32" s="613"/>
      <c r="H32" s="614"/>
      <c r="I32" s="614"/>
      <c r="J32" s="619"/>
      <c r="K32" s="619"/>
      <c r="L32" s="619"/>
      <c r="M32" s="619"/>
      <c r="N32" s="617"/>
      <c r="O32" s="618"/>
      <c r="P32" s="744"/>
      <c r="Q32" s="744"/>
      <c r="R32" s="744"/>
      <c r="S32" s="744"/>
      <c r="T32" s="624"/>
      <c r="U32" s="625"/>
      <c r="V32" s="625"/>
      <c r="W32" s="625"/>
      <c r="X32" s="626"/>
      <c r="Y32" s="289">
        <v>6400</v>
      </c>
      <c r="Z32" s="290">
        <f t="shared" ref="Z32:AF47" si="53">+AH32+AP32+AX32+BF32</f>
        <v>6400</v>
      </c>
      <c r="AA32" s="290">
        <f t="shared" si="53"/>
        <v>6400</v>
      </c>
      <c r="AB32" s="290">
        <f t="shared" si="53"/>
        <v>0</v>
      </c>
      <c r="AC32" s="290">
        <f t="shared" si="53"/>
        <v>0</v>
      </c>
      <c r="AD32" s="290">
        <f t="shared" si="53"/>
        <v>0</v>
      </c>
      <c r="AE32" s="290">
        <f t="shared" si="53"/>
        <v>0</v>
      </c>
      <c r="AF32" s="290">
        <f t="shared" si="53"/>
        <v>0</v>
      </c>
      <c r="AG32" s="291"/>
      <c r="AH32" s="292">
        <f>SUM(AH33:AH35)</f>
        <v>1535</v>
      </c>
      <c r="AI32" s="292">
        <f t="shared" ref="AI32:AN32" si="54">SUM(AI33:AI35)</f>
        <v>1535</v>
      </c>
      <c r="AJ32" s="292">
        <f t="shared" si="54"/>
        <v>0</v>
      </c>
      <c r="AK32" s="292">
        <f t="shared" si="54"/>
        <v>0</v>
      </c>
      <c r="AL32" s="292">
        <f t="shared" si="54"/>
        <v>0</v>
      </c>
      <c r="AM32" s="292">
        <f t="shared" si="54"/>
        <v>0</v>
      </c>
      <c r="AN32" s="292">
        <f t="shared" si="54"/>
        <v>0</v>
      </c>
      <c r="AO32" s="291"/>
      <c r="AP32" s="292">
        <f>SUM(AP33:AP35)</f>
        <v>1630</v>
      </c>
      <c r="AQ32" s="292">
        <f t="shared" ref="AQ32:AV32" si="55">SUM(AQ33:AQ35)</f>
        <v>1630</v>
      </c>
      <c r="AR32" s="292">
        <f t="shared" si="55"/>
        <v>0</v>
      </c>
      <c r="AS32" s="292">
        <f t="shared" si="55"/>
        <v>0</v>
      </c>
      <c r="AT32" s="292">
        <f t="shared" si="55"/>
        <v>0</v>
      </c>
      <c r="AU32" s="292">
        <f t="shared" si="55"/>
        <v>0</v>
      </c>
      <c r="AV32" s="292">
        <f t="shared" si="55"/>
        <v>0</v>
      </c>
      <c r="AW32" s="291"/>
      <c r="AX32" s="292">
        <f>SUM(AX33:AX35)</f>
        <v>1635</v>
      </c>
      <c r="AY32" s="292">
        <f t="shared" ref="AY32:BD32" si="56">SUM(AY33:AY35)</f>
        <v>1635</v>
      </c>
      <c r="AZ32" s="292">
        <f t="shared" si="56"/>
        <v>0</v>
      </c>
      <c r="BA32" s="292">
        <f t="shared" si="56"/>
        <v>0</v>
      </c>
      <c r="BB32" s="292">
        <f t="shared" si="56"/>
        <v>0</v>
      </c>
      <c r="BC32" s="292">
        <f t="shared" si="56"/>
        <v>0</v>
      </c>
      <c r="BD32" s="292">
        <f t="shared" si="56"/>
        <v>0</v>
      </c>
      <c r="BE32" s="291"/>
      <c r="BF32" s="292">
        <f>SUM(BF33:BF35)</f>
        <v>1600</v>
      </c>
      <c r="BG32" s="292">
        <f t="shared" ref="BG32:BL32" si="57">SUM(BG33:BG35)</f>
        <v>1600</v>
      </c>
      <c r="BH32" s="292">
        <f t="shared" si="57"/>
        <v>0</v>
      </c>
      <c r="BI32" s="292">
        <f t="shared" si="57"/>
        <v>0</v>
      </c>
      <c r="BJ32" s="292">
        <f t="shared" si="57"/>
        <v>0</v>
      </c>
      <c r="BK32" s="292">
        <f t="shared" si="57"/>
        <v>0</v>
      </c>
      <c r="BL32" s="292">
        <f t="shared" si="57"/>
        <v>0</v>
      </c>
    </row>
    <row r="33" spans="1:64" s="287" customFormat="1" ht="40.5" customHeight="1" x14ac:dyDescent="0.25">
      <c r="A33" s="293"/>
      <c r="B33" s="278"/>
      <c r="C33" s="328" t="s">
        <v>84</v>
      </c>
      <c r="D33" s="322" t="s">
        <v>2329</v>
      </c>
      <c r="E33" s="31">
        <v>885</v>
      </c>
      <c r="F33" s="279">
        <v>400200100</v>
      </c>
      <c r="G33" s="329" t="s">
        <v>677</v>
      </c>
      <c r="H33" s="28">
        <v>5</v>
      </c>
      <c r="I33" s="28" t="s">
        <v>2979</v>
      </c>
      <c r="J33" s="324">
        <v>40</v>
      </c>
      <c r="K33" s="28" t="s">
        <v>2971</v>
      </c>
      <c r="L33" s="28">
        <v>4002</v>
      </c>
      <c r="M33" s="28" t="s">
        <v>2972</v>
      </c>
      <c r="N33" s="280">
        <v>2024004540030</v>
      </c>
      <c r="O33" s="325" t="s">
        <v>2973</v>
      </c>
      <c r="P33" s="742" t="s">
        <v>2330</v>
      </c>
      <c r="Q33" s="327">
        <v>5</v>
      </c>
      <c r="R33" s="326" t="s">
        <v>2956</v>
      </c>
      <c r="S33" s="326"/>
      <c r="T33" s="31">
        <v>5</v>
      </c>
      <c r="U33" s="294">
        <v>4</v>
      </c>
      <c r="V33" s="295">
        <v>4</v>
      </c>
      <c r="W33" s="295">
        <v>4</v>
      </c>
      <c r="X33" s="295">
        <v>4</v>
      </c>
      <c r="Y33" s="295">
        <v>1600</v>
      </c>
      <c r="Z33" s="296">
        <f t="shared" si="53"/>
        <v>1600</v>
      </c>
      <c r="AA33" s="296">
        <f t="shared" si="53"/>
        <v>1600</v>
      </c>
      <c r="AB33" s="296">
        <f t="shared" si="53"/>
        <v>0</v>
      </c>
      <c r="AC33" s="296">
        <f t="shared" si="53"/>
        <v>0</v>
      </c>
      <c r="AD33" s="296">
        <f t="shared" si="53"/>
        <v>0</v>
      </c>
      <c r="AE33" s="296">
        <f t="shared" si="53"/>
        <v>0</v>
      </c>
      <c r="AF33" s="296">
        <f t="shared" si="53"/>
        <v>0</v>
      </c>
      <c r="AG33" s="297">
        <v>4</v>
      </c>
      <c r="AH33" s="296">
        <f t="shared" ref="AH33:AH35" si="58">SUM(AI33:AN33)</f>
        <v>500</v>
      </c>
      <c r="AI33" s="298">
        <v>500</v>
      </c>
      <c r="AJ33" s="298"/>
      <c r="AK33" s="298"/>
      <c r="AL33" s="298"/>
      <c r="AM33" s="298"/>
      <c r="AN33" s="298"/>
      <c r="AO33" s="297">
        <v>4</v>
      </c>
      <c r="AP33" s="296">
        <f>SUM(AQ33:AV33)</f>
        <v>400</v>
      </c>
      <c r="AQ33" s="298">
        <v>400</v>
      </c>
      <c r="AR33" s="298"/>
      <c r="AS33" s="298"/>
      <c r="AT33" s="298"/>
      <c r="AU33" s="298"/>
      <c r="AV33" s="298"/>
      <c r="AW33" s="297">
        <v>4</v>
      </c>
      <c r="AX33" s="296">
        <f>SUM(AY33:BD33)</f>
        <v>400</v>
      </c>
      <c r="AY33" s="298">
        <v>400</v>
      </c>
      <c r="AZ33" s="298"/>
      <c r="BA33" s="298"/>
      <c r="BB33" s="298"/>
      <c r="BC33" s="298"/>
      <c r="BD33" s="298"/>
      <c r="BE33" s="297">
        <v>4</v>
      </c>
      <c r="BF33" s="296">
        <f>SUM(BG33:BL33)</f>
        <v>300</v>
      </c>
      <c r="BG33" s="298">
        <v>300</v>
      </c>
      <c r="BH33" s="298"/>
      <c r="BI33" s="298"/>
      <c r="BJ33" s="298"/>
      <c r="BK33" s="298"/>
      <c r="BL33" s="298"/>
    </row>
    <row r="34" spans="1:64" s="287" customFormat="1" ht="40.5" customHeight="1" x14ac:dyDescent="0.25">
      <c r="A34" s="293"/>
      <c r="B34" s="278"/>
      <c r="C34" s="328" t="s">
        <v>2334</v>
      </c>
      <c r="D34" s="322" t="s">
        <v>2331</v>
      </c>
      <c r="E34" s="31">
        <v>886</v>
      </c>
      <c r="F34" s="279">
        <v>400200100</v>
      </c>
      <c r="G34" s="329" t="s">
        <v>677</v>
      </c>
      <c r="H34" s="28">
        <v>5</v>
      </c>
      <c r="I34" s="28" t="s">
        <v>2979</v>
      </c>
      <c r="J34" s="324">
        <v>40</v>
      </c>
      <c r="K34" s="28" t="s">
        <v>2971</v>
      </c>
      <c r="L34" s="28">
        <v>4002</v>
      </c>
      <c r="M34" s="28" t="s">
        <v>2972</v>
      </c>
      <c r="N34" s="280">
        <v>2024004540030</v>
      </c>
      <c r="O34" s="325" t="s">
        <v>2973</v>
      </c>
      <c r="P34" s="742" t="s">
        <v>855</v>
      </c>
      <c r="Q34" s="327">
        <v>5</v>
      </c>
      <c r="R34" s="326" t="s">
        <v>2956</v>
      </c>
      <c r="S34" s="326"/>
      <c r="T34" s="31">
        <v>5</v>
      </c>
      <c r="U34" s="294">
        <v>1</v>
      </c>
      <c r="V34" s="295">
        <v>1</v>
      </c>
      <c r="W34" s="295">
        <v>1</v>
      </c>
      <c r="X34" s="295">
        <v>1</v>
      </c>
      <c r="Y34" s="295">
        <v>4652</v>
      </c>
      <c r="Z34" s="296">
        <f t="shared" si="53"/>
        <v>4652</v>
      </c>
      <c r="AA34" s="296">
        <f t="shared" si="53"/>
        <v>4652</v>
      </c>
      <c r="AB34" s="296">
        <f t="shared" si="53"/>
        <v>0</v>
      </c>
      <c r="AC34" s="296">
        <f t="shared" si="53"/>
        <v>0</v>
      </c>
      <c r="AD34" s="296">
        <f t="shared" si="53"/>
        <v>0</v>
      </c>
      <c r="AE34" s="296">
        <f t="shared" si="53"/>
        <v>0</v>
      </c>
      <c r="AF34" s="296">
        <f t="shared" si="53"/>
        <v>0</v>
      </c>
      <c r="AG34" s="297">
        <v>1</v>
      </c>
      <c r="AH34" s="296">
        <f t="shared" si="58"/>
        <v>982</v>
      </c>
      <c r="AI34" s="298">
        <v>982</v>
      </c>
      <c r="AJ34" s="298"/>
      <c r="AK34" s="298"/>
      <c r="AL34" s="298"/>
      <c r="AM34" s="298"/>
      <c r="AN34" s="298"/>
      <c r="AO34" s="297">
        <v>1</v>
      </c>
      <c r="AP34" s="296">
        <f t="shared" ref="AP34:AP35" si="59">SUM(AQ34:AV34)</f>
        <v>1210</v>
      </c>
      <c r="AQ34" s="298">
        <v>1210</v>
      </c>
      <c r="AR34" s="298"/>
      <c r="AS34" s="298"/>
      <c r="AT34" s="298"/>
      <c r="AU34" s="298"/>
      <c r="AV34" s="298"/>
      <c r="AW34" s="297">
        <v>1</v>
      </c>
      <c r="AX34" s="296">
        <f t="shared" ref="AX34:AX35" si="60">SUM(AY34:BD34)</f>
        <v>1210</v>
      </c>
      <c r="AY34" s="298">
        <v>1210</v>
      </c>
      <c r="AZ34" s="298"/>
      <c r="BA34" s="298"/>
      <c r="BB34" s="298"/>
      <c r="BC34" s="298"/>
      <c r="BD34" s="298"/>
      <c r="BE34" s="297">
        <v>1</v>
      </c>
      <c r="BF34" s="296">
        <f t="shared" ref="BF34:BF35" si="61">SUM(BG34:BL34)</f>
        <v>1250</v>
      </c>
      <c r="BG34" s="298">
        <v>1250</v>
      </c>
      <c r="BH34" s="298"/>
      <c r="BI34" s="298"/>
      <c r="BJ34" s="298"/>
      <c r="BK34" s="298"/>
      <c r="BL34" s="298"/>
    </row>
    <row r="35" spans="1:64" s="287" customFormat="1" ht="40.5" customHeight="1" x14ac:dyDescent="0.25">
      <c r="A35" s="293"/>
      <c r="B35" s="278"/>
      <c r="C35" s="328" t="s">
        <v>2335</v>
      </c>
      <c r="D35" s="330" t="s">
        <v>2332</v>
      </c>
      <c r="E35" s="331">
        <v>887</v>
      </c>
      <c r="F35" s="279">
        <v>400200100</v>
      </c>
      <c r="G35" s="329" t="s">
        <v>677</v>
      </c>
      <c r="H35" s="28">
        <v>40</v>
      </c>
      <c r="I35" s="28" t="s">
        <v>2979</v>
      </c>
      <c r="J35" s="324">
        <v>40</v>
      </c>
      <c r="K35" s="28" t="s">
        <v>2971</v>
      </c>
      <c r="L35" s="28">
        <v>4002</v>
      </c>
      <c r="M35" s="28" t="s">
        <v>2972</v>
      </c>
      <c r="N35" s="280">
        <v>2024004540030</v>
      </c>
      <c r="O35" s="325" t="s">
        <v>2973</v>
      </c>
      <c r="P35" s="749" t="s">
        <v>677</v>
      </c>
      <c r="Q35" s="332">
        <v>40</v>
      </c>
      <c r="R35" s="326" t="s">
        <v>2956</v>
      </c>
      <c r="S35" s="326"/>
      <c r="T35" s="331">
        <v>40</v>
      </c>
      <c r="U35" s="294">
        <v>40</v>
      </c>
      <c r="V35" s="295">
        <v>40</v>
      </c>
      <c r="W35" s="295">
        <v>40</v>
      </c>
      <c r="X35" s="295">
        <v>40</v>
      </c>
      <c r="Y35" s="295">
        <v>148</v>
      </c>
      <c r="Z35" s="296">
        <f t="shared" si="53"/>
        <v>148</v>
      </c>
      <c r="AA35" s="296">
        <f t="shared" si="53"/>
        <v>148</v>
      </c>
      <c r="AB35" s="296">
        <f t="shared" si="53"/>
        <v>0</v>
      </c>
      <c r="AC35" s="296">
        <f t="shared" si="53"/>
        <v>0</v>
      </c>
      <c r="AD35" s="296">
        <f t="shared" si="53"/>
        <v>0</v>
      </c>
      <c r="AE35" s="296">
        <f t="shared" si="53"/>
        <v>0</v>
      </c>
      <c r="AF35" s="296">
        <f t="shared" si="53"/>
        <v>0</v>
      </c>
      <c r="AG35" s="297">
        <v>40</v>
      </c>
      <c r="AH35" s="296">
        <f t="shared" si="58"/>
        <v>53</v>
      </c>
      <c r="AI35" s="298">
        <v>53</v>
      </c>
      <c r="AJ35" s="298"/>
      <c r="AK35" s="298"/>
      <c r="AL35" s="298"/>
      <c r="AM35" s="298"/>
      <c r="AN35" s="298"/>
      <c r="AO35" s="297">
        <v>40</v>
      </c>
      <c r="AP35" s="296">
        <f t="shared" si="59"/>
        <v>20</v>
      </c>
      <c r="AQ35" s="298">
        <v>20</v>
      </c>
      <c r="AR35" s="298"/>
      <c r="AS35" s="298"/>
      <c r="AT35" s="298"/>
      <c r="AU35" s="298"/>
      <c r="AV35" s="298"/>
      <c r="AW35" s="297">
        <v>40</v>
      </c>
      <c r="AX35" s="296">
        <f t="shared" si="60"/>
        <v>25</v>
      </c>
      <c r="AY35" s="298">
        <v>25</v>
      </c>
      <c r="AZ35" s="298"/>
      <c r="BA35" s="298"/>
      <c r="BB35" s="298"/>
      <c r="BC35" s="298"/>
      <c r="BD35" s="298"/>
      <c r="BE35" s="297">
        <v>40</v>
      </c>
      <c r="BF35" s="296">
        <f t="shared" si="61"/>
        <v>50</v>
      </c>
      <c r="BG35" s="298">
        <v>50</v>
      </c>
      <c r="BH35" s="298"/>
      <c r="BI35" s="298"/>
      <c r="BJ35" s="298"/>
      <c r="BK35" s="298"/>
      <c r="BL35" s="298"/>
    </row>
    <row r="36" spans="1:64" s="287" customFormat="1" ht="40.5" customHeight="1" x14ac:dyDescent="0.25">
      <c r="A36" s="293"/>
      <c r="B36" s="599" t="s">
        <v>2337</v>
      </c>
      <c r="C36" s="611" t="s">
        <v>2336</v>
      </c>
      <c r="D36" s="603"/>
      <c r="E36" s="603"/>
      <c r="F36" s="612"/>
      <c r="G36" s="613"/>
      <c r="H36" s="632"/>
      <c r="I36" s="632"/>
      <c r="J36" s="619"/>
      <c r="K36" s="619"/>
      <c r="L36" s="619"/>
      <c r="M36" s="619"/>
      <c r="N36" s="617"/>
      <c r="O36" s="618"/>
      <c r="P36" s="744"/>
      <c r="Q36" s="744"/>
      <c r="R36" s="744"/>
      <c r="S36" s="744"/>
      <c r="T36" s="603"/>
      <c r="U36" s="604"/>
      <c r="V36" s="604"/>
      <c r="W36" s="604"/>
      <c r="X36" s="605"/>
      <c r="Y36" s="289">
        <v>200</v>
      </c>
      <c r="Z36" s="290">
        <f t="shared" si="53"/>
        <v>200</v>
      </c>
      <c r="AA36" s="290">
        <f t="shared" si="53"/>
        <v>200</v>
      </c>
      <c r="AB36" s="290">
        <f t="shared" si="53"/>
        <v>0</v>
      </c>
      <c r="AC36" s="290">
        <f t="shared" si="53"/>
        <v>0</v>
      </c>
      <c r="AD36" s="290">
        <f t="shared" si="53"/>
        <v>0</v>
      </c>
      <c r="AE36" s="290">
        <f t="shared" si="53"/>
        <v>0</v>
      </c>
      <c r="AF36" s="290">
        <f t="shared" si="53"/>
        <v>0</v>
      </c>
      <c r="AG36" s="291"/>
      <c r="AH36" s="292">
        <f>SUM(AH37:AH39)</f>
        <v>101</v>
      </c>
      <c r="AI36" s="292">
        <f t="shared" ref="AI36:AN36" si="62">SUM(AI37:AI39)</f>
        <v>101</v>
      </c>
      <c r="AJ36" s="292">
        <f t="shared" si="62"/>
        <v>0</v>
      </c>
      <c r="AK36" s="292">
        <f t="shared" si="62"/>
        <v>0</v>
      </c>
      <c r="AL36" s="292">
        <f t="shared" si="62"/>
        <v>0</v>
      </c>
      <c r="AM36" s="292">
        <f t="shared" si="62"/>
        <v>0</v>
      </c>
      <c r="AN36" s="292">
        <f t="shared" si="62"/>
        <v>0</v>
      </c>
      <c r="AO36" s="291"/>
      <c r="AP36" s="292">
        <f>SUM(AP37:AP39)</f>
        <v>33</v>
      </c>
      <c r="AQ36" s="292">
        <f t="shared" ref="AQ36:AV36" si="63">SUM(AQ37:AQ39)</f>
        <v>33</v>
      </c>
      <c r="AR36" s="292">
        <f t="shared" si="63"/>
        <v>0</v>
      </c>
      <c r="AS36" s="292">
        <f t="shared" si="63"/>
        <v>0</v>
      </c>
      <c r="AT36" s="292">
        <f t="shared" si="63"/>
        <v>0</v>
      </c>
      <c r="AU36" s="292">
        <f t="shared" si="63"/>
        <v>0</v>
      </c>
      <c r="AV36" s="292">
        <f t="shared" si="63"/>
        <v>0</v>
      </c>
      <c r="AW36" s="291"/>
      <c r="AX36" s="292">
        <f>SUM(AX37:AX39)</f>
        <v>33</v>
      </c>
      <c r="AY36" s="292">
        <f t="shared" ref="AY36:BD36" si="64">SUM(AY37:AY39)</f>
        <v>33</v>
      </c>
      <c r="AZ36" s="292">
        <f t="shared" si="64"/>
        <v>0</v>
      </c>
      <c r="BA36" s="292">
        <f t="shared" si="64"/>
        <v>0</v>
      </c>
      <c r="BB36" s="292">
        <f t="shared" si="64"/>
        <v>0</v>
      </c>
      <c r="BC36" s="292">
        <f t="shared" si="64"/>
        <v>0</v>
      </c>
      <c r="BD36" s="292">
        <f t="shared" si="64"/>
        <v>0</v>
      </c>
      <c r="BE36" s="291"/>
      <c r="BF36" s="292">
        <f>SUM(BF37:BF39)</f>
        <v>33</v>
      </c>
      <c r="BG36" s="292">
        <f t="shared" ref="BG36:BL36" si="65">SUM(BG37:BG39)</f>
        <v>33</v>
      </c>
      <c r="BH36" s="292">
        <f t="shared" si="65"/>
        <v>0</v>
      </c>
      <c r="BI36" s="292">
        <f t="shared" si="65"/>
        <v>0</v>
      </c>
      <c r="BJ36" s="292">
        <f t="shared" si="65"/>
        <v>0</v>
      </c>
      <c r="BK36" s="292">
        <f t="shared" si="65"/>
        <v>0</v>
      </c>
      <c r="BL36" s="292">
        <f t="shared" si="65"/>
        <v>0</v>
      </c>
    </row>
    <row r="37" spans="1:64" s="287" customFormat="1" ht="40.5" customHeight="1" x14ac:dyDescent="0.25">
      <c r="A37" s="293"/>
      <c r="B37" s="278"/>
      <c r="C37" s="328" t="s">
        <v>2343</v>
      </c>
      <c r="D37" s="333" t="s">
        <v>2338</v>
      </c>
      <c r="E37" s="31">
        <v>888</v>
      </c>
      <c r="F37" s="280">
        <v>459900100</v>
      </c>
      <c r="G37" s="329" t="s">
        <v>2369</v>
      </c>
      <c r="H37" s="28">
        <v>4</v>
      </c>
      <c r="I37" s="28" t="s">
        <v>2979</v>
      </c>
      <c r="J37" s="329">
        <v>45</v>
      </c>
      <c r="K37" s="329" t="s">
        <v>2984</v>
      </c>
      <c r="L37" s="329">
        <v>4599</v>
      </c>
      <c r="M37" s="329" t="s">
        <v>2983</v>
      </c>
      <c r="N37" s="280">
        <v>2024004540028</v>
      </c>
      <c r="O37" s="329" t="s">
        <v>2985</v>
      </c>
      <c r="P37" s="746" t="s">
        <v>2339</v>
      </c>
      <c r="Q37" s="327">
        <v>4</v>
      </c>
      <c r="R37" s="326" t="s">
        <v>2955</v>
      </c>
      <c r="S37" s="326"/>
      <c r="T37" s="31">
        <v>4</v>
      </c>
      <c r="U37" s="294">
        <v>0</v>
      </c>
      <c r="V37" s="295">
        <v>1</v>
      </c>
      <c r="W37" s="295">
        <v>1</v>
      </c>
      <c r="X37" s="295">
        <v>2</v>
      </c>
      <c r="Y37" s="295">
        <v>36</v>
      </c>
      <c r="Z37" s="296">
        <f t="shared" si="53"/>
        <v>36</v>
      </c>
      <c r="AA37" s="296">
        <f t="shared" si="53"/>
        <v>36</v>
      </c>
      <c r="AB37" s="296">
        <f t="shared" si="53"/>
        <v>0</v>
      </c>
      <c r="AC37" s="296">
        <f t="shared" si="53"/>
        <v>0</v>
      </c>
      <c r="AD37" s="296">
        <f t="shared" si="53"/>
        <v>0</v>
      </c>
      <c r="AE37" s="296">
        <f t="shared" si="53"/>
        <v>0</v>
      </c>
      <c r="AF37" s="296">
        <f t="shared" si="53"/>
        <v>0</v>
      </c>
      <c r="AG37" s="297">
        <v>0</v>
      </c>
      <c r="AH37" s="296">
        <f t="shared" ref="AH37:AH39" si="66">SUM(AI37:AN37)</f>
        <v>9</v>
      </c>
      <c r="AI37" s="298">
        <v>9</v>
      </c>
      <c r="AJ37" s="298"/>
      <c r="AK37" s="298"/>
      <c r="AL37" s="298"/>
      <c r="AM37" s="298"/>
      <c r="AN37" s="298"/>
      <c r="AO37" s="297">
        <v>1</v>
      </c>
      <c r="AP37" s="296">
        <f>AQ37</f>
        <v>9</v>
      </c>
      <c r="AQ37" s="298">
        <v>9</v>
      </c>
      <c r="AR37" s="298"/>
      <c r="AS37" s="298"/>
      <c r="AT37" s="298"/>
      <c r="AU37" s="298"/>
      <c r="AV37" s="298"/>
      <c r="AW37" s="297">
        <v>1</v>
      </c>
      <c r="AX37" s="296">
        <f>AY37</f>
        <v>9</v>
      </c>
      <c r="AY37" s="298">
        <v>9</v>
      </c>
      <c r="AZ37" s="298"/>
      <c r="BA37" s="298"/>
      <c r="BB37" s="298"/>
      <c r="BC37" s="298"/>
      <c r="BD37" s="298"/>
      <c r="BE37" s="297">
        <v>1</v>
      </c>
      <c r="BF37" s="296">
        <f>BG37</f>
        <v>9</v>
      </c>
      <c r="BG37" s="298">
        <v>9</v>
      </c>
      <c r="BH37" s="298"/>
      <c r="BI37" s="298"/>
      <c r="BJ37" s="298"/>
      <c r="BK37" s="298"/>
      <c r="BL37" s="298"/>
    </row>
    <row r="38" spans="1:64" s="287" customFormat="1" ht="40.5" customHeight="1" x14ac:dyDescent="0.25">
      <c r="A38" s="293"/>
      <c r="B38" s="278"/>
      <c r="C38" s="328" t="s">
        <v>2344</v>
      </c>
      <c r="D38" s="333" t="s">
        <v>2340</v>
      </c>
      <c r="E38" s="31">
        <v>889</v>
      </c>
      <c r="F38" s="280">
        <v>459903100</v>
      </c>
      <c r="G38" s="329" t="s">
        <v>1800</v>
      </c>
      <c r="H38" s="28">
        <v>40</v>
      </c>
      <c r="I38" s="28" t="s">
        <v>2979</v>
      </c>
      <c r="J38" s="329">
        <v>45</v>
      </c>
      <c r="K38" s="329" t="s">
        <v>2984</v>
      </c>
      <c r="L38" s="329">
        <v>4599</v>
      </c>
      <c r="M38" s="329" t="s">
        <v>2983</v>
      </c>
      <c r="N38" s="280">
        <v>2024004540028</v>
      </c>
      <c r="O38" s="329" t="s">
        <v>2985</v>
      </c>
      <c r="P38" s="746" t="s">
        <v>2341</v>
      </c>
      <c r="Q38" s="327">
        <v>40</v>
      </c>
      <c r="R38" s="326" t="s">
        <v>2956</v>
      </c>
      <c r="S38" s="326"/>
      <c r="T38" s="31">
        <v>40</v>
      </c>
      <c r="U38" s="294">
        <v>40</v>
      </c>
      <c r="V38" s="295">
        <v>40</v>
      </c>
      <c r="W38" s="295">
        <v>40</v>
      </c>
      <c r="X38" s="295">
        <v>40</v>
      </c>
      <c r="Y38" s="295">
        <v>106</v>
      </c>
      <c r="Z38" s="296">
        <f t="shared" si="53"/>
        <v>106</v>
      </c>
      <c r="AA38" s="296">
        <f t="shared" si="53"/>
        <v>106</v>
      </c>
      <c r="AB38" s="296">
        <f t="shared" si="53"/>
        <v>0</v>
      </c>
      <c r="AC38" s="296">
        <f t="shared" si="53"/>
        <v>0</v>
      </c>
      <c r="AD38" s="296">
        <f t="shared" si="53"/>
        <v>0</v>
      </c>
      <c r="AE38" s="296">
        <f t="shared" si="53"/>
        <v>0</v>
      </c>
      <c r="AF38" s="296">
        <f t="shared" si="53"/>
        <v>0</v>
      </c>
      <c r="AG38" s="297">
        <v>40</v>
      </c>
      <c r="AH38" s="296">
        <f t="shared" si="66"/>
        <v>70</v>
      </c>
      <c r="AI38" s="298">
        <v>70</v>
      </c>
      <c r="AJ38" s="298"/>
      <c r="AK38" s="298"/>
      <c r="AL38" s="298"/>
      <c r="AM38" s="298"/>
      <c r="AN38" s="298"/>
      <c r="AO38" s="297">
        <v>40</v>
      </c>
      <c r="AP38" s="296">
        <f>AQ38</f>
        <v>12</v>
      </c>
      <c r="AQ38" s="298">
        <v>12</v>
      </c>
      <c r="AR38" s="298"/>
      <c r="AS38" s="298"/>
      <c r="AT38" s="298"/>
      <c r="AU38" s="298"/>
      <c r="AV38" s="298"/>
      <c r="AW38" s="297">
        <v>40</v>
      </c>
      <c r="AX38" s="296">
        <f>AY38</f>
        <v>12</v>
      </c>
      <c r="AY38" s="298">
        <v>12</v>
      </c>
      <c r="AZ38" s="298"/>
      <c r="BA38" s="298"/>
      <c r="BB38" s="298"/>
      <c r="BC38" s="298"/>
      <c r="BD38" s="298"/>
      <c r="BE38" s="297">
        <v>40</v>
      </c>
      <c r="BF38" s="296">
        <v>12</v>
      </c>
      <c r="BG38" s="298">
        <v>12</v>
      </c>
      <c r="BH38" s="298"/>
      <c r="BI38" s="298"/>
      <c r="BJ38" s="298"/>
      <c r="BK38" s="298"/>
      <c r="BL38" s="298"/>
    </row>
    <row r="39" spans="1:64" s="287" customFormat="1" ht="40.5" customHeight="1" x14ac:dyDescent="0.25">
      <c r="A39" s="293"/>
      <c r="B39" s="278"/>
      <c r="C39" s="328" t="s">
        <v>2345</v>
      </c>
      <c r="D39" s="333" t="s">
        <v>2342</v>
      </c>
      <c r="E39" s="31">
        <v>890</v>
      </c>
      <c r="F39" s="280">
        <v>459903100</v>
      </c>
      <c r="G39" s="329" t="s">
        <v>1800</v>
      </c>
      <c r="H39" s="28">
        <v>6</v>
      </c>
      <c r="I39" s="28" t="s">
        <v>2979</v>
      </c>
      <c r="J39" s="329">
        <v>45</v>
      </c>
      <c r="K39" s="329" t="s">
        <v>2984</v>
      </c>
      <c r="L39" s="329">
        <v>4599</v>
      </c>
      <c r="M39" s="329" t="s">
        <v>2983</v>
      </c>
      <c r="N39" s="280">
        <v>2024004540028</v>
      </c>
      <c r="O39" s="329" t="s">
        <v>2985</v>
      </c>
      <c r="P39" s="746" t="s">
        <v>2341</v>
      </c>
      <c r="Q39" s="327">
        <v>6</v>
      </c>
      <c r="R39" s="326" t="s">
        <v>2956</v>
      </c>
      <c r="S39" s="326"/>
      <c r="T39" s="31">
        <v>6</v>
      </c>
      <c r="U39" s="294">
        <v>6</v>
      </c>
      <c r="V39" s="295">
        <v>6</v>
      </c>
      <c r="W39" s="295">
        <v>6</v>
      </c>
      <c r="X39" s="295">
        <v>6</v>
      </c>
      <c r="Y39" s="295">
        <v>58</v>
      </c>
      <c r="Z39" s="296">
        <f t="shared" si="53"/>
        <v>58</v>
      </c>
      <c r="AA39" s="296">
        <f t="shared" si="53"/>
        <v>58</v>
      </c>
      <c r="AB39" s="296">
        <f t="shared" si="53"/>
        <v>0</v>
      </c>
      <c r="AC39" s="296">
        <f t="shared" si="53"/>
        <v>0</v>
      </c>
      <c r="AD39" s="296">
        <f t="shared" si="53"/>
        <v>0</v>
      </c>
      <c r="AE39" s="296">
        <f t="shared" si="53"/>
        <v>0</v>
      </c>
      <c r="AF39" s="296">
        <f t="shared" si="53"/>
        <v>0</v>
      </c>
      <c r="AG39" s="297">
        <v>6</v>
      </c>
      <c r="AH39" s="296">
        <f t="shared" si="66"/>
        <v>22</v>
      </c>
      <c r="AI39" s="298">
        <v>22</v>
      </c>
      <c r="AJ39" s="298"/>
      <c r="AK39" s="298"/>
      <c r="AL39" s="298"/>
      <c r="AM39" s="298"/>
      <c r="AN39" s="298"/>
      <c r="AO39" s="297">
        <v>6</v>
      </c>
      <c r="AP39" s="296">
        <f>AQ39</f>
        <v>12</v>
      </c>
      <c r="AQ39" s="298">
        <v>12</v>
      </c>
      <c r="AR39" s="298"/>
      <c r="AS39" s="298"/>
      <c r="AT39" s="298"/>
      <c r="AU39" s="298"/>
      <c r="AV39" s="298"/>
      <c r="AW39" s="297">
        <v>6</v>
      </c>
      <c r="AX39" s="296">
        <f>AY39</f>
        <v>12</v>
      </c>
      <c r="AY39" s="298">
        <v>12</v>
      </c>
      <c r="AZ39" s="298"/>
      <c r="BA39" s="298"/>
      <c r="BB39" s="298"/>
      <c r="BC39" s="298"/>
      <c r="BD39" s="298"/>
      <c r="BE39" s="297">
        <v>6</v>
      </c>
      <c r="BF39" s="296">
        <v>12</v>
      </c>
      <c r="BG39" s="298">
        <v>12</v>
      </c>
      <c r="BH39" s="298"/>
      <c r="BI39" s="298"/>
      <c r="BJ39" s="298"/>
      <c r="BK39" s="298"/>
      <c r="BL39" s="298"/>
    </row>
    <row r="40" spans="1:64" s="287" customFormat="1" ht="40.5" customHeight="1" x14ac:dyDescent="0.25">
      <c r="A40" s="293"/>
      <c r="B40" s="599" t="s">
        <v>2347</v>
      </c>
      <c r="C40" s="611" t="s">
        <v>2346</v>
      </c>
      <c r="D40" s="603"/>
      <c r="E40" s="603"/>
      <c r="F40" s="612"/>
      <c r="G40" s="613"/>
      <c r="H40" s="614"/>
      <c r="I40" s="614"/>
      <c r="J40" s="619"/>
      <c r="K40" s="619"/>
      <c r="L40" s="619"/>
      <c r="M40" s="619"/>
      <c r="N40" s="617"/>
      <c r="O40" s="618"/>
      <c r="P40" s="744"/>
      <c r="Q40" s="744"/>
      <c r="R40" s="744"/>
      <c r="S40" s="744"/>
      <c r="T40" s="603"/>
      <c r="U40" s="604"/>
      <c r="V40" s="604"/>
      <c r="W40" s="604"/>
      <c r="X40" s="605"/>
      <c r="Y40" s="289">
        <v>450</v>
      </c>
      <c r="Z40" s="290">
        <f t="shared" si="53"/>
        <v>450</v>
      </c>
      <c r="AA40" s="290">
        <f t="shared" si="53"/>
        <v>450</v>
      </c>
      <c r="AB40" s="290">
        <f t="shared" si="53"/>
        <v>0</v>
      </c>
      <c r="AC40" s="290">
        <f t="shared" si="53"/>
        <v>0</v>
      </c>
      <c r="AD40" s="290">
        <f t="shared" si="53"/>
        <v>0</v>
      </c>
      <c r="AE40" s="290">
        <f t="shared" si="53"/>
        <v>0</v>
      </c>
      <c r="AF40" s="290">
        <f t="shared" si="53"/>
        <v>0</v>
      </c>
      <c r="AG40" s="291"/>
      <c r="AH40" s="292">
        <f>SUM(AH41:AH44)</f>
        <v>110</v>
      </c>
      <c r="AI40" s="292">
        <f t="shared" ref="AI40:AN40" si="67">SUM(AI41:AI44)</f>
        <v>110</v>
      </c>
      <c r="AJ40" s="292">
        <f t="shared" si="67"/>
        <v>0</v>
      </c>
      <c r="AK40" s="292">
        <f t="shared" si="67"/>
        <v>0</v>
      </c>
      <c r="AL40" s="292">
        <f t="shared" si="67"/>
        <v>0</v>
      </c>
      <c r="AM40" s="292">
        <f t="shared" si="67"/>
        <v>0</v>
      </c>
      <c r="AN40" s="292">
        <f t="shared" si="67"/>
        <v>0</v>
      </c>
      <c r="AO40" s="291"/>
      <c r="AP40" s="292">
        <f>SUM(AP41:AP44)</f>
        <v>140</v>
      </c>
      <c r="AQ40" s="292">
        <f t="shared" ref="AQ40:AV40" si="68">SUM(AQ41:AQ44)</f>
        <v>140</v>
      </c>
      <c r="AR40" s="292">
        <f t="shared" si="68"/>
        <v>0</v>
      </c>
      <c r="AS40" s="292">
        <f t="shared" si="68"/>
        <v>0</v>
      </c>
      <c r="AT40" s="292">
        <f t="shared" si="68"/>
        <v>0</v>
      </c>
      <c r="AU40" s="292">
        <f t="shared" si="68"/>
        <v>0</v>
      </c>
      <c r="AV40" s="292">
        <f t="shared" si="68"/>
        <v>0</v>
      </c>
      <c r="AW40" s="291"/>
      <c r="AX40" s="292">
        <f>SUM(AX41:AX44)</f>
        <v>115</v>
      </c>
      <c r="AY40" s="292">
        <f t="shared" ref="AY40:BD40" si="69">SUM(AY41:AY44)</f>
        <v>115</v>
      </c>
      <c r="AZ40" s="292">
        <f t="shared" si="69"/>
        <v>0</v>
      </c>
      <c r="BA40" s="292">
        <f t="shared" si="69"/>
        <v>0</v>
      </c>
      <c r="BB40" s="292">
        <f t="shared" si="69"/>
        <v>0</v>
      </c>
      <c r="BC40" s="292">
        <f t="shared" si="69"/>
        <v>0</v>
      </c>
      <c r="BD40" s="292">
        <f t="shared" si="69"/>
        <v>0</v>
      </c>
      <c r="BE40" s="291"/>
      <c r="BF40" s="292">
        <f>SUM(BF41:BF44)</f>
        <v>85</v>
      </c>
      <c r="BG40" s="292">
        <f t="shared" ref="BG40:BL40" si="70">SUM(BG41:BG44)</f>
        <v>85</v>
      </c>
      <c r="BH40" s="292">
        <f t="shared" si="70"/>
        <v>0</v>
      </c>
      <c r="BI40" s="292">
        <f t="shared" si="70"/>
        <v>0</v>
      </c>
      <c r="BJ40" s="292">
        <f t="shared" si="70"/>
        <v>0</v>
      </c>
      <c r="BK40" s="292">
        <f t="shared" si="70"/>
        <v>0</v>
      </c>
      <c r="BL40" s="292">
        <f t="shared" si="70"/>
        <v>0</v>
      </c>
    </row>
    <row r="41" spans="1:64" s="287" customFormat="1" ht="40.5" customHeight="1" x14ac:dyDescent="0.25">
      <c r="A41" s="293"/>
      <c r="B41" s="278"/>
      <c r="C41" s="1017" t="s">
        <v>2354</v>
      </c>
      <c r="D41" s="1130" t="s">
        <v>3384</v>
      </c>
      <c r="E41" s="1128">
        <v>891</v>
      </c>
      <c r="F41" s="279" t="s">
        <v>2992</v>
      </c>
      <c r="G41" s="374" t="s">
        <v>2349</v>
      </c>
      <c r="H41" s="374">
        <v>3</v>
      </c>
      <c r="I41" s="374" t="s">
        <v>2979</v>
      </c>
      <c r="J41" s="329" t="s">
        <v>2974</v>
      </c>
      <c r="K41" s="329" t="s">
        <v>2975</v>
      </c>
      <c r="L41" s="329" t="s">
        <v>2976</v>
      </c>
      <c r="M41" s="329" t="s">
        <v>2977</v>
      </c>
      <c r="N41" s="280">
        <v>2024004540031</v>
      </c>
      <c r="O41" s="329" t="s">
        <v>2978</v>
      </c>
      <c r="P41" s="749" t="s">
        <v>2349</v>
      </c>
      <c r="Q41" s="332">
        <v>3</v>
      </c>
      <c r="R41" s="326" t="s">
        <v>2955</v>
      </c>
      <c r="S41" s="326"/>
      <c r="T41" s="331">
        <v>3</v>
      </c>
      <c r="U41" s="294">
        <v>1</v>
      </c>
      <c r="V41" s="295">
        <v>1</v>
      </c>
      <c r="W41" s="295">
        <v>1</v>
      </c>
      <c r="X41" s="295"/>
      <c r="Y41" s="295">
        <v>150</v>
      </c>
      <c r="Z41" s="296">
        <f t="shared" si="53"/>
        <v>150</v>
      </c>
      <c r="AA41" s="296">
        <f t="shared" si="53"/>
        <v>150</v>
      </c>
      <c r="AB41" s="296">
        <f t="shared" si="53"/>
        <v>0</v>
      </c>
      <c r="AC41" s="296">
        <f t="shared" si="53"/>
        <v>0</v>
      </c>
      <c r="AD41" s="296">
        <f t="shared" si="53"/>
        <v>0</v>
      </c>
      <c r="AE41" s="296">
        <f t="shared" si="53"/>
        <v>0</v>
      </c>
      <c r="AF41" s="296">
        <f t="shared" si="53"/>
        <v>0</v>
      </c>
      <c r="AG41" s="297">
        <v>1</v>
      </c>
      <c r="AH41" s="296">
        <f t="shared" ref="AH41:AH44" si="71">SUM(AI41:AN41)</f>
        <v>0</v>
      </c>
      <c r="AI41" s="298">
        <v>0</v>
      </c>
      <c r="AJ41" s="298"/>
      <c r="AK41" s="298"/>
      <c r="AL41" s="298"/>
      <c r="AM41" s="298"/>
      <c r="AN41" s="298"/>
      <c r="AO41" s="297">
        <v>1</v>
      </c>
      <c r="AP41" s="296">
        <f t="shared" ref="AP41:AP44" si="72">SUM(AQ41:AV41)</f>
        <v>70</v>
      </c>
      <c r="AQ41" s="298">
        <v>70</v>
      </c>
      <c r="AR41" s="298"/>
      <c r="AS41" s="298"/>
      <c r="AT41" s="298"/>
      <c r="AU41" s="298"/>
      <c r="AV41" s="298"/>
      <c r="AW41" s="297">
        <v>1</v>
      </c>
      <c r="AX41" s="296">
        <f t="shared" ref="AX41:AX44" si="73">SUM(AY41:BD41)</f>
        <v>80</v>
      </c>
      <c r="AY41" s="298">
        <v>80</v>
      </c>
      <c r="AZ41" s="298"/>
      <c r="BA41" s="298"/>
      <c r="BB41" s="298"/>
      <c r="BC41" s="298"/>
      <c r="BD41" s="298"/>
      <c r="BE41" s="297">
        <v>0</v>
      </c>
      <c r="BF41" s="296">
        <f t="shared" ref="BF41:BF44" si="74">SUM(BG41:BL41)</f>
        <v>0</v>
      </c>
      <c r="BG41" s="298"/>
      <c r="BH41" s="298"/>
      <c r="BI41" s="298"/>
      <c r="BJ41" s="298"/>
      <c r="BK41" s="298"/>
      <c r="BL41" s="298"/>
    </row>
    <row r="42" spans="1:64" s="287" customFormat="1" ht="40.5" customHeight="1" x14ac:dyDescent="0.25">
      <c r="A42" s="293"/>
      <c r="B42" s="278"/>
      <c r="C42" s="1019"/>
      <c r="D42" s="1131"/>
      <c r="E42" s="1129"/>
      <c r="F42" s="279" t="s">
        <v>2994</v>
      </c>
      <c r="G42" s="374" t="s">
        <v>2982</v>
      </c>
      <c r="H42" s="374">
        <v>30</v>
      </c>
      <c r="I42" s="374" t="s">
        <v>2979</v>
      </c>
      <c r="J42" s="329" t="s">
        <v>2974</v>
      </c>
      <c r="K42" s="329" t="s">
        <v>2975</v>
      </c>
      <c r="L42" s="329" t="s">
        <v>2976</v>
      </c>
      <c r="M42" s="329" t="s">
        <v>2977</v>
      </c>
      <c r="N42" s="280">
        <v>2024004540031</v>
      </c>
      <c r="O42" s="329" t="s">
        <v>2978</v>
      </c>
      <c r="P42" s="749"/>
      <c r="Q42" s="332">
        <v>30</v>
      </c>
      <c r="R42" s="326" t="s">
        <v>2956</v>
      </c>
      <c r="S42" s="326"/>
      <c r="T42" s="331">
        <v>30</v>
      </c>
      <c r="U42" s="294">
        <v>30</v>
      </c>
      <c r="V42" s="295">
        <v>30</v>
      </c>
      <c r="W42" s="295">
        <v>30</v>
      </c>
      <c r="X42" s="295">
        <v>30</v>
      </c>
      <c r="Y42" s="295">
        <v>175</v>
      </c>
      <c r="Z42" s="296">
        <f t="shared" si="53"/>
        <v>175</v>
      </c>
      <c r="AA42" s="296">
        <f t="shared" si="53"/>
        <v>175</v>
      </c>
      <c r="AB42" s="296">
        <f t="shared" si="53"/>
        <v>0</v>
      </c>
      <c r="AC42" s="296">
        <f t="shared" si="53"/>
        <v>0</v>
      </c>
      <c r="AD42" s="296">
        <f t="shared" si="53"/>
        <v>0</v>
      </c>
      <c r="AE42" s="296">
        <f t="shared" si="53"/>
        <v>0</v>
      </c>
      <c r="AF42" s="296">
        <f t="shared" si="53"/>
        <v>0</v>
      </c>
      <c r="AG42" s="297">
        <v>30</v>
      </c>
      <c r="AH42" s="296">
        <f t="shared" si="71"/>
        <v>90</v>
      </c>
      <c r="AI42" s="298">
        <v>90</v>
      </c>
      <c r="AJ42" s="298"/>
      <c r="AK42" s="298"/>
      <c r="AL42" s="298"/>
      <c r="AM42" s="298"/>
      <c r="AN42" s="298"/>
      <c r="AO42" s="297">
        <v>30</v>
      </c>
      <c r="AP42" s="296">
        <f t="shared" si="72"/>
        <v>35</v>
      </c>
      <c r="AQ42" s="298">
        <v>35</v>
      </c>
      <c r="AR42" s="298"/>
      <c r="AS42" s="298"/>
      <c r="AT42" s="298"/>
      <c r="AU42" s="298"/>
      <c r="AV42" s="298"/>
      <c r="AW42" s="297">
        <v>30</v>
      </c>
      <c r="AX42" s="296">
        <f t="shared" si="73"/>
        <v>35</v>
      </c>
      <c r="AY42" s="298">
        <v>35</v>
      </c>
      <c r="AZ42" s="298"/>
      <c r="BA42" s="298"/>
      <c r="BB42" s="298"/>
      <c r="BC42" s="298"/>
      <c r="BD42" s="298"/>
      <c r="BE42" s="297">
        <v>30</v>
      </c>
      <c r="BF42" s="296">
        <f t="shared" si="74"/>
        <v>15</v>
      </c>
      <c r="BG42" s="298">
        <v>15</v>
      </c>
      <c r="BH42" s="298"/>
      <c r="BI42" s="298"/>
      <c r="BJ42" s="298"/>
      <c r="BK42" s="298"/>
      <c r="BL42" s="298"/>
    </row>
    <row r="43" spans="1:64" s="287" customFormat="1" ht="40.5" customHeight="1" x14ac:dyDescent="0.25">
      <c r="A43" s="293"/>
      <c r="B43" s="278"/>
      <c r="C43" s="328" t="s">
        <v>2355</v>
      </c>
      <c r="D43" s="330" t="s">
        <v>2350</v>
      </c>
      <c r="E43" s="331">
        <v>892</v>
      </c>
      <c r="F43" s="279" t="s">
        <v>2993</v>
      </c>
      <c r="G43" s="374" t="s">
        <v>2980</v>
      </c>
      <c r="H43" s="374">
        <v>1</v>
      </c>
      <c r="I43" s="374" t="s">
        <v>2979</v>
      </c>
      <c r="J43" s="329" t="s">
        <v>2974</v>
      </c>
      <c r="K43" s="329" t="s">
        <v>2975</v>
      </c>
      <c r="L43" s="329" t="s">
        <v>2976</v>
      </c>
      <c r="M43" s="329" t="s">
        <v>2977</v>
      </c>
      <c r="N43" s="280">
        <v>2024004540031</v>
      </c>
      <c r="O43" s="329" t="s">
        <v>2978</v>
      </c>
      <c r="P43" s="749" t="s">
        <v>2351</v>
      </c>
      <c r="Q43" s="332">
        <v>1</v>
      </c>
      <c r="R43" s="326" t="s">
        <v>2955</v>
      </c>
      <c r="S43" s="326"/>
      <c r="T43" s="331">
        <v>1</v>
      </c>
      <c r="U43" s="294"/>
      <c r="V43" s="295">
        <v>1</v>
      </c>
      <c r="W43" s="295"/>
      <c r="X43" s="295"/>
      <c r="Y43" s="295">
        <v>55</v>
      </c>
      <c r="Z43" s="296">
        <f t="shared" si="53"/>
        <v>55</v>
      </c>
      <c r="AA43" s="296">
        <f t="shared" si="53"/>
        <v>55</v>
      </c>
      <c r="AB43" s="296">
        <f t="shared" si="53"/>
        <v>0</v>
      </c>
      <c r="AC43" s="296">
        <f t="shared" si="53"/>
        <v>0</v>
      </c>
      <c r="AD43" s="296">
        <f t="shared" si="53"/>
        <v>0</v>
      </c>
      <c r="AE43" s="296">
        <f t="shared" si="53"/>
        <v>0</v>
      </c>
      <c r="AF43" s="296">
        <f t="shared" si="53"/>
        <v>0</v>
      </c>
      <c r="AG43" s="297">
        <v>0</v>
      </c>
      <c r="AH43" s="296">
        <f t="shared" si="71"/>
        <v>20</v>
      </c>
      <c r="AI43" s="298">
        <v>20</v>
      </c>
      <c r="AJ43" s="298"/>
      <c r="AK43" s="298"/>
      <c r="AL43" s="298"/>
      <c r="AM43" s="298"/>
      <c r="AN43" s="298"/>
      <c r="AO43" s="297">
        <v>1</v>
      </c>
      <c r="AP43" s="296">
        <f t="shared" si="72"/>
        <v>35</v>
      </c>
      <c r="AQ43" s="298">
        <v>35</v>
      </c>
      <c r="AR43" s="298"/>
      <c r="AS43" s="298"/>
      <c r="AT43" s="298"/>
      <c r="AU43" s="298"/>
      <c r="AV43" s="298"/>
      <c r="AW43" s="297">
        <v>0</v>
      </c>
      <c r="AX43" s="296">
        <f t="shared" si="73"/>
        <v>0</v>
      </c>
      <c r="AY43" s="298"/>
      <c r="AZ43" s="298"/>
      <c r="BA43" s="298"/>
      <c r="BB43" s="298"/>
      <c r="BC43" s="298"/>
      <c r="BD43" s="298"/>
      <c r="BE43" s="297">
        <v>0</v>
      </c>
      <c r="BF43" s="296">
        <f t="shared" si="74"/>
        <v>0</v>
      </c>
      <c r="BG43" s="298"/>
      <c r="BH43" s="298"/>
      <c r="BI43" s="298"/>
      <c r="BJ43" s="298"/>
      <c r="BK43" s="298"/>
      <c r="BL43" s="298"/>
    </row>
    <row r="44" spans="1:64" s="287" customFormat="1" ht="40.5" customHeight="1" x14ac:dyDescent="0.25">
      <c r="A44" s="293"/>
      <c r="B44" s="278"/>
      <c r="C44" s="328" t="s">
        <v>2356</v>
      </c>
      <c r="D44" s="330" t="s">
        <v>2352</v>
      </c>
      <c r="E44" s="331">
        <v>893</v>
      </c>
      <c r="F44" s="279" t="s">
        <v>2994</v>
      </c>
      <c r="G44" s="963" t="s">
        <v>2982</v>
      </c>
      <c r="H44" s="374">
        <v>1</v>
      </c>
      <c r="I44" s="374" t="s">
        <v>2979</v>
      </c>
      <c r="J44" s="329" t="s">
        <v>2974</v>
      </c>
      <c r="K44" s="329" t="s">
        <v>2975</v>
      </c>
      <c r="L44" s="329" t="s">
        <v>2976</v>
      </c>
      <c r="M44" s="329" t="s">
        <v>2977</v>
      </c>
      <c r="N44" s="280">
        <v>2024004540031</v>
      </c>
      <c r="O44" s="329" t="s">
        <v>2978</v>
      </c>
      <c r="P44" s="749" t="s">
        <v>2353</v>
      </c>
      <c r="Q44" s="332">
        <v>1</v>
      </c>
      <c r="R44" s="326" t="s">
        <v>2955</v>
      </c>
      <c r="S44" s="326"/>
      <c r="T44" s="331">
        <v>1</v>
      </c>
      <c r="U44" s="294"/>
      <c r="V44" s="295"/>
      <c r="W44" s="295"/>
      <c r="X44" s="295">
        <v>1</v>
      </c>
      <c r="Y44" s="295">
        <v>70</v>
      </c>
      <c r="Z44" s="296">
        <f t="shared" si="53"/>
        <v>70</v>
      </c>
      <c r="AA44" s="296">
        <f t="shared" si="53"/>
        <v>70</v>
      </c>
      <c r="AB44" s="296">
        <f t="shared" si="53"/>
        <v>0</v>
      </c>
      <c r="AC44" s="296">
        <f t="shared" si="53"/>
        <v>0</v>
      </c>
      <c r="AD44" s="296">
        <f t="shared" si="53"/>
        <v>0</v>
      </c>
      <c r="AE44" s="296">
        <f t="shared" si="53"/>
        <v>0</v>
      </c>
      <c r="AF44" s="296">
        <f t="shared" si="53"/>
        <v>0</v>
      </c>
      <c r="AG44" s="297">
        <v>0</v>
      </c>
      <c r="AH44" s="296">
        <f t="shared" si="71"/>
        <v>0</v>
      </c>
      <c r="AI44" s="298"/>
      <c r="AJ44" s="298"/>
      <c r="AK44" s="298"/>
      <c r="AL44" s="298"/>
      <c r="AM44" s="298"/>
      <c r="AN44" s="298"/>
      <c r="AO44" s="297">
        <v>0</v>
      </c>
      <c r="AP44" s="296">
        <f t="shared" si="72"/>
        <v>0</v>
      </c>
      <c r="AQ44" s="298"/>
      <c r="AR44" s="298"/>
      <c r="AS44" s="298"/>
      <c r="AT44" s="298"/>
      <c r="AU44" s="298"/>
      <c r="AV44" s="298"/>
      <c r="AW44" s="297">
        <v>0</v>
      </c>
      <c r="AX44" s="296">
        <f t="shared" si="73"/>
        <v>0</v>
      </c>
      <c r="AY44" s="298"/>
      <c r="AZ44" s="298"/>
      <c r="BA44" s="298"/>
      <c r="BB44" s="298"/>
      <c r="BC44" s="298"/>
      <c r="BD44" s="298"/>
      <c r="BE44" s="297">
        <v>1</v>
      </c>
      <c r="BF44" s="296">
        <f t="shared" si="74"/>
        <v>70</v>
      </c>
      <c r="BG44" s="298">
        <v>70</v>
      </c>
      <c r="BH44" s="298"/>
      <c r="BI44" s="298"/>
      <c r="BJ44" s="298"/>
      <c r="BK44" s="298"/>
      <c r="BL44" s="298"/>
    </row>
    <row r="45" spans="1:64" s="287" customFormat="1" ht="40.5" customHeight="1" x14ac:dyDescent="0.25">
      <c r="A45" s="293"/>
      <c r="B45" s="599" t="s">
        <v>2358</v>
      </c>
      <c r="C45" s="600" t="s">
        <v>2357</v>
      </c>
      <c r="D45" s="590"/>
      <c r="E45" s="591"/>
      <c r="F45" s="590"/>
      <c r="G45" s="592"/>
      <c r="H45" s="726"/>
      <c r="I45" s="726"/>
      <c r="J45" s="593"/>
      <c r="K45" s="593"/>
      <c r="L45" s="590"/>
      <c r="M45" s="594"/>
      <c r="N45" s="627"/>
      <c r="O45" s="602"/>
      <c r="P45" s="744"/>
      <c r="Q45" s="744"/>
      <c r="R45" s="628"/>
      <c r="S45" s="744"/>
      <c r="T45" s="603"/>
      <c r="U45" s="604"/>
      <c r="V45" s="604"/>
      <c r="W45" s="604"/>
      <c r="X45" s="605"/>
      <c r="Y45" s="289">
        <v>2400</v>
      </c>
      <c r="Z45" s="290">
        <f t="shared" si="53"/>
        <v>2400</v>
      </c>
      <c r="AA45" s="290">
        <f t="shared" si="53"/>
        <v>2400</v>
      </c>
      <c r="AB45" s="290">
        <f t="shared" si="53"/>
        <v>0</v>
      </c>
      <c r="AC45" s="290">
        <f t="shared" si="53"/>
        <v>0</v>
      </c>
      <c r="AD45" s="290">
        <f t="shared" si="53"/>
        <v>0</v>
      </c>
      <c r="AE45" s="290">
        <f t="shared" si="53"/>
        <v>0</v>
      </c>
      <c r="AF45" s="290">
        <f t="shared" si="53"/>
        <v>0</v>
      </c>
      <c r="AG45" s="291"/>
      <c r="AH45" s="292">
        <f>SUM(AH46:AH47)</f>
        <v>128</v>
      </c>
      <c r="AI45" s="292">
        <f t="shared" ref="AI45:AN45" si="75">SUM(AI46:AI47)</f>
        <v>128</v>
      </c>
      <c r="AJ45" s="292">
        <f t="shared" si="75"/>
        <v>0</v>
      </c>
      <c r="AK45" s="292">
        <f t="shared" si="75"/>
        <v>0</v>
      </c>
      <c r="AL45" s="292">
        <f t="shared" si="75"/>
        <v>0</v>
      </c>
      <c r="AM45" s="292">
        <f t="shared" si="75"/>
        <v>0</v>
      </c>
      <c r="AN45" s="292">
        <f t="shared" si="75"/>
        <v>0</v>
      </c>
      <c r="AO45" s="291"/>
      <c r="AP45" s="292">
        <f>SUM(AQ45)</f>
        <v>756</v>
      </c>
      <c r="AQ45" s="292">
        <f t="shared" ref="AQ45:AV45" si="76">SUM(AQ46:AQ47)</f>
        <v>756</v>
      </c>
      <c r="AR45" s="292">
        <f t="shared" si="76"/>
        <v>0</v>
      </c>
      <c r="AS45" s="292">
        <f t="shared" si="76"/>
        <v>0</v>
      </c>
      <c r="AT45" s="292">
        <f t="shared" si="76"/>
        <v>0</v>
      </c>
      <c r="AU45" s="292">
        <f t="shared" si="76"/>
        <v>0</v>
      </c>
      <c r="AV45" s="292">
        <f t="shared" si="76"/>
        <v>0</v>
      </c>
      <c r="AW45" s="291"/>
      <c r="AX45" s="292">
        <f>SUM(AX46:AX47)</f>
        <v>756</v>
      </c>
      <c r="AY45" s="292">
        <f t="shared" ref="AY45:BD45" si="77">SUM(AY46:AY47)</f>
        <v>756</v>
      </c>
      <c r="AZ45" s="292">
        <f t="shared" si="77"/>
        <v>0</v>
      </c>
      <c r="BA45" s="292">
        <f t="shared" si="77"/>
        <v>0</v>
      </c>
      <c r="BB45" s="292">
        <f t="shared" si="77"/>
        <v>0</v>
      </c>
      <c r="BC45" s="292">
        <f t="shared" si="77"/>
        <v>0</v>
      </c>
      <c r="BD45" s="292">
        <f t="shared" si="77"/>
        <v>0</v>
      </c>
      <c r="BE45" s="291"/>
      <c r="BF45" s="292">
        <f>SUM(BF46:BF47)</f>
        <v>760</v>
      </c>
      <c r="BG45" s="292">
        <f t="shared" ref="BG45:BL45" si="78">SUM(BG46:BG47)</f>
        <v>760</v>
      </c>
      <c r="BH45" s="292">
        <f t="shared" si="78"/>
        <v>0</v>
      </c>
      <c r="BI45" s="292">
        <f t="shared" si="78"/>
        <v>0</v>
      </c>
      <c r="BJ45" s="292">
        <f t="shared" si="78"/>
        <v>0</v>
      </c>
      <c r="BK45" s="292">
        <f t="shared" si="78"/>
        <v>0</v>
      </c>
      <c r="BL45" s="292">
        <f t="shared" si="78"/>
        <v>0</v>
      </c>
    </row>
    <row r="46" spans="1:64" s="287" customFormat="1" ht="40.5" customHeight="1" x14ac:dyDescent="0.25">
      <c r="A46" s="293"/>
      <c r="B46" s="278"/>
      <c r="C46" s="328" t="s">
        <v>2361</v>
      </c>
      <c r="D46" s="322" t="s">
        <v>2359</v>
      </c>
      <c r="E46" s="31">
        <v>894</v>
      </c>
      <c r="F46" s="280">
        <v>459903100</v>
      </c>
      <c r="G46" s="329" t="s">
        <v>1800</v>
      </c>
      <c r="H46" s="28">
        <v>40</v>
      </c>
      <c r="I46" s="28" t="s">
        <v>2979</v>
      </c>
      <c r="J46" s="329">
        <v>45</v>
      </c>
      <c r="K46" s="329" t="s">
        <v>2984</v>
      </c>
      <c r="L46" s="329">
        <v>4599</v>
      </c>
      <c r="M46" s="329" t="s">
        <v>2983</v>
      </c>
      <c r="N46" s="280">
        <v>2024004540028</v>
      </c>
      <c r="O46" s="329" t="s">
        <v>2985</v>
      </c>
      <c r="P46" s="327" t="s">
        <v>677</v>
      </c>
      <c r="Q46" s="327">
        <v>40</v>
      </c>
      <c r="R46" s="326" t="s">
        <v>2956</v>
      </c>
      <c r="S46" s="326"/>
      <c r="T46" s="31">
        <v>40</v>
      </c>
      <c r="U46" s="294">
        <v>40</v>
      </c>
      <c r="V46" s="295">
        <v>40</v>
      </c>
      <c r="W46" s="295">
        <v>40</v>
      </c>
      <c r="X46" s="295">
        <v>40</v>
      </c>
      <c r="Y46" s="295">
        <v>1186</v>
      </c>
      <c r="Z46" s="296">
        <f t="shared" si="53"/>
        <v>1186</v>
      </c>
      <c r="AA46" s="296">
        <f t="shared" si="53"/>
        <v>1186</v>
      </c>
      <c r="AB46" s="296">
        <f t="shared" si="53"/>
        <v>0</v>
      </c>
      <c r="AC46" s="296">
        <f t="shared" si="53"/>
        <v>0</v>
      </c>
      <c r="AD46" s="296">
        <f t="shared" si="53"/>
        <v>0</v>
      </c>
      <c r="AE46" s="296">
        <f t="shared" si="53"/>
        <v>0</v>
      </c>
      <c r="AF46" s="296">
        <f t="shared" si="53"/>
        <v>0</v>
      </c>
      <c r="AG46" s="297">
        <v>40</v>
      </c>
      <c r="AH46" s="296">
        <f t="shared" ref="AH46:AH47" si="79">SUM(AI46:AN46)</f>
        <v>50</v>
      </c>
      <c r="AI46" s="298">
        <v>50</v>
      </c>
      <c r="AJ46" s="298"/>
      <c r="AK46" s="298"/>
      <c r="AL46" s="298"/>
      <c r="AM46" s="298"/>
      <c r="AN46" s="298"/>
      <c r="AO46" s="297">
        <v>40</v>
      </c>
      <c r="AP46" s="296">
        <f t="shared" ref="AP46:AP47" si="80">SUM(AQ46:AV46)</f>
        <v>378</v>
      </c>
      <c r="AQ46" s="298">
        <v>378</v>
      </c>
      <c r="AR46" s="298"/>
      <c r="AS46" s="298"/>
      <c r="AT46" s="298"/>
      <c r="AU46" s="298"/>
      <c r="AV46" s="298"/>
      <c r="AW46" s="297">
        <v>40</v>
      </c>
      <c r="AX46" s="296">
        <f t="shared" ref="AX46:AX47" si="81">SUM(AY46:BD46)</f>
        <v>378</v>
      </c>
      <c r="AY46" s="298">
        <v>378</v>
      </c>
      <c r="AZ46" s="298"/>
      <c r="BA46" s="298"/>
      <c r="BB46" s="298"/>
      <c r="BC46" s="298"/>
      <c r="BD46" s="298"/>
      <c r="BE46" s="297">
        <v>40</v>
      </c>
      <c r="BF46" s="296">
        <f t="shared" ref="BF46:BF47" si="82">SUM(BG46:BL46)</f>
        <v>380</v>
      </c>
      <c r="BG46" s="298">
        <v>380</v>
      </c>
      <c r="BH46" s="298"/>
      <c r="BI46" s="298"/>
      <c r="BJ46" s="298"/>
      <c r="BK46" s="298"/>
      <c r="BL46" s="298"/>
    </row>
    <row r="47" spans="1:64" s="287" customFormat="1" ht="40.5" customHeight="1" x14ac:dyDescent="0.25">
      <c r="A47" s="293"/>
      <c r="B47" s="278"/>
      <c r="C47" s="328" t="s">
        <v>3427</v>
      </c>
      <c r="D47" s="322" t="s">
        <v>2360</v>
      </c>
      <c r="E47" s="31">
        <v>895</v>
      </c>
      <c r="F47" s="280">
        <v>459903100</v>
      </c>
      <c r="G47" s="329" t="s">
        <v>1800</v>
      </c>
      <c r="H47" s="28">
        <v>67</v>
      </c>
      <c r="I47" s="28" t="s">
        <v>2979</v>
      </c>
      <c r="J47" s="329">
        <v>45</v>
      </c>
      <c r="K47" s="329" t="s">
        <v>2984</v>
      </c>
      <c r="L47" s="329">
        <v>4599</v>
      </c>
      <c r="M47" s="329" t="s">
        <v>2983</v>
      </c>
      <c r="N47" s="280">
        <v>2024004540028</v>
      </c>
      <c r="O47" s="329" t="s">
        <v>2985</v>
      </c>
      <c r="P47" s="327" t="s">
        <v>1800</v>
      </c>
      <c r="Q47" s="327">
        <v>67</v>
      </c>
      <c r="R47" s="326" t="s">
        <v>2956</v>
      </c>
      <c r="S47" s="31"/>
      <c r="T47" s="31">
        <v>67</v>
      </c>
      <c r="U47" s="295">
        <v>67</v>
      </c>
      <c r="V47" s="295">
        <v>67</v>
      </c>
      <c r="W47" s="295">
        <v>67</v>
      </c>
      <c r="X47" s="295">
        <v>67</v>
      </c>
      <c r="Y47" s="295">
        <v>1214</v>
      </c>
      <c r="Z47" s="296">
        <f t="shared" si="53"/>
        <v>1214</v>
      </c>
      <c r="AA47" s="296">
        <f t="shared" si="53"/>
        <v>1214</v>
      </c>
      <c r="AB47" s="296">
        <f t="shared" si="53"/>
        <v>0</v>
      </c>
      <c r="AC47" s="296">
        <f t="shared" si="53"/>
        <v>0</v>
      </c>
      <c r="AD47" s="296">
        <f t="shared" si="53"/>
        <v>0</v>
      </c>
      <c r="AE47" s="296">
        <f t="shared" si="53"/>
        <v>0</v>
      </c>
      <c r="AF47" s="296">
        <f t="shared" si="53"/>
        <v>0</v>
      </c>
      <c r="AG47" s="297">
        <v>67</v>
      </c>
      <c r="AH47" s="296">
        <f t="shared" si="79"/>
        <v>78</v>
      </c>
      <c r="AI47" s="298">
        <v>78</v>
      </c>
      <c r="AJ47" s="298"/>
      <c r="AK47" s="298"/>
      <c r="AL47" s="298"/>
      <c r="AM47" s="298"/>
      <c r="AN47" s="298"/>
      <c r="AO47" s="297">
        <v>67</v>
      </c>
      <c r="AP47" s="296">
        <f t="shared" si="80"/>
        <v>378</v>
      </c>
      <c r="AQ47" s="298">
        <v>378</v>
      </c>
      <c r="AR47" s="298"/>
      <c r="AS47" s="298"/>
      <c r="AT47" s="298"/>
      <c r="AU47" s="298"/>
      <c r="AV47" s="298"/>
      <c r="AW47" s="297">
        <v>67</v>
      </c>
      <c r="AX47" s="296">
        <f t="shared" si="81"/>
        <v>378</v>
      </c>
      <c r="AY47" s="298">
        <v>378</v>
      </c>
      <c r="AZ47" s="298"/>
      <c r="BA47" s="298"/>
      <c r="BB47" s="298"/>
      <c r="BC47" s="298"/>
      <c r="BD47" s="298"/>
      <c r="BE47" s="297">
        <v>67</v>
      </c>
      <c r="BF47" s="296">
        <f t="shared" si="82"/>
        <v>380</v>
      </c>
      <c r="BG47" s="298">
        <v>380</v>
      </c>
      <c r="BH47" s="298"/>
      <c r="BI47" s="298"/>
      <c r="BJ47" s="298"/>
      <c r="BK47" s="298"/>
      <c r="BL47" s="298"/>
    </row>
    <row r="48" spans="1:64" s="287" customFormat="1" ht="15" customHeight="1" x14ac:dyDescent="0.25">
      <c r="A48" s="293"/>
      <c r="B48" s="278"/>
      <c r="C48" s="25"/>
      <c r="D48" s="25"/>
      <c r="E48" s="177"/>
      <c r="F48" s="176"/>
      <c r="G48" s="311"/>
      <c r="H48" s="309"/>
      <c r="I48" s="309"/>
      <c r="J48" s="487"/>
      <c r="K48" s="487"/>
      <c r="L48" s="487"/>
      <c r="M48" s="487"/>
      <c r="N48" s="621"/>
      <c r="O48" s="487"/>
      <c r="P48" s="750"/>
      <c r="Q48" s="310"/>
      <c r="R48" s="748"/>
      <c r="S48" s="748"/>
      <c r="T48" s="309"/>
      <c r="U48" s="311"/>
      <c r="V48" s="311"/>
      <c r="W48" s="311"/>
      <c r="X48" s="311"/>
      <c r="Y48" s="311"/>
      <c r="Z48" s="312"/>
      <c r="AA48" s="312"/>
      <c r="AB48" s="312"/>
      <c r="AC48" s="312"/>
      <c r="AD48" s="312"/>
      <c r="AE48" s="312"/>
      <c r="AF48" s="312"/>
      <c r="AG48" s="313"/>
      <c r="AH48" s="314"/>
      <c r="AI48" s="314"/>
      <c r="AJ48" s="314"/>
      <c r="AK48" s="314"/>
      <c r="AO48" s="313"/>
      <c r="AP48" s="314"/>
      <c r="AQ48" s="314"/>
      <c r="AR48" s="314"/>
      <c r="AS48" s="314"/>
      <c r="AW48" s="313"/>
      <c r="AX48" s="314"/>
      <c r="AY48" s="314"/>
      <c r="AZ48" s="314"/>
      <c r="BA48" s="314"/>
      <c r="BE48" s="313"/>
      <c r="BF48" s="314"/>
      <c r="BG48" s="314"/>
      <c r="BH48" s="314"/>
      <c r="BI48" s="314"/>
    </row>
    <row r="49" spans="1:64" s="287" customFormat="1" ht="40.5" customHeight="1" x14ac:dyDescent="0.25">
      <c r="A49" s="596" t="s">
        <v>2909</v>
      </c>
      <c r="B49" s="629" t="s">
        <v>2385</v>
      </c>
      <c r="C49" s="58"/>
      <c r="D49" s="58"/>
      <c r="E49" s="408"/>
      <c r="F49" s="58"/>
      <c r="G49" s="409"/>
      <c r="H49" s="315"/>
      <c r="I49" s="315"/>
      <c r="J49" s="180"/>
      <c r="K49" s="180"/>
      <c r="L49" s="58"/>
      <c r="M49" s="58"/>
      <c r="N49" s="277"/>
      <c r="O49" s="181"/>
      <c r="P49" s="738"/>
      <c r="Q49" s="738"/>
      <c r="R49" s="738"/>
      <c r="S49" s="739"/>
      <c r="T49" s="316"/>
      <c r="U49" s="317"/>
      <c r="V49" s="317"/>
      <c r="W49" s="318"/>
      <c r="X49" s="318"/>
      <c r="Y49" s="319">
        <v>2000</v>
      </c>
      <c r="Z49" s="320">
        <f>Z50</f>
        <v>2000</v>
      </c>
      <c r="AA49" s="320">
        <f t="shared" ref="AA49:AF49" si="83">AA50</f>
        <v>2000</v>
      </c>
      <c r="AB49" s="320">
        <f t="shared" si="83"/>
        <v>0</v>
      </c>
      <c r="AC49" s="320">
        <f t="shared" si="83"/>
        <v>0</v>
      </c>
      <c r="AD49" s="320">
        <f t="shared" si="83"/>
        <v>0</v>
      </c>
      <c r="AE49" s="320">
        <f t="shared" si="83"/>
        <v>0</v>
      </c>
      <c r="AF49" s="320">
        <f t="shared" si="83"/>
        <v>0</v>
      </c>
      <c r="AG49" s="291"/>
      <c r="AH49" s="321">
        <f>AH50</f>
        <v>710</v>
      </c>
      <c r="AI49" s="321">
        <f t="shared" ref="AI49:AN49" si="84">AI50</f>
        <v>710</v>
      </c>
      <c r="AJ49" s="321">
        <f t="shared" si="84"/>
        <v>0</v>
      </c>
      <c r="AK49" s="321">
        <f t="shared" si="84"/>
        <v>0</v>
      </c>
      <c r="AL49" s="321">
        <f t="shared" si="84"/>
        <v>0</v>
      </c>
      <c r="AM49" s="321">
        <f t="shared" si="84"/>
        <v>0</v>
      </c>
      <c r="AN49" s="321">
        <f t="shared" si="84"/>
        <v>0</v>
      </c>
      <c r="AO49" s="291"/>
      <c r="AP49" s="321">
        <f>AP50</f>
        <v>330</v>
      </c>
      <c r="AQ49" s="321">
        <f t="shared" ref="AQ49:AV49" si="85">AQ50</f>
        <v>330</v>
      </c>
      <c r="AR49" s="321">
        <f t="shared" si="85"/>
        <v>0</v>
      </c>
      <c r="AS49" s="321">
        <f t="shared" si="85"/>
        <v>0</v>
      </c>
      <c r="AT49" s="321">
        <f t="shared" si="85"/>
        <v>0</v>
      </c>
      <c r="AU49" s="321">
        <f t="shared" si="85"/>
        <v>0</v>
      </c>
      <c r="AV49" s="321">
        <f t="shared" si="85"/>
        <v>0</v>
      </c>
      <c r="AW49" s="291"/>
      <c r="AX49" s="321">
        <f t="shared" ref="AX49:BD49" si="86">AX50</f>
        <v>495</v>
      </c>
      <c r="AY49" s="321">
        <f t="shared" si="86"/>
        <v>495</v>
      </c>
      <c r="AZ49" s="321">
        <f t="shared" si="86"/>
        <v>0</v>
      </c>
      <c r="BA49" s="321">
        <f t="shared" si="86"/>
        <v>0</v>
      </c>
      <c r="BB49" s="321">
        <f t="shared" si="86"/>
        <v>0</v>
      </c>
      <c r="BC49" s="321">
        <f t="shared" si="86"/>
        <v>0</v>
      </c>
      <c r="BD49" s="321">
        <f t="shared" si="86"/>
        <v>0</v>
      </c>
      <c r="BE49" s="291"/>
      <c r="BF49" s="321">
        <f t="shared" ref="BF49:BL49" si="87">BF50</f>
        <v>465</v>
      </c>
      <c r="BG49" s="321">
        <f t="shared" si="87"/>
        <v>465</v>
      </c>
      <c r="BH49" s="321">
        <f t="shared" si="87"/>
        <v>0</v>
      </c>
      <c r="BI49" s="321">
        <f t="shared" si="87"/>
        <v>0</v>
      </c>
      <c r="BJ49" s="321">
        <f t="shared" si="87"/>
        <v>0</v>
      </c>
      <c r="BK49" s="321">
        <f t="shared" si="87"/>
        <v>0</v>
      </c>
      <c r="BL49" s="321">
        <f t="shared" si="87"/>
        <v>0</v>
      </c>
    </row>
    <row r="50" spans="1:64" s="287" customFormat="1" ht="40.5" customHeight="1" x14ac:dyDescent="0.25">
      <c r="A50" s="293"/>
      <c r="B50" s="607" t="s">
        <v>2468</v>
      </c>
      <c r="C50" s="623" t="s">
        <v>2467</v>
      </c>
      <c r="D50" s="624"/>
      <c r="E50" s="624"/>
      <c r="F50" s="590"/>
      <c r="G50" s="592"/>
      <c r="H50" s="614"/>
      <c r="I50" s="614"/>
      <c r="J50" s="619"/>
      <c r="K50" s="619"/>
      <c r="L50" s="619"/>
      <c r="M50" s="619"/>
      <c r="N50" s="617"/>
      <c r="O50" s="618"/>
      <c r="P50" s="744"/>
      <c r="Q50" s="744"/>
      <c r="R50" s="744"/>
      <c r="S50" s="744"/>
      <c r="T50" s="624"/>
      <c r="U50" s="625"/>
      <c r="V50" s="625"/>
      <c r="W50" s="625"/>
      <c r="X50" s="626"/>
      <c r="Y50" s="289">
        <v>2000</v>
      </c>
      <c r="Z50" s="927">
        <f>AH50+AP50+AX50+BF50</f>
        <v>2000</v>
      </c>
      <c r="AA50" s="290">
        <v>2000</v>
      </c>
      <c r="AB50" s="290">
        <v>0</v>
      </c>
      <c r="AC50" s="290">
        <v>0</v>
      </c>
      <c r="AD50" s="290">
        <v>0</v>
      </c>
      <c r="AE50" s="290">
        <v>0</v>
      </c>
      <c r="AF50" s="290">
        <v>0</v>
      </c>
      <c r="AG50" s="291"/>
      <c r="AH50" s="292">
        <f>SUM(AH51:AH61)</f>
        <v>710</v>
      </c>
      <c r="AI50" s="292">
        <f t="shared" ref="AI50:AN50" si="88">SUM(AI51:AI61)</f>
        <v>710</v>
      </c>
      <c r="AJ50" s="292">
        <f t="shared" si="88"/>
        <v>0</v>
      </c>
      <c r="AK50" s="292">
        <f t="shared" si="88"/>
        <v>0</v>
      </c>
      <c r="AL50" s="292">
        <f t="shared" si="88"/>
        <v>0</v>
      </c>
      <c r="AM50" s="292">
        <f t="shared" si="88"/>
        <v>0</v>
      </c>
      <c r="AN50" s="292">
        <f t="shared" si="88"/>
        <v>0</v>
      </c>
      <c r="AO50" s="291"/>
      <c r="AP50" s="292">
        <f>SUM(AP51:AP61)</f>
        <v>330</v>
      </c>
      <c r="AQ50" s="292">
        <f t="shared" ref="AQ50:AV50" si="89">SUM(AQ51:AQ61)</f>
        <v>330</v>
      </c>
      <c r="AR50" s="292">
        <f t="shared" si="89"/>
        <v>0</v>
      </c>
      <c r="AS50" s="292">
        <f t="shared" si="89"/>
        <v>0</v>
      </c>
      <c r="AT50" s="292">
        <f t="shared" si="89"/>
        <v>0</v>
      </c>
      <c r="AU50" s="292">
        <f t="shared" si="89"/>
        <v>0</v>
      </c>
      <c r="AV50" s="292">
        <f t="shared" si="89"/>
        <v>0</v>
      </c>
      <c r="AW50" s="291"/>
      <c r="AX50" s="292">
        <f>SUM(AX51:AX61)</f>
        <v>495</v>
      </c>
      <c r="AY50" s="292">
        <f t="shared" ref="AY50:BD50" si="90">SUM(AY51:AY61)</f>
        <v>495</v>
      </c>
      <c r="AZ50" s="292">
        <f t="shared" si="90"/>
        <v>0</v>
      </c>
      <c r="BA50" s="292">
        <f t="shared" si="90"/>
        <v>0</v>
      </c>
      <c r="BB50" s="292">
        <f t="shared" si="90"/>
        <v>0</v>
      </c>
      <c r="BC50" s="292">
        <f t="shared" si="90"/>
        <v>0</v>
      </c>
      <c r="BD50" s="292">
        <f t="shared" si="90"/>
        <v>0</v>
      </c>
      <c r="BE50" s="291"/>
      <c r="BF50" s="292">
        <f>SUM(BF51:BF61)</f>
        <v>465</v>
      </c>
      <c r="BG50" s="292">
        <f t="shared" ref="BG50:BL50" si="91">SUM(BG51:BG61)</f>
        <v>465</v>
      </c>
      <c r="BH50" s="292">
        <f t="shared" si="91"/>
        <v>0</v>
      </c>
      <c r="BI50" s="292">
        <f t="shared" si="91"/>
        <v>0</v>
      </c>
      <c r="BJ50" s="292">
        <f t="shared" si="91"/>
        <v>0</v>
      </c>
      <c r="BK50" s="292">
        <f t="shared" si="91"/>
        <v>0</v>
      </c>
      <c r="BL50" s="292">
        <f t="shared" si="91"/>
        <v>0</v>
      </c>
    </row>
    <row r="51" spans="1:64" s="287" customFormat="1" ht="40.5" customHeight="1" x14ac:dyDescent="0.25">
      <c r="A51" s="293"/>
      <c r="B51" s="278"/>
      <c r="C51" s="328" t="s">
        <v>2488</v>
      </c>
      <c r="D51" s="322" t="s">
        <v>2469</v>
      </c>
      <c r="E51" s="31">
        <v>933</v>
      </c>
      <c r="F51" s="280">
        <v>459902300</v>
      </c>
      <c r="G51" s="28" t="s">
        <v>2986</v>
      </c>
      <c r="H51" s="28">
        <v>1</v>
      </c>
      <c r="I51" s="28" t="s">
        <v>2979</v>
      </c>
      <c r="J51" s="329">
        <v>45</v>
      </c>
      <c r="K51" s="329" t="s">
        <v>2984</v>
      </c>
      <c r="L51" s="329">
        <v>4599</v>
      </c>
      <c r="M51" s="329" t="s">
        <v>2983</v>
      </c>
      <c r="N51" s="280">
        <v>2024004540028</v>
      </c>
      <c r="O51" s="329" t="s">
        <v>2985</v>
      </c>
      <c r="P51" s="751" t="s">
        <v>2470</v>
      </c>
      <c r="Q51" s="327">
        <v>1</v>
      </c>
      <c r="R51" s="326" t="s">
        <v>2956</v>
      </c>
      <c r="S51" s="326"/>
      <c r="T51" s="31">
        <v>1</v>
      </c>
      <c r="U51" s="294">
        <v>1</v>
      </c>
      <c r="V51" s="295">
        <v>1</v>
      </c>
      <c r="W51" s="295">
        <v>1</v>
      </c>
      <c r="X51" s="295">
        <v>1</v>
      </c>
      <c r="Y51" s="343">
        <v>192</v>
      </c>
      <c r="Z51" s="296">
        <f t="shared" ref="Z51:AF61" si="92">+AH51+AP51+AX51+BF51</f>
        <v>192</v>
      </c>
      <c r="AA51" s="296">
        <f t="shared" si="92"/>
        <v>192</v>
      </c>
      <c r="AB51" s="296">
        <f t="shared" si="92"/>
        <v>0</v>
      </c>
      <c r="AC51" s="296">
        <f t="shared" si="92"/>
        <v>0</v>
      </c>
      <c r="AD51" s="296">
        <f t="shared" si="92"/>
        <v>0</v>
      </c>
      <c r="AE51" s="296">
        <f t="shared" si="92"/>
        <v>0</v>
      </c>
      <c r="AF51" s="296">
        <f t="shared" si="92"/>
        <v>0</v>
      </c>
      <c r="AG51" s="297">
        <v>1</v>
      </c>
      <c r="AH51" s="296">
        <f t="shared" ref="AH51:AH61" si="93">AI51</f>
        <v>70</v>
      </c>
      <c r="AI51" s="298">
        <v>70</v>
      </c>
      <c r="AJ51" s="298"/>
      <c r="AK51" s="298"/>
      <c r="AL51" s="298"/>
      <c r="AM51" s="298"/>
      <c r="AN51" s="298"/>
      <c r="AO51" s="297">
        <v>1</v>
      </c>
      <c r="AP51" s="296">
        <f t="shared" ref="AP51:AP61" si="94">AQ51</f>
        <v>30</v>
      </c>
      <c r="AQ51" s="298">
        <v>30</v>
      </c>
      <c r="AR51" s="298"/>
      <c r="AS51" s="298"/>
      <c r="AT51" s="298"/>
      <c r="AU51" s="298"/>
      <c r="AV51" s="298"/>
      <c r="AW51" s="297">
        <v>1</v>
      </c>
      <c r="AX51" s="296">
        <f t="shared" ref="AX51:AX61" si="95">AY51</f>
        <v>45</v>
      </c>
      <c r="AY51" s="298">
        <v>45</v>
      </c>
      <c r="AZ51" s="298"/>
      <c r="BA51" s="298"/>
      <c r="BB51" s="298"/>
      <c r="BC51" s="298"/>
      <c r="BD51" s="298"/>
      <c r="BE51" s="297">
        <v>1</v>
      </c>
      <c r="BF51" s="296">
        <f t="shared" ref="BF51:BF61" si="96">BG51</f>
        <v>47</v>
      </c>
      <c r="BG51" s="298">
        <v>47</v>
      </c>
      <c r="BH51" s="298"/>
      <c r="BI51" s="298"/>
      <c r="BJ51" s="298"/>
      <c r="BK51" s="298"/>
      <c r="BL51" s="298"/>
    </row>
    <row r="52" spans="1:64" s="287" customFormat="1" ht="40.5" customHeight="1" x14ac:dyDescent="0.25">
      <c r="A52" s="293"/>
      <c r="B52" s="278"/>
      <c r="C52" s="328" t="s">
        <v>2489</v>
      </c>
      <c r="D52" s="322" t="s">
        <v>2471</v>
      </c>
      <c r="E52" s="31">
        <v>934</v>
      </c>
      <c r="F52" s="280">
        <v>459902301</v>
      </c>
      <c r="G52" s="28" t="s">
        <v>2989</v>
      </c>
      <c r="H52" s="28">
        <v>2</v>
      </c>
      <c r="I52" s="28" t="s">
        <v>2979</v>
      </c>
      <c r="J52" s="329">
        <v>45</v>
      </c>
      <c r="K52" s="329" t="s">
        <v>2984</v>
      </c>
      <c r="L52" s="329">
        <v>4599</v>
      </c>
      <c r="M52" s="329" t="s">
        <v>2983</v>
      </c>
      <c r="N52" s="280">
        <v>2024004540028</v>
      </c>
      <c r="O52" s="329" t="s">
        <v>2985</v>
      </c>
      <c r="P52" s="751" t="s">
        <v>2472</v>
      </c>
      <c r="Q52" s="327">
        <v>2</v>
      </c>
      <c r="R52" s="326" t="s">
        <v>2956</v>
      </c>
      <c r="S52" s="326"/>
      <c r="T52" s="31">
        <v>2</v>
      </c>
      <c r="U52" s="294">
        <v>2</v>
      </c>
      <c r="V52" s="295">
        <v>2</v>
      </c>
      <c r="W52" s="295">
        <v>2</v>
      </c>
      <c r="X52" s="295">
        <v>2</v>
      </c>
      <c r="Y52" s="295">
        <v>192</v>
      </c>
      <c r="Z52" s="296">
        <f t="shared" si="92"/>
        <v>192</v>
      </c>
      <c r="AA52" s="296">
        <f t="shared" si="92"/>
        <v>192</v>
      </c>
      <c r="AB52" s="296">
        <f t="shared" si="92"/>
        <v>0</v>
      </c>
      <c r="AC52" s="296">
        <f t="shared" si="92"/>
        <v>0</v>
      </c>
      <c r="AD52" s="296">
        <f t="shared" si="92"/>
        <v>0</v>
      </c>
      <c r="AE52" s="296">
        <f t="shared" si="92"/>
        <v>0</v>
      </c>
      <c r="AF52" s="296">
        <f t="shared" si="92"/>
        <v>0</v>
      </c>
      <c r="AG52" s="297">
        <v>2</v>
      </c>
      <c r="AH52" s="296">
        <f t="shared" si="93"/>
        <v>70</v>
      </c>
      <c r="AI52" s="298">
        <v>70</v>
      </c>
      <c r="AJ52" s="298"/>
      <c r="AK52" s="298"/>
      <c r="AL52" s="298"/>
      <c r="AM52" s="298"/>
      <c r="AN52" s="298"/>
      <c r="AO52" s="297">
        <v>2</v>
      </c>
      <c r="AP52" s="296">
        <f t="shared" si="94"/>
        <v>30</v>
      </c>
      <c r="AQ52" s="298">
        <v>30</v>
      </c>
      <c r="AR52" s="298"/>
      <c r="AS52" s="298"/>
      <c r="AT52" s="298"/>
      <c r="AU52" s="298"/>
      <c r="AV52" s="298"/>
      <c r="AW52" s="297">
        <v>2</v>
      </c>
      <c r="AX52" s="296">
        <f t="shared" si="95"/>
        <v>45</v>
      </c>
      <c r="AY52" s="298">
        <v>45</v>
      </c>
      <c r="AZ52" s="298"/>
      <c r="BA52" s="298"/>
      <c r="BB52" s="298"/>
      <c r="BC52" s="298"/>
      <c r="BD52" s="298"/>
      <c r="BE52" s="297">
        <v>2</v>
      </c>
      <c r="BF52" s="296">
        <f t="shared" si="96"/>
        <v>47</v>
      </c>
      <c r="BG52" s="298">
        <v>47</v>
      </c>
      <c r="BH52" s="298"/>
      <c r="BI52" s="298"/>
      <c r="BJ52" s="298"/>
      <c r="BK52" s="298"/>
      <c r="BL52" s="298"/>
    </row>
    <row r="53" spans="1:64" s="287" customFormat="1" ht="40.5" customHeight="1" x14ac:dyDescent="0.25">
      <c r="A53" s="293"/>
      <c r="B53" s="278"/>
      <c r="C53" s="1017" t="s">
        <v>2490</v>
      </c>
      <c r="D53" s="1013" t="s">
        <v>2473</v>
      </c>
      <c r="E53" s="31">
        <v>935</v>
      </c>
      <c r="F53" s="280">
        <v>459902302</v>
      </c>
      <c r="G53" s="28" t="s">
        <v>2990</v>
      </c>
      <c r="H53" s="28">
        <v>1</v>
      </c>
      <c r="I53" s="28" t="s">
        <v>2979</v>
      </c>
      <c r="J53" s="329">
        <v>45</v>
      </c>
      <c r="K53" s="329" t="s">
        <v>2984</v>
      </c>
      <c r="L53" s="329">
        <v>4599</v>
      </c>
      <c r="M53" s="329" t="s">
        <v>2983</v>
      </c>
      <c r="N53" s="280">
        <v>2024004540028</v>
      </c>
      <c r="O53" s="329" t="s">
        <v>2985</v>
      </c>
      <c r="P53" s="751" t="s">
        <v>2474</v>
      </c>
      <c r="Q53" s="327">
        <v>1</v>
      </c>
      <c r="R53" s="326" t="s">
        <v>2956</v>
      </c>
      <c r="S53" s="326"/>
      <c r="T53" s="31">
        <v>1</v>
      </c>
      <c r="U53" s="294">
        <v>0</v>
      </c>
      <c r="V53" s="295"/>
      <c r="W53" s="295"/>
      <c r="X53" s="295">
        <v>1</v>
      </c>
      <c r="Y53" s="295">
        <v>192</v>
      </c>
      <c r="Z53" s="296">
        <f t="shared" si="92"/>
        <v>192</v>
      </c>
      <c r="AA53" s="296">
        <f t="shared" si="92"/>
        <v>192</v>
      </c>
      <c r="AB53" s="296">
        <f t="shared" si="92"/>
        <v>0</v>
      </c>
      <c r="AC53" s="296">
        <f t="shared" si="92"/>
        <v>0</v>
      </c>
      <c r="AD53" s="296">
        <f t="shared" si="92"/>
        <v>0</v>
      </c>
      <c r="AE53" s="296">
        <f t="shared" si="92"/>
        <v>0</v>
      </c>
      <c r="AF53" s="296">
        <f t="shared" si="92"/>
        <v>0</v>
      </c>
      <c r="AG53" s="297">
        <v>0</v>
      </c>
      <c r="AH53" s="296">
        <f t="shared" si="93"/>
        <v>70</v>
      </c>
      <c r="AI53" s="298">
        <v>70</v>
      </c>
      <c r="AJ53" s="298"/>
      <c r="AK53" s="298"/>
      <c r="AL53" s="298"/>
      <c r="AM53" s="298"/>
      <c r="AN53" s="298"/>
      <c r="AO53" s="297">
        <v>0</v>
      </c>
      <c r="AP53" s="296">
        <f t="shared" si="94"/>
        <v>30</v>
      </c>
      <c r="AQ53" s="298">
        <v>30</v>
      </c>
      <c r="AR53" s="298"/>
      <c r="AS53" s="298"/>
      <c r="AT53" s="298"/>
      <c r="AU53" s="298"/>
      <c r="AV53" s="298"/>
      <c r="AW53" s="297">
        <v>0</v>
      </c>
      <c r="AX53" s="296">
        <f t="shared" si="95"/>
        <v>45</v>
      </c>
      <c r="AY53" s="298">
        <v>45</v>
      </c>
      <c r="AZ53" s="298"/>
      <c r="BA53" s="298"/>
      <c r="BB53" s="298"/>
      <c r="BC53" s="298"/>
      <c r="BD53" s="298"/>
      <c r="BE53" s="297">
        <v>1</v>
      </c>
      <c r="BF53" s="296">
        <f t="shared" si="96"/>
        <v>47</v>
      </c>
      <c r="BG53" s="298">
        <v>47</v>
      </c>
      <c r="BH53" s="298"/>
      <c r="BI53" s="298"/>
      <c r="BJ53" s="298"/>
      <c r="BK53" s="298"/>
      <c r="BL53" s="298"/>
    </row>
    <row r="54" spans="1:64" s="287" customFormat="1" ht="40.5" customHeight="1" x14ac:dyDescent="0.25">
      <c r="A54" s="293"/>
      <c r="B54" s="278"/>
      <c r="C54" s="1019"/>
      <c r="D54" s="1013"/>
      <c r="E54" s="31">
        <v>936</v>
      </c>
      <c r="F54" s="280">
        <v>459902304</v>
      </c>
      <c r="G54" s="28" t="s">
        <v>2409</v>
      </c>
      <c r="H54" s="28">
        <v>2</v>
      </c>
      <c r="I54" s="28" t="s">
        <v>2979</v>
      </c>
      <c r="J54" s="329">
        <v>45</v>
      </c>
      <c r="K54" s="329" t="s">
        <v>2984</v>
      </c>
      <c r="L54" s="329">
        <v>4599</v>
      </c>
      <c r="M54" s="329" t="s">
        <v>2983</v>
      </c>
      <c r="N54" s="280">
        <v>2024004540028</v>
      </c>
      <c r="O54" s="329" t="s">
        <v>2985</v>
      </c>
      <c r="P54" s="751" t="s">
        <v>3340</v>
      </c>
      <c r="Q54" s="327">
        <v>2</v>
      </c>
      <c r="R54" s="326" t="s">
        <v>2956</v>
      </c>
      <c r="S54" s="326"/>
      <c r="T54" s="31">
        <v>2</v>
      </c>
      <c r="U54" s="294">
        <v>0</v>
      </c>
      <c r="V54" s="295"/>
      <c r="W54" s="295"/>
      <c r="X54" s="295">
        <v>2</v>
      </c>
      <c r="Y54" s="295">
        <v>192</v>
      </c>
      <c r="Z54" s="296">
        <f t="shared" si="92"/>
        <v>192</v>
      </c>
      <c r="AA54" s="296">
        <f t="shared" si="92"/>
        <v>192</v>
      </c>
      <c r="AB54" s="296">
        <f t="shared" si="92"/>
        <v>0</v>
      </c>
      <c r="AC54" s="296">
        <f t="shared" si="92"/>
        <v>0</v>
      </c>
      <c r="AD54" s="296">
        <f t="shared" si="92"/>
        <v>0</v>
      </c>
      <c r="AE54" s="296">
        <f t="shared" si="92"/>
        <v>0</v>
      </c>
      <c r="AF54" s="296">
        <f t="shared" si="92"/>
        <v>0</v>
      </c>
      <c r="AG54" s="297">
        <v>0</v>
      </c>
      <c r="AH54" s="296">
        <f t="shared" si="93"/>
        <v>70</v>
      </c>
      <c r="AI54" s="298">
        <v>70</v>
      </c>
      <c r="AJ54" s="298"/>
      <c r="AK54" s="298"/>
      <c r="AL54" s="298"/>
      <c r="AM54" s="298"/>
      <c r="AN54" s="298"/>
      <c r="AO54" s="297">
        <v>0</v>
      </c>
      <c r="AP54" s="296">
        <f t="shared" si="94"/>
        <v>30</v>
      </c>
      <c r="AQ54" s="298">
        <v>30</v>
      </c>
      <c r="AR54" s="298"/>
      <c r="AS54" s="298"/>
      <c r="AT54" s="298"/>
      <c r="AU54" s="298"/>
      <c r="AV54" s="298"/>
      <c r="AW54" s="297">
        <v>0</v>
      </c>
      <c r="AX54" s="296">
        <f t="shared" si="95"/>
        <v>45</v>
      </c>
      <c r="AY54" s="298">
        <v>45</v>
      </c>
      <c r="AZ54" s="298"/>
      <c r="BA54" s="298"/>
      <c r="BB54" s="298"/>
      <c r="BC54" s="298"/>
      <c r="BD54" s="298"/>
      <c r="BE54" s="297">
        <v>2</v>
      </c>
      <c r="BF54" s="296">
        <f t="shared" si="96"/>
        <v>47</v>
      </c>
      <c r="BG54" s="298">
        <v>47</v>
      </c>
      <c r="BH54" s="298"/>
      <c r="BI54" s="298"/>
      <c r="BJ54" s="298"/>
      <c r="BK54" s="298"/>
      <c r="BL54" s="298"/>
    </row>
    <row r="55" spans="1:64" s="287" customFormat="1" ht="40.5" customHeight="1" x14ac:dyDescent="0.25">
      <c r="A55" s="293"/>
      <c r="B55" s="278"/>
      <c r="C55" s="1017" t="s">
        <v>2491</v>
      </c>
      <c r="D55" s="1013" t="s">
        <v>2476</v>
      </c>
      <c r="E55" s="31">
        <v>937</v>
      </c>
      <c r="F55" s="280">
        <v>459903000</v>
      </c>
      <c r="G55" s="28" t="s">
        <v>396</v>
      </c>
      <c r="H55" s="28">
        <v>449</v>
      </c>
      <c r="I55" s="28" t="s">
        <v>2979</v>
      </c>
      <c r="J55" s="329">
        <v>45</v>
      </c>
      <c r="K55" s="329" t="s">
        <v>2984</v>
      </c>
      <c r="L55" s="329">
        <v>4599</v>
      </c>
      <c r="M55" s="329" t="s">
        <v>2983</v>
      </c>
      <c r="N55" s="280">
        <v>2024004540028</v>
      </c>
      <c r="O55" s="329" t="s">
        <v>2985</v>
      </c>
      <c r="P55" s="751" t="s">
        <v>2477</v>
      </c>
      <c r="Q55" s="327">
        <v>449</v>
      </c>
      <c r="R55" s="326" t="s">
        <v>2955</v>
      </c>
      <c r="S55" s="326"/>
      <c r="T55" s="31">
        <v>449</v>
      </c>
      <c r="U55" s="294">
        <v>70</v>
      </c>
      <c r="V55" s="295">
        <v>120</v>
      </c>
      <c r="W55" s="295">
        <v>120</v>
      </c>
      <c r="X55" s="295">
        <v>139</v>
      </c>
      <c r="Y55" s="295">
        <v>192</v>
      </c>
      <c r="Z55" s="296">
        <f t="shared" si="92"/>
        <v>192</v>
      </c>
      <c r="AA55" s="296">
        <f t="shared" si="92"/>
        <v>192</v>
      </c>
      <c r="AB55" s="296">
        <f t="shared" si="92"/>
        <v>0</v>
      </c>
      <c r="AC55" s="296">
        <f t="shared" si="92"/>
        <v>0</v>
      </c>
      <c r="AD55" s="296">
        <f t="shared" si="92"/>
        <v>0</v>
      </c>
      <c r="AE55" s="296">
        <f t="shared" si="92"/>
        <v>0</v>
      </c>
      <c r="AF55" s="296">
        <f t="shared" si="92"/>
        <v>0</v>
      </c>
      <c r="AG55" s="297">
        <v>70</v>
      </c>
      <c r="AH55" s="296">
        <f t="shared" si="93"/>
        <v>70</v>
      </c>
      <c r="AI55" s="298">
        <v>70</v>
      </c>
      <c r="AJ55" s="298"/>
      <c r="AK55" s="298"/>
      <c r="AL55" s="298"/>
      <c r="AM55" s="298"/>
      <c r="AN55" s="298"/>
      <c r="AO55" s="297">
        <v>120</v>
      </c>
      <c r="AP55" s="296">
        <f t="shared" si="94"/>
        <v>30</v>
      </c>
      <c r="AQ55" s="298">
        <v>30</v>
      </c>
      <c r="AR55" s="298"/>
      <c r="AS55" s="298"/>
      <c r="AT55" s="298"/>
      <c r="AU55" s="298"/>
      <c r="AV55" s="298"/>
      <c r="AW55" s="297">
        <v>120</v>
      </c>
      <c r="AX55" s="296">
        <f t="shared" si="95"/>
        <v>45</v>
      </c>
      <c r="AY55" s="298">
        <v>45</v>
      </c>
      <c r="AZ55" s="298"/>
      <c r="BA55" s="298"/>
      <c r="BB55" s="298"/>
      <c r="BC55" s="298"/>
      <c r="BD55" s="298"/>
      <c r="BE55" s="297">
        <v>139</v>
      </c>
      <c r="BF55" s="296">
        <f t="shared" si="96"/>
        <v>47</v>
      </c>
      <c r="BG55" s="298">
        <v>47</v>
      </c>
      <c r="BH55" s="298"/>
      <c r="BI55" s="298"/>
      <c r="BJ55" s="298"/>
      <c r="BK55" s="298"/>
      <c r="BL55" s="298"/>
    </row>
    <row r="56" spans="1:64" s="287" customFormat="1" ht="40.5" customHeight="1" x14ac:dyDescent="0.25">
      <c r="A56" s="293"/>
      <c r="B56" s="278"/>
      <c r="C56" s="1019"/>
      <c r="D56" s="1013"/>
      <c r="E56" s="31">
        <v>938</v>
      </c>
      <c r="F56" s="280">
        <v>459903001</v>
      </c>
      <c r="G56" s="28" t="s">
        <v>501</v>
      </c>
      <c r="H56" s="28">
        <v>4</v>
      </c>
      <c r="I56" s="28" t="s">
        <v>2979</v>
      </c>
      <c r="J56" s="329">
        <v>45</v>
      </c>
      <c r="K56" s="329" t="s">
        <v>2984</v>
      </c>
      <c r="L56" s="329">
        <v>4599</v>
      </c>
      <c r="M56" s="329" t="s">
        <v>2983</v>
      </c>
      <c r="N56" s="280">
        <v>2024004540028</v>
      </c>
      <c r="O56" s="329" t="s">
        <v>2985</v>
      </c>
      <c r="P56" s="751" t="s">
        <v>1063</v>
      </c>
      <c r="Q56" s="327">
        <v>4</v>
      </c>
      <c r="R56" s="326" t="s">
        <v>2955</v>
      </c>
      <c r="S56" s="326"/>
      <c r="T56" s="31">
        <v>4</v>
      </c>
      <c r="U56" s="294">
        <v>1</v>
      </c>
      <c r="V56" s="295">
        <v>1</v>
      </c>
      <c r="W56" s="295">
        <v>1</v>
      </c>
      <c r="X56" s="295">
        <v>1</v>
      </c>
      <c r="Y56" s="295">
        <v>142</v>
      </c>
      <c r="Z56" s="296">
        <f t="shared" si="92"/>
        <v>142</v>
      </c>
      <c r="AA56" s="296">
        <f t="shared" si="92"/>
        <v>142</v>
      </c>
      <c r="AB56" s="296">
        <f t="shared" si="92"/>
        <v>0</v>
      </c>
      <c r="AC56" s="296">
        <f t="shared" si="92"/>
        <v>0</v>
      </c>
      <c r="AD56" s="296">
        <f t="shared" si="92"/>
        <v>0</v>
      </c>
      <c r="AE56" s="296">
        <f t="shared" si="92"/>
        <v>0</v>
      </c>
      <c r="AF56" s="296">
        <f t="shared" si="92"/>
        <v>0</v>
      </c>
      <c r="AG56" s="297">
        <v>1</v>
      </c>
      <c r="AH56" s="296">
        <f t="shared" si="93"/>
        <v>20</v>
      </c>
      <c r="AI56" s="298">
        <v>20</v>
      </c>
      <c r="AJ56" s="298"/>
      <c r="AK56" s="298"/>
      <c r="AL56" s="298"/>
      <c r="AM56" s="298"/>
      <c r="AN56" s="298"/>
      <c r="AO56" s="297">
        <v>1</v>
      </c>
      <c r="AP56" s="296">
        <f t="shared" si="94"/>
        <v>30</v>
      </c>
      <c r="AQ56" s="298">
        <v>30</v>
      </c>
      <c r="AR56" s="298"/>
      <c r="AS56" s="298"/>
      <c r="AT56" s="298"/>
      <c r="AU56" s="298"/>
      <c r="AV56" s="298"/>
      <c r="AW56" s="297">
        <v>1</v>
      </c>
      <c r="AX56" s="296">
        <f t="shared" si="95"/>
        <v>45</v>
      </c>
      <c r="AY56" s="298">
        <v>45</v>
      </c>
      <c r="AZ56" s="298"/>
      <c r="BA56" s="298"/>
      <c r="BB56" s="298"/>
      <c r="BC56" s="298"/>
      <c r="BD56" s="298"/>
      <c r="BE56" s="297">
        <v>1</v>
      </c>
      <c r="BF56" s="296">
        <f t="shared" si="96"/>
        <v>47</v>
      </c>
      <c r="BG56" s="298">
        <v>47</v>
      </c>
      <c r="BH56" s="298"/>
      <c r="BI56" s="298"/>
      <c r="BJ56" s="298"/>
      <c r="BK56" s="298"/>
      <c r="BL56" s="298"/>
    </row>
    <row r="57" spans="1:64" s="287" customFormat="1" ht="40.5" customHeight="1" x14ac:dyDescent="0.25">
      <c r="A57" s="293"/>
      <c r="B57" s="278"/>
      <c r="C57" s="328" t="s">
        <v>2492</v>
      </c>
      <c r="D57" s="322" t="s">
        <v>2478</v>
      </c>
      <c r="E57" s="31">
        <v>939</v>
      </c>
      <c r="F57" s="280">
        <v>459903100</v>
      </c>
      <c r="G57" s="28" t="s">
        <v>1800</v>
      </c>
      <c r="H57" s="28">
        <v>26</v>
      </c>
      <c r="I57" s="28" t="s">
        <v>2979</v>
      </c>
      <c r="J57" s="329">
        <v>45</v>
      </c>
      <c r="K57" s="329" t="s">
        <v>2984</v>
      </c>
      <c r="L57" s="329">
        <v>4599</v>
      </c>
      <c r="M57" s="329" t="s">
        <v>2983</v>
      </c>
      <c r="N57" s="280">
        <v>2024004540028</v>
      </c>
      <c r="O57" s="329" t="s">
        <v>2985</v>
      </c>
      <c r="P57" s="751" t="s">
        <v>2479</v>
      </c>
      <c r="Q57" s="327">
        <v>26</v>
      </c>
      <c r="R57" s="326" t="s">
        <v>2956</v>
      </c>
      <c r="S57" s="326"/>
      <c r="T57" s="31">
        <v>26</v>
      </c>
      <c r="U57" s="294">
        <v>26</v>
      </c>
      <c r="V57" s="295">
        <v>26</v>
      </c>
      <c r="W57" s="295">
        <v>26</v>
      </c>
      <c r="X57" s="295">
        <v>26</v>
      </c>
      <c r="Y57" s="295">
        <v>192</v>
      </c>
      <c r="Z57" s="296">
        <f t="shared" si="92"/>
        <v>192</v>
      </c>
      <c r="AA57" s="296">
        <f t="shared" si="92"/>
        <v>192</v>
      </c>
      <c r="AB57" s="296">
        <f t="shared" si="92"/>
        <v>0</v>
      </c>
      <c r="AC57" s="296">
        <f t="shared" si="92"/>
        <v>0</v>
      </c>
      <c r="AD57" s="296">
        <f t="shared" si="92"/>
        <v>0</v>
      </c>
      <c r="AE57" s="296">
        <f t="shared" si="92"/>
        <v>0</v>
      </c>
      <c r="AF57" s="296">
        <f t="shared" si="92"/>
        <v>0</v>
      </c>
      <c r="AG57" s="297">
        <v>26</v>
      </c>
      <c r="AH57" s="296">
        <f t="shared" si="93"/>
        <v>70</v>
      </c>
      <c r="AI57" s="298">
        <v>70</v>
      </c>
      <c r="AJ57" s="298"/>
      <c r="AK57" s="298"/>
      <c r="AL57" s="298"/>
      <c r="AM57" s="298"/>
      <c r="AN57" s="298"/>
      <c r="AO57" s="297">
        <v>26</v>
      </c>
      <c r="AP57" s="296">
        <f t="shared" si="94"/>
        <v>30</v>
      </c>
      <c r="AQ57" s="298">
        <v>30</v>
      </c>
      <c r="AR57" s="298"/>
      <c r="AS57" s="298"/>
      <c r="AT57" s="298"/>
      <c r="AU57" s="298"/>
      <c r="AV57" s="298"/>
      <c r="AW57" s="297">
        <v>26</v>
      </c>
      <c r="AX57" s="296">
        <f t="shared" si="95"/>
        <v>45</v>
      </c>
      <c r="AY57" s="298">
        <v>45</v>
      </c>
      <c r="AZ57" s="298"/>
      <c r="BA57" s="298"/>
      <c r="BB57" s="298"/>
      <c r="BC57" s="298"/>
      <c r="BD57" s="298"/>
      <c r="BE57" s="297">
        <v>26</v>
      </c>
      <c r="BF57" s="296">
        <f t="shared" si="96"/>
        <v>47</v>
      </c>
      <c r="BG57" s="298">
        <v>47</v>
      </c>
      <c r="BH57" s="298"/>
      <c r="BI57" s="298"/>
      <c r="BJ57" s="298"/>
      <c r="BK57" s="298"/>
      <c r="BL57" s="298"/>
    </row>
    <row r="58" spans="1:64" s="287" customFormat="1" ht="40.5" customHeight="1" x14ac:dyDescent="0.25">
      <c r="A58" s="293"/>
      <c r="B58" s="278"/>
      <c r="C58" s="328" t="s">
        <v>2493</v>
      </c>
      <c r="D58" s="322" t="s">
        <v>2480</v>
      </c>
      <c r="E58" s="31">
        <v>940</v>
      </c>
      <c r="F58" s="280">
        <v>459903100</v>
      </c>
      <c r="G58" s="28" t="s">
        <v>1800</v>
      </c>
      <c r="H58" s="28">
        <v>40</v>
      </c>
      <c r="I58" s="28" t="s">
        <v>2979</v>
      </c>
      <c r="J58" s="329">
        <v>45</v>
      </c>
      <c r="K58" s="329" t="s">
        <v>2984</v>
      </c>
      <c r="L58" s="329">
        <v>4599</v>
      </c>
      <c r="M58" s="329" t="s">
        <v>2983</v>
      </c>
      <c r="N58" s="280">
        <v>2024004540028</v>
      </c>
      <c r="O58" s="329" t="s">
        <v>2985</v>
      </c>
      <c r="P58" s="751" t="s">
        <v>2481</v>
      </c>
      <c r="Q58" s="327">
        <v>40</v>
      </c>
      <c r="R58" s="326" t="s">
        <v>2956</v>
      </c>
      <c r="S58" s="326"/>
      <c r="T58" s="31">
        <v>40</v>
      </c>
      <c r="U58" s="294">
        <v>40</v>
      </c>
      <c r="V58" s="295">
        <v>40</v>
      </c>
      <c r="W58" s="295">
        <v>40</v>
      </c>
      <c r="X58" s="295">
        <v>40</v>
      </c>
      <c r="Y58" s="295">
        <v>192</v>
      </c>
      <c r="Z58" s="296">
        <f t="shared" si="92"/>
        <v>192</v>
      </c>
      <c r="AA58" s="296">
        <f t="shared" si="92"/>
        <v>192</v>
      </c>
      <c r="AB58" s="296">
        <f t="shared" si="92"/>
        <v>0</v>
      </c>
      <c r="AC58" s="296">
        <f t="shared" si="92"/>
        <v>0</v>
      </c>
      <c r="AD58" s="296">
        <f t="shared" si="92"/>
        <v>0</v>
      </c>
      <c r="AE58" s="296">
        <f t="shared" si="92"/>
        <v>0</v>
      </c>
      <c r="AF58" s="296">
        <f t="shared" si="92"/>
        <v>0</v>
      </c>
      <c r="AG58" s="297">
        <v>40</v>
      </c>
      <c r="AH58" s="296">
        <f t="shared" si="93"/>
        <v>70</v>
      </c>
      <c r="AI58" s="298">
        <v>70</v>
      </c>
      <c r="AJ58" s="298"/>
      <c r="AK58" s="298"/>
      <c r="AL58" s="298"/>
      <c r="AM58" s="298"/>
      <c r="AN58" s="298"/>
      <c r="AO58" s="297">
        <v>40</v>
      </c>
      <c r="AP58" s="296">
        <f t="shared" si="94"/>
        <v>30</v>
      </c>
      <c r="AQ58" s="298">
        <v>30</v>
      </c>
      <c r="AR58" s="298"/>
      <c r="AS58" s="298"/>
      <c r="AT58" s="298"/>
      <c r="AU58" s="298"/>
      <c r="AV58" s="298"/>
      <c r="AW58" s="297">
        <v>40</v>
      </c>
      <c r="AX58" s="296">
        <f t="shared" si="95"/>
        <v>45</v>
      </c>
      <c r="AY58" s="298">
        <v>45</v>
      </c>
      <c r="AZ58" s="298"/>
      <c r="BA58" s="298"/>
      <c r="BB58" s="298"/>
      <c r="BC58" s="298"/>
      <c r="BD58" s="298"/>
      <c r="BE58" s="297">
        <v>40</v>
      </c>
      <c r="BF58" s="296">
        <f t="shared" si="96"/>
        <v>47</v>
      </c>
      <c r="BG58" s="298">
        <v>47</v>
      </c>
      <c r="BH58" s="298"/>
      <c r="BI58" s="298"/>
      <c r="BJ58" s="298"/>
      <c r="BK58" s="298"/>
      <c r="BL58" s="298"/>
    </row>
    <row r="59" spans="1:64" s="287" customFormat="1" ht="40.5" customHeight="1" x14ac:dyDescent="0.25">
      <c r="A59" s="293"/>
      <c r="B59" s="278"/>
      <c r="C59" s="328" t="s">
        <v>2494</v>
      </c>
      <c r="D59" s="322" t="s">
        <v>2482</v>
      </c>
      <c r="E59" s="31">
        <v>941</v>
      </c>
      <c r="F59" s="280">
        <v>459901900</v>
      </c>
      <c r="G59" s="28" t="s">
        <v>485</v>
      </c>
      <c r="H59" s="28">
        <v>1</v>
      </c>
      <c r="I59" s="28" t="s">
        <v>2979</v>
      </c>
      <c r="J59" s="329">
        <v>45</v>
      </c>
      <c r="K59" s="329" t="s">
        <v>2984</v>
      </c>
      <c r="L59" s="329">
        <v>4599</v>
      </c>
      <c r="M59" s="329" t="s">
        <v>2983</v>
      </c>
      <c r="N59" s="280">
        <v>2024004540028</v>
      </c>
      <c r="O59" s="329" t="s">
        <v>2985</v>
      </c>
      <c r="P59" s="742" t="s">
        <v>2483</v>
      </c>
      <c r="Q59" s="327">
        <v>1</v>
      </c>
      <c r="R59" s="326" t="s">
        <v>2956</v>
      </c>
      <c r="S59" s="326"/>
      <c r="T59" s="31">
        <v>1</v>
      </c>
      <c r="U59" s="294">
        <v>1</v>
      </c>
      <c r="V59" s="295"/>
      <c r="W59" s="295"/>
      <c r="X59" s="295"/>
      <c r="Y59" s="295">
        <v>216</v>
      </c>
      <c r="Z59" s="296">
        <f t="shared" si="92"/>
        <v>216</v>
      </c>
      <c r="AA59" s="296">
        <f t="shared" si="92"/>
        <v>216</v>
      </c>
      <c r="AB59" s="296">
        <f t="shared" si="92"/>
        <v>0</v>
      </c>
      <c r="AC59" s="296">
        <f t="shared" si="92"/>
        <v>0</v>
      </c>
      <c r="AD59" s="296">
        <f t="shared" si="92"/>
        <v>0</v>
      </c>
      <c r="AE59" s="296">
        <f t="shared" si="92"/>
        <v>0</v>
      </c>
      <c r="AF59" s="296">
        <f t="shared" si="92"/>
        <v>0</v>
      </c>
      <c r="AG59" s="297">
        <v>1</v>
      </c>
      <c r="AH59" s="296">
        <f t="shared" si="93"/>
        <v>120</v>
      </c>
      <c r="AI59" s="298">
        <v>120</v>
      </c>
      <c r="AJ59" s="298"/>
      <c r="AK59" s="298"/>
      <c r="AL59" s="298"/>
      <c r="AM59" s="298"/>
      <c r="AN59" s="298"/>
      <c r="AO59" s="297">
        <v>1</v>
      </c>
      <c r="AP59" s="296">
        <f t="shared" si="94"/>
        <v>30</v>
      </c>
      <c r="AQ59" s="298">
        <v>30</v>
      </c>
      <c r="AR59" s="298"/>
      <c r="AS59" s="298"/>
      <c r="AT59" s="298"/>
      <c r="AU59" s="298"/>
      <c r="AV59" s="298"/>
      <c r="AW59" s="297">
        <v>1</v>
      </c>
      <c r="AX59" s="296">
        <f t="shared" si="95"/>
        <v>45</v>
      </c>
      <c r="AY59" s="298">
        <v>45</v>
      </c>
      <c r="AZ59" s="298"/>
      <c r="BA59" s="298"/>
      <c r="BB59" s="298"/>
      <c r="BC59" s="298"/>
      <c r="BD59" s="298"/>
      <c r="BE59" s="297">
        <v>1</v>
      </c>
      <c r="BF59" s="296">
        <f t="shared" si="96"/>
        <v>21</v>
      </c>
      <c r="BG59" s="298">
        <v>21</v>
      </c>
      <c r="BH59" s="298"/>
      <c r="BI59" s="298"/>
      <c r="BJ59" s="298"/>
      <c r="BK59" s="298"/>
      <c r="BL59" s="298"/>
    </row>
    <row r="60" spans="1:64" s="287" customFormat="1" ht="40.5" customHeight="1" x14ac:dyDescent="0.25">
      <c r="A60" s="293"/>
      <c r="B60" s="278"/>
      <c r="C60" s="328" t="s">
        <v>2495</v>
      </c>
      <c r="D60" s="322" t="s">
        <v>2484</v>
      </c>
      <c r="E60" s="31">
        <v>942</v>
      </c>
      <c r="F60" s="280">
        <v>459901902</v>
      </c>
      <c r="G60" s="28" t="s">
        <v>1900</v>
      </c>
      <c r="H60" s="28">
        <v>15</v>
      </c>
      <c r="I60" s="28" t="s">
        <v>2979</v>
      </c>
      <c r="J60" s="329">
        <v>45</v>
      </c>
      <c r="K60" s="329" t="s">
        <v>2984</v>
      </c>
      <c r="L60" s="329">
        <v>4599</v>
      </c>
      <c r="M60" s="329" t="s">
        <v>2983</v>
      </c>
      <c r="N60" s="280">
        <v>2024004540028</v>
      </c>
      <c r="O60" s="329" t="s">
        <v>2985</v>
      </c>
      <c r="P60" s="752" t="s">
        <v>2485</v>
      </c>
      <c r="Q60" s="327">
        <v>15</v>
      </c>
      <c r="R60" s="326" t="s">
        <v>2955</v>
      </c>
      <c r="S60" s="326"/>
      <c r="T60" s="31">
        <v>15</v>
      </c>
      <c r="U60" s="294">
        <v>3</v>
      </c>
      <c r="V60" s="295">
        <v>4</v>
      </c>
      <c r="W60" s="295">
        <v>4</v>
      </c>
      <c r="X60" s="295">
        <v>4</v>
      </c>
      <c r="Y60" s="295">
        <v>162</v>
      </c>
      <c r="Z60" s="296">
        <f t="shared" si="92"/>
        <v>162</v>
      </c>
      <c r="AA60" s="296">
        <f t="shared" si="92"/>
        <v>162</v>
      </c>
      <c r="AB60" s="296">
        <f t="shared" si="92"/>
        <v>0</v>
      </c>
      <c r="AC60" s="296">
        <f t="shared" si="92"/>
        <v>0</v>
      </c>
      <c r="AD60" s="296">
        <f t="shared" si="92"/>
        <v>0</v>
      </c>
      <c r="AE60" s="296">
        <f t="shared" si="92"/>
        <v>0</v>
      </c>
      <c r="AF60" s="296">
        <f t="shared" si="92"/>
        <v>0</v>
      </c>
      <c r="AG60" s="297">
        <v>3</v>
      </c>
      <c r="AH60" s="296">
        <f t="shared" si="93"/>
        <v>40</v>
      </c>
      <c r="AI60" s="298">
        <v>40</v>
      </c>
      <c r="AJ60" s="298"/>
      <c r="AK60" s="298"/>
      <c r="AL60" s="298"/>
      <c r="AM60" s="298"/>
      <c r="AN60" s="298"/>
      <c r="AO60" s="297">
        <v>4</v>
      </c>
      <c r="AP60" s="296">
        <f t="shared" si="94"/>
        <v>30</v>
      </c>
      <c r="AQ60" s="298">
        <v>30</v>
      </c>
      <c r="AR60" s="298"/>
      <c r="AS60" s="298"/>
      <c r="AT60" s="298"/>
      <c r="AU60" s="298"/>
      <c r="AV60" s="298"/>
      <c r="AW60" s="297">
        <v>4</v>
      </c>
      <c r="AX60" s="296">
        <f t="shared" si="95"/>
        <v>45</v>
      </c>
      <c r="AY60" s="298">
        <v>45</v>
      </c>
      <c r="AZ60" s="298"/>
      <c r="BA60" s="298"/>
      <c r="BB60" s="298"/>
      <c r="BC60" s="298"/>
      <c r="BD60" s="298"/>
      <c r="BE60" s="297">
        <v>4</v>
      </c>
      <c r="BF60" s="296">
        <f t="shared" si="96"/>
        <v>47</v>
      </c>
      <c r="BG60" s="298">
        <v>47</v>
      </c>
      <c r="BH60" s="298"/>
      <c r="BI60" s="298"/>
      <c r="BJ60" s="298"/>
      <c r="BK60" s="298"/>
      <c r="BL60" s="298"/>
    </row>
    <row r="61" spans="1:64" s="287" customFormat="1" ht="40.5" customHeight="1" x14ac:dyDescent="0.25">
      <c r="A61" s="293"/>
      <c r="B61" s="278"/>
      <c r="C61" s="328" t="s">
        <v>2496</v>
      </c>
      <c r="D61" s="322" t="s">
        <v>2486</v>
      </c>
      <c r="E61" s="31">
        <v>943</v>
      </c>
      <c r="F61" s="280">
        <v>459901902</v>
      </c>
      <c r="G61" s="28" t="s">
        <v>1900</v>
      </c>
      <c r="H61" s="28">
        <v>20</v>
      </c>
      <c r="I61" s="28" t="s">
        <v>2979</v>
      </c>
      <c r="J61" s="329">
        <v>45</v>
      </c>
      <c r="K61" s="329" t="s">
        <v>2984</v>
      </c>
      <c r="L61" s="329">
        <v>4599</v>
      </c>
      <c r="M61" s="329" t="s">
        <v>2983</v>
      </c>
      <c r="N61" s="280">
        <v>2024004540028</v>
      </c>
      <c r="O61" s="329" t="s">
        <v>2985</v>
      </c>
      <c r="P61" s="752" t="s">
        <v>2487</v>
      </c>
      <c r="Q61" s="327">
        <v>20</v>
      </c>
      <c r="R61" s="326" t="s">
        <v>2955</v>
      </c>
      <c r="S61" s="326"/>
      <c r="T61" s="31">
        <v>20</v>
      </c>
      <c r="U61" s="294">
        <v>3</v>
      </c>
      <c r="V61" s="295">
        <v>6</v>
      </c>
      <c r="W61" s="295">
        <v>6</v>
      </c>
      <c r="X61" s="295">
        <v>5</v>
      </c>
      <c r="Y61" s="295">
        <v>136</v>
      </c>
      <c r="Z61" s="296">
        <f t="shared" si="92"/>
        <v>136</v>
      </c>
      <c r="AA61" s="296">
        <f t="shared" si="92"/>
        <v>136</v>
      </c>
      <c r="AB61" s="296">
        <f t="shared" si="92"/>
        <v>0</v>
      </c>
      <c r="AC61" s="296">
        <f t="shared" si="92"/>
        <v>0</v>
      </c>
      <c r="AD61" s="296">
        <f t="shared" si="92"/>
        <v>0</v>
      </c>
      <c r="AE61" s="296">
        <f t="shared" si="92"/>
        <v>0</v>
      </c>
      <c r="AF61" s="296">
        <f t="shared" si="92"/>
        <v>0</v>
      </c>
      <c r="AG61" s="297">
        <v>3</v>
      </c>
      <c r="AH61" s="296">
        <f t="shared" si="93"/>
        <v>40</v>
      </c>
      <c r="AI61" s="298">
        <v>40</v>
      </c>
      <c r="AJ61" s="298"/>
      <c r="AK61" s="298"/>
      <c r="AL61" s="298"/>
      <c r="AM61" s="298"/>
      <c r="AN61" s="298"/>
      <c r="AO61" s="297">
        <v>6</v>
      </c>
      <c r="AP61" s="296">
        <f t="shared" si="94"/>
        <v>30</v>
      </c>
      <c r="AQ61" s="298">
        <v>30</v>
      </c>
      <c r="AR61" s="298"/>
      <c r="AS61" s="298"/>
      <c r="AT61" s="298"/>
      <c r="AU61" s="298"/>
      <c r="AV61" s="298"/>
      <c r="AW61" s="297">
        <v>6</v>
      </c>
      <c r="AX61" s="296">
        <f t="shared" si="95"/>
        <v>45</v>
      </c>
      <c r="AY61" s="298">
        <v>45</v>
      </c>
      <c r="AZ61" s="298"/>
      <c r="BA61" s="298"/>
      <c r="BB61" s="298"/>
      <c r="BC61" s="298"/>
      <c r="BD61" s="298"/>
      <c r="BE61" s="297">
        <v>5</v>
      </c>
      <c r="BF61" s="296">
        <f t="shared" si="96"/>
        <v>21</v>
      </c>
      <c r="BG61" s="298">
        <v>21</v>
      </c>
      <c r="BH61" s="298"/>
      <c r="BI61" s="298"/>
      <c r="BJ61" s="298"/>
      <c r="BK61" s="298"/>
      <c r="BL61" s="298"/>
    </row>
  </sheetData>
  <mergeCells count="69">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Y4:Y5"/>
    <mergeCell ref="Z4:Z5"/>
    <mergeCell ref="AU4:AU5"/>
    <mergeCell ref="AV4:AV5"/>
    <mergeCell ref="AE4:AE5"/>
    <mergeCell ref="AF4:AF5"/>
    <mergeCell ref="AG4:AG5"/>
    <mergeCell ref="AH4:AH5"/>
    <mergeCell ref="AI4:AL4"/>
    <mergeCell ref="AM4:AM5"/>
    <mergeCell ref="BF4:BF5"/>
    <mergeCell ref="BG4:BJ4"/>
    <mergeCell ref="BK4:BK5"/>
    <mergeCell ref="BL4:BL5"/>
    <mergeCell ref="C9:C10"/>
    <mergeCell ref="D9:D10"/>
    <mergeCell ref="AW4:AW5"/>
    <mergeCell ref="AX4:AX5"/>
    <mergeCell ref="AY4:BB4"/>
    <mergeCell ref="BC4:BC5"/>
    <mergeCell ref="BD4:BD5"/>
    <mergeCell ref="BE4:BE5"/>
    <mergeCell ref="AN4:AN5"/>
    <mergeCell ref="AO4:AO5"/>
    <mergeCell ref="AP4:AP5"/>
    <mergeCell ref="AQ4:AT4"/>
    <mergeCell ref="C14:C15"/>
    <mergeCell ref="D14:D15"/>
    <mergeCell ref="C17:C18"/>
    <mergeCell ref="D17:D18"/>
    <mergeCell ref="C41:C42"/>
    <mergeCell ref="D41:D42"/>
    <mergeCell ref="E41:E42"/>
    <mergeCell ref="C53:C54"/>
    <mergeCell ref="D53:D54"/>
    <mergeCell ref="C55:C56"/>
    <mergeCell ref="D55:D56"/>
  </mergeCells>
  <conditionalFormatting sqref="S9:S10 S12 S14:S15 S17:S18 S33:S35 S37:S39 S41:S44 S46:S47">
    <cfRule type="expression" dxfId="47" priority="23">
      <formula>T9=U9+V9+W9+X9</formula>
    </cfRule>
    <cfRule type="expression" dxfId="46" priority="24">
      <formula>T9&lt;&gt;U9+V9+W9+X9</formula>
    </cfRule>
  </conditionalFormatting>
  <conditionalFormatting sqref="S20">
    <cfRule type="expression" dxfId="45" priority="21">
      <formula>T20=U20+V20+W20+X20</formula>
    </cfRule>
    <cfRule type="expression" dxfId="44" priority="22">
      <formula>T20&lt;&gt;U20+V20+W20+X20</formula>
    </cfRule>
  </conditionalFormatting>
  <conditionalFormatting sqref="S22:S29">
    <cfRule type="expression" dxfId="43" priority="19">
      <formula>T22=U22+V22+W22+X22</formula>
    </cfRule>
    <cfRule type="expression" dxfId="42" priority="20">
      <formula>T22&lt;&gt;U22+V22+W22+X22</formula>
    </cfRule>
  </conditionalFormatting>
  <conditionalFormatting sqref="S51:S61">
    <cfRule type="expression" dxfId="41" priority="11">
      <formula>T51=U51+V51+W51+X51</formula>
    </cfRule>
    <cfRule type="expression" dxfId="40" priority="12">
      <formula>T51&lt;&gt;U51+V51+W51+X51</formula>
    </cfRule>
  </conditionalFormatting>
  <conditionalFormatting sqref="Y7:Y47 Y49:Y61">
    <cfRule type="expression" dxfId="39" priority="13">
      <formula>Y7&lt;&gt;Z7</formula>
    </cfRule>
  </conditionalFormatting>
  <conditionalFormatting sqref="Z7:AF7">
    <cfRule type="expression" dxfId="38" priority="18">
      <formula>Z$5=#REF!</formula>
    </cfRule>
  </conditionalFormatting>
  <conditionalFormatting sqref="Z31:AF31">
    <cfRule type="expression" dxfId="37" priority="17">
      <formula>Z$5=#REF!</formula>
    </cfRule>
  </conditionalFormatting>
  <conditionalFormatting sqref="Z49:AF49">
    <cfRule type="expression" dxfId="36" priority="15">
      <formula>Z$5=#REF!</formula>
    </cfRule>
  </conditionalFormatting>
  <conditionalFormatting sqref="AH7:AN7">
    <cfRule type="expression" dxfId="35" priority="10">
      <formula>AH$5=#REF!</formula>
    </cfRule>
  </conditionalFormatting>
  <conditionalFormatting sqref="AH31:AN31">
    <cfRule type="expression" dxfId="34" priority="16">
      <formula>AH$5=#REF!</formula>
    </cfRule>
  </conditionalFormatting>
  <conditionalFormatting sqref="AH49:AN49">
    <cfRule type="expression" dxfId="33" priority="14">
      <formula>AH$5=#REF!</formula>
    </cfRule>
  </conditionalFormatting>
  <conditionalFormatting sqref="AP7:AV7">
    <cfRule type="expression" dxfId="32" priority="7">
      <formula>AP$5=#REF!</formula>
    </cfRule>
  </conditionalFormatting>
  <conditionalFormatting sqref="AP31:AV31">
    <cfRule type="expression" dxfId="31" priority="4">
      <formula>AP$5=#REF!</formula>
    </cfRule>
  </conditionalFormatting>
  <conditionalFormatting sqref="AP49:AV49">
    <cfRule type="expression" dxfId="30" priority="1">
      <formula>AP$5=#REF!</formula>
    </cfRule>
  </conditionalFormatting>
  <conditionalFormatting sqref="AX7:BD7">
    <cfRule type="expression" dxfId="29" priority="6">
      <formula>AX$5=#REF!</formula>
    </cfRule>
  </conditionalFormatting>
  <conditionalFormatting sqref="AX31:BD31">
    <cfRule type="expression" dxfId="28" priority="3">
      <formula>AX$5=#REF!</formula>
    </cfRule>
  </conditionalFormatting>
  <conditionalFormatting sqref="AX49:BD49">
    <cfRule type="expression" dxfId="27" priority="9">
      <formula>AX$5=#REF!</formula>
    </cfRule>
  </conditionalFormatting>
  <conditionalFormatting sqref="BF7:BL7">
    <cfRule type="expression" dxfId="26" priority="5">
      <formula>BF$5=#REF!</formula>
    </cfRule>
  </conditionalFormatting>
  <conditionalFormatting sqref="BF31:BL31">
    <cfRule type="expression" dxfId="25" priority="2">
      <formula>BF$5=#REF!</formula>
    </cfRule>
  </conditionalFormatting>
  <conditionalFormatting sqref="BF49:BL49">
    <cfRule type="expression" dxfId="24" priority="8">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verticalDpi="300" r:id="rId1"/>
  <rowBreaks count="3" manualBreakCount="3">
    <brk id="20" max="63" man="1"/>
    <brk id="35" max="63" man="1"/>
    <brk id="48" max="63" man="1"/>
  </rowBreaks>
  <colBreaks count="4" manualBreakCount="4">
    <brk id="13" max="45" man="1"/>
    <brk id="17" max="61" man="1"/>
    <brk id="32" max="45" man="1"/>
    <brk id="48" max="4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D04F3-B199-4A8C-8673-64B761C94B79}">
  <sheetPr>
    <tabColor rgb="FF92D050"/>
  </sheetPr>
  <dimension ref="A1:BL16"/>
  <sheetViews>
    <sheetView view="pageBreakPreview" zoomScale="60" zoomScaleNormal="50" workbookViewId="0">
      <pane xSplit="8" ySplit="6" topLeftCell="I7" activePane="bottomRight" state="frozen"/>
      <selection activeCell="J7" sqref="J7"/>
      <selection pane="topRight" activeCell="J7" sqref="J7"/>
      <selection pane="bottomLeft" activeCell="J7" sqref="J7"/>
      <selection pane="bottomRight" activeCell="L16" sqref="L16"/>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6.4257812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2969</v>
      </c>
      <c r="G2" s="392"/>
      <c r="H2" s="186"/>
      <c r="I2" s="256"/>
      <c r="J2" s="256"/>
      <c r="K2" s="256"/>
      <c r="M2" s="258"/>
      <c r="O2" s="186" t="str">
        <f>+F2</f>
        <v>SECRETARÍA DE HACIENDA</v>
      </c>
      <c r="Q2" s="167"/>
      <c r="R2" s="257"/>
      <c r="S2" s="257"/>
      <c r="T2" s="257"/>
      <c r="U2" s="257"/>
      <c r="V2" s="257"/>
      <c r="X2" s="166" t="str">
        <f>+F2</f>
        <v>SECRETARÍA DE HACIENDA</v>
      </c>
      <c r="Y2" s="257"/>
      <c r="Z2" s="257"/>
      <c r="AA2" s="257"/>
      <c r="AB2" s="257"/>
      <c r="AE2" s="166"/>
      <c r="AF2" s="166"/>
      <c r="AG2" s="257"/>
      <c r="AH2" s="257"/>
      <c r="AI2" s="257"/>
      <c r="AK2" s="257"/>
      <c r="AL2" s="166" t="str">
        <f>+X2</f>
        <v>SECRETARÍA DE HACIENDA</v>
      </c>
      <c r="AM2" s="257"/>
      <c r="AN2" s="257"/>
      <c r="AO2" s="257"/>
      <c r="AP2" s="257"/>
      <c r="AQ2" s="257"/>
      <c r="AR2" s="257"/>
      <c r="AT2" s="166"/>
      <c r="AU2" s="166"/>
      <c r="AV2" s="166"/>
      <c r="AW2" s="257"/>
      <c r="AX2" s="257"/>
      <c r="AY2" s="257"/>
      <c r="AZ2" s="166"/>
      <c r="BA2" s="257"/>
      <c r="BB2" s="166" t="str">
        <f>+AL2</f>
        <v>SECRETARÍA DE HACIENDA</v>
      </c>
      <c r="BC2" s="257"/>
      <c r="BD2" s="257"/>
      <c r="BE2" s="257"/>
      <c r="BF2" s="257"/>
      <c r="BG2" s="257"/>
      <c r="BH2" s="257"/>
      <c r="BJ2" s="166"/>
      <c r="BK2" s="166"/>
      <c r="BL2" s="166"/>
    </row>
    <row r="3" spans="1:64" ht="30" customHeight="1" thickBot="1" x14ac:dyDescent="0.3">
      <c r="A3" s="164" t="s">
        <v>2857</v>
      </c>
      <c r="B3" s="966" t="s">
        <v>2850</v>
      </c>
      <c r="C3" s="967"/>
      <c r="D3" s="968"/>
      <c r="E3" s="969"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970"/>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971"/>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12" customFormat="1" ht="40.5" customHeight="1" x14ac:dyDescent="0.25">
      <c r="A7" s="439" t="s">
        <v>2910</v>
      </c>
      <c r="B7" s="609" t="s">
        <v>2386</v>
      </c>
      <c r="C7" s="57"/>
      <c r="D7" s="57"/>
      <c r="E7" s="379"/>
      <c r="F7" s="57"/>
      <c r="G7" s="382"/>
      <c r="H7" s="281"/>
      <c r="I7" s="281"/>
      <c r="J7" s="168"/>
      <c r="K7" s="168"/>
      <c r="L7" s="57"/>
      <c r="M7" s="57"/>
      <c r="N7" s="57"/>
      <c r="O7" s="175"/>
      <c r="P7" s="467"/>
      <c r="Q7" s="467"/>
      <c r="R7" s="467"/>
      <c r="S7" s="609"/>
      <c r="T7" s="306"/>
      <c r="U7" s="307"/>
      <c r="V7" s="307"/>
      <c r="W7" s="307"/>
      <c r="X7" s="307"/>
      <c r="Y7" s="284">
        <v>80000</v>
      </c>
      <c r="Z7" s="285">
        <f>+Z8</f>
        <v>80000</v>
      </c>
      <c r="AA7" s="285">
        <f t="shared" ref="AA7:AF7" si="0">+AA8</f>
        <v>80000</v>
      </c>
      <c r="AB7" s="285">
        <f t="shared" si="0"/>
        <v>0</v>
      </c>
      <c r="AC7" s="285">
        <f t="shared" si="0"/>
        <v>0</v>
      </c>
      <c r="AD7" s="285">
        <f t="shared" si="0"/>
        <v>0</v>
      </c>
      <c r="AE7" s="285">
        <f t="shared" si="0"/>
        <v>0</v>
      </c>
      <c r="AF7" s="285">
        <f t="shared" si="0"/>
        <v>0</v>
      </c>
      <c r="AG7" s="286"/>
      <c r="AH7" s="285">
        <f>+AH8</f>
        <v>18750</v>
      </c>
      <c r="AI7" s="285">
        <f t="shared" ref="AI7:AN7" si="1">+AI8</f>
        <v>18750</v>
      </c>
      <c r="AJ7" s="285">
        <f t="shared" si="1"/>
        <v>0</v>
      </c>
      <c r="AK7" s="285">
        <f t="shared" si="1"/>
        <v>0</v>
      </c>
      <c r="AL7" s="285">
        <f t="shared" si="1"/>
        <v>0</v>
      </c>
      <c r="AM7" s="285">
        <f t="shared" si="1"/>
        <v>0</v>
      </c>
      <c r="AN7" s="285">
        <f t="shared" si="1"/>
        <v>0</v>
      </c>
      <c r="AO7" s="286"/>
      <c r="AP7" s="285">
        <f>+AP8</f>
        <v>21250</v>
      </c>
      <c r="AQ7" s="285">
        <f t="shared" ref="AQ7:AV7" si="2">+AQ8</f>
        <v>21250</v>
      </c>
      <c r="AR7" s="285">
        <f t="shared" si="2"/>
        <v>0</v>
      </c>
      <c r="AS7" s="285">
        <f t="shared" si="2"/>
        <v>0</v>
      </c>
      <c r="AT7" s="285">
        <f t="shared" si="2"/>
        <v>0</v>
      </c>
      <c r="AU7" s="285">
        <f t="shared" si="2"/>
        <v>0</v>
      </c>
      <c r="AV7" s="285">
        <f t="shared" si="2"/>
        <v>0</v>
      </c>
      <c r="AW7" s="286"/>
      <c r="AX7" s="285">
        <f>+AX8</f>
        <v>21250</v>
      </c>
      <c r="AY7" s="285">
        <f t="shared" ref="AY7:BD7" si="3">+AY8</f>
        <v>21250</v>
      </c>
      <c r="AZ7" s="285">
        <f t="shared" si="3"/>
        <v>0</v>
      </c>
      <c r="BA7" s="285">
        <f t="shared" si="3"/>
        <v>0</v>
      </c>
      <c r="BB7" s="285">
        <f t="shared" si="3"/>
        <v>0</v>
      </c>
      <c r="BC7" s="285">
        <f t="shared" si="3"/>
        <v>0</v>
      </c>
      <c r="BD7" s="285">
        <f t="shared" si="3"/>
        <v>0</v>
      </c>
      <c r="BE7" s="286"/>
      <c r="BF7" s="285">
        <f>+BF8</f>
        <v>18750</v>
      </c>
      <c r="BG7" s="285">
        <f t="shared" ref="BG7:BL7" si="4">+BG8</f>
        <v>18750</v>
      </c>
      <c r="BH7" s="285">
        <f t="shared" si="4"/>
        <v>0</v>
      </c>
      <c r="BI7" s="285">
        <f t="shared" si="4"/>
        <v>0</v>
      </c>
      <c r="BJ7" s="285">
        <f t="shared" si="4"/>
        <v>0</v>
      </c>
      <c r="BK7" s="285">
        <f t="shared" si="4"/>
        <v>0</v>
      </c>
      <c r="BL7" s="285">
        <f t="shared" si="4"/>
        <v>0</v>
      </c>
    </row>
    <row r="8" spans="1:64" s="287" customFormat="1" ht="40.5" customHeight="1" x14ac:dyDescent="0.25">
      <c r="A8" s="358"/>
      <c r="B8" s="599" t="s">
        <v>49</v>
      </c>
      <c r="C8" s="600" t="s">
        <v>2384</v>
      </c>
      <c r="D8" s="590"/>
      <c r="E8" s="591"/>
      <c r="F8" s="590"/>
      <c r="G8" s="592"/>
      <c r="H8" s="601"/>
      <c r="I8" s="601"/>
      <c r="J8" s="593"/>
      <c r="K8" s="593"/>
      <c r="L8" s="590"/>
      <c r="M8" s="594"/>
      <c r="N8" s="595"/>
      <c r="O8" s="602"/>
      <c r="P8" s="602"/>
      <c r="Q8" s="602"/>
      <c r="R8" s="602"/>
      <c r="S8" s="610"/>
      <c r="T8" s="603"/>
      <c r="U8" s="604"/>
      <c r="V8" s="604"/>
      <c r="W8" s="604"/>
      <c r="X8" s="605"/>
      <c r="Y8" s="289">
        <v>80000</v>
      </c>
      <c r="Z8" s="290">
        <f t="shared" ref="Z8:AF16" si="5">+AH8+AP8+AX8+BF8</f>
        <v>80000</v>
      </c>
      <c r="AA8" s="290">
        <f t="shared" si="5"/>
        <v>80000</v>
      </c>
      <c r="AB8" s="290">
        <f t="shared" si="5"/>
        <v>0</v>
      </c>
      <c r="AC8" s="290">
        <f t="shared" si="5"/>
        <v>0</v>
      </c>
      <c r="AD8" s="290">
        <f t="shared" si="5"/>
        <v>0</v>
      </c>
      <c r="AE8" s="290">
        <f t="shared" si="5"/>
        <v>0</v>
      </c>
      <c r="AF8" s="290">
        <f t="shared" si="5"/>
        <v>0</v>
      </c>
      <c r="AG8" s="291"/>
      <c r="AH8" s="292">
        <f>SUM(AH9:AH16)</f>
        <v>18750</v>
      </c>
      <c r="AI8" s="292">
        <f t="shared" ref="AI8:AN8" si="6">SUM(AI9:AI16)</f>
        <v>18750</v>
      </c>
      <c r="AJ8" s="292">
        <f t="shared" si="6"/>
        <v>0</v>
      </c>
      <c r="AK8" s="292">
        <f t="shared" si="6"/>
        <v>0</v>
      </c>
      <c r="AL8" s="292">
        <f t="shared" si="6"/>
        <v>0</v>
      </c>
      <c r="AM8" s="292">
        <f t="shared" si="6"/>
        <v>0</v>
      </c>
      <c r="AN8" s="292">
        <f t="shared" si="6"/>
        <v>0</v>
      </c>
      <c r="AO8" s="291"/>
      <c r="AP8" s="292">
        <f>SUM(AP9:AP16)</f>
        <v>21250</v>
      </c>
      <c r="AQ8" s="292">
        <f t="shared" ref="AQ8:AV8" si="7">SUM(AQ9:AQ16)</f>
        <v>21250</v>
      </c>
      <c r="AR8" s="292">
        <f t="shared" si="7"/>
        <v>0</v>
      </c>
      <c r="AS8" s="292">
        <f t="shared" si="7"/>
        <v>0</v>
      </c>
      <c r="AT8" s="292">
        <f t="shared" si="7"/>
        <v>0</v>
      </c>
      <c r="AU8" s="292">
        <f t="shared" si="7"/>
        <v>0</v>
      </c>
      <c r="AV8" s="292">
        <f t="shared" si="7"/>
        <v>0</v>
      </c>
      <c r="AW8" s="291"/>
      <c r="AX8" s="292">
        <f>SUM(AX9:AX16)</f>
        <v>21250</v>
      </c>
      <c r="AY8" s="292">
        <f t="shared" ref="AY8:BD8" si="8">SUM(AY9:AY16)</f>
        <v>21250</v>
      </c>
      <c r="AZ8" s="292">
        <f t="shared" si="8"/>
        <v>0</v>
      </c>
      <c r="BA8" s="292">
        <f t="shared" si="8"/>
        <v>0</v>
      </c>
      <c r="BB8" s="292">
        <f t="shared" si="8"/>
        <v>0</v>
      </c>
      <c r="BC8" s="292">
        <f t="shared" si="8"/>
        <v>0</v>
      </c>
      <c r="BD8" s="292">
        <f t="shared" si="8"/>
        <v>0</v>
      </c>
      <c r="BE8" s="291"/>
      <c r="BF8" s="292">
        <f>SUM(BF9:BF16)</f>
        <v>18750</v>
      </c>
      <c r="BG8" s="292">
        <f t="shared" ref="BG8:BL8" si="9">SUM(BG9:BG16)</f>
        <v>18750</v>
      </c>
      <c r="BH8" s="292">
        <f t="shared" si="9"/>
        <v>0</v>
      </c>
      <c r="BI8" s="292">
        <f t="shared" si="9"/>
        <v>0</v>
      </c>
      <c r="BJ8" s="292">
        <f t="shared" si="9"/>
        <v>0</v>
      </c>
      <c r="BK8" s="292">
        <f t="shared" si="9"/>
        <v>0</v>
      </c>
      <c r="BL8" s="292">
        <f t="shared" si="9"/>
        <v>0</v>
      </c>
    </row>
    <row r="9" spans="1:64" s="287" customFormat="1" ht="40.5" customHeight="1" x14ac:dyDescent="0.2">
      <c r="A9" s="278"/>
      <c r="B9" s="278"/>
      <c r="C9" s="335" t="s">
        <v>57</v>
      </c>
      <c r="D9" s="338" t="s">
        <v>2362</v>
      </c>
      <c r="E9" s="323">
        <v>896</v>
      </c>
      <c r="F9" s="771" t="s">
        <v>2996</v>
      </c>
      <c r="G9" s="772" t="s">
        <v>2367</v>
      </c>
      <c r="H9" s="492">
        <v>2</v>
      </c>
      <c r="I9" s="731" t="s">
        <v>2997</v>
      </c>
      <c r="J9" s="28">
        <v>45</v>
      </c>
      <c r="K9" s="773" t="s">
        <v>2998</v>
      </c>
      <c r="L9" s="28">
        <v>4599</v>
      </c>
      <c r="M9" s="774" t="s">
        <v>2999</v>
      </c>
      <c r="N9" s="280">
        <v>2024004540049</v>
      </c>
      <c r="O9" s="325" t="s">
        <v>3000</v>
      </c>
      <c r="P9" s="740" t="s">
        <v>2363</v>
      </c>
      <c r="Q9" s="741">
        <v>0.8</v>
      </c>
      <c r="R9" s="326" t="s">
        <v>2955</v>
      </c>
      <c r="S9" s="326"/>
      <c r="T9" s="505">
        <v>0.8</v>
      </c>
      <c r="U9" s="337">
        <v>0.2</v>
      </c>
      <c r="V9" s="337">
        <v>0.2</v>
      </c>
      <c r="W9" s="337">
        <v>0.2</v>
      </c>
      <c r="X9" s="337">
        <v>0.2</v>
      </c>
      <c r="Y9" s="295">
        <v>8000</v>
      </c>
      <c r="Z9" s="296">
        <f>+AH9+AP9+AX9+BF9</f>
        <v>8000</v>
      </c>
      <c r="AA9" s="296">
        <f t="shared" si="5"/>
        <v>8000</v>
      </c>
      <c r="AB9" s="296">
        <f t="shared" si="5"/>
        <v>0</v>
      </c>
      <c r="AC9" s="296">
        <f t="shared" si="5"/>
        <v>0</v>
      </c>
      <c r="AD9" s="296">
        <f t="shared" si="5"/>
        <v>0</v>
      </c>
      <c r="AE9" s="296">
        <f t="shared" si="5"/>
        <v>0</v>
      </c>
      <c r="AF9" s="296">
        <f t="shared" si="5"/>
        <v>0</v>
      </c>
      <c r="AG9" s="297">
        <f>+U9</f>
        <v>0.2</v>
      </c>
      <c r="AH9" s="296">
        <f t="shared" ref="AH9:AH16" si="10">SUM(AI9:AN9)</f>
        <v>2000</v>
      </c>
      <c r="AI9" s="298">
        <v>2000</v>
      </c>
      <c r="AJ9" s="298"/>
      <c r="AK9" s="298"/>
      <c r="AL9" s="298"/>
      <c r="AM9" s="298"/>
      <c r="AN9" s="298"/>
      <c r="AO9" s="297">
        <f>+V9</f>
        <v>0.2</v>
      </c>
      <c r="AP9" s="296">
        <f t="shared" ref="AP9:AP16" si="11">SUM(AQ9:AV9)</f>
        <v>2000</v>
      </c>
      <c r="AQ9" s="298">
        <v>2000</v>
      </c>
      <c r="AR9" s="298"/>
      <c r="AS9" s="298"/>
      <c r="AT9" s="298"/>
      <c r="AU9" s="298"/>
      <c r="AV9" s="298"/>
      <c r="AW9" s="297">
        <f>+W9</f>
        <v>0.2</v>
      </c>
      <c r="AX9" s="296">
        <f t="shared" ref="AX9:AX16" si="12">SUM(AY9:BD9)</f>
        <v>2000</v>
      </c>
      <c r="AY9" s="298">
        <v>2000</v>
      </c>
      <c r="AZ9" s="298"/>
      <c r="BA9" s="298"/>
      <c r="BB9" s="298"/>
      <c r="BC9" s="298"/>
      <c r="BD9" s="298"/>
      <c r="BE9" s="297">
        <f>+X9</f>
        <v>0.2</v>
      </c>
      <c r="BF9" s="296">
        <f t="shared" ref="BF9:BF16" si="13">SUM(BG9:BL9)</f>
        <v>2000</v>
      </c>
      <c r="BG9" s="298">
        <v>2000</v>
      </c>
      <c r="BH9" s="298"/>
      <c r="BI9" s="298"/>
      <c r="BJ9" s="298"/>
      <c r="BK9" s="298"/>
      <c r="BL9" s="298"/>
    </row>
    <row r="10" spans="1:64" s="287" customFormat="1" ht="40.5" customHeight="1" x14ac:dyDescent="0.2">
      <c r="A10" s="278"/>
      <c r="B10" s="278"/>
      <c r="C10" s="328" t="s">
        <v>58</v>
      </c>
      <c r="D10" s="339" t="s">
        <v>2364</v>
      </c>
      <c r="E10" s="31">
        <v>897</v>
      </c>
      <c r="F10" s="771" t="s">
        <v>2996</v>
      </c>
      <c r="G10" s="772" t="s">
        <v>2367</v>
      </c>
      <c r="H10" s="492">
        <v>0.2</v>
      </c>
      <c r="I10" s="731" t="s">
        <v>2997</v>
      </c>
      <c r="J10" s="28">
        <v>45</v>
      </c>
      <c r="K10" s="773" t="s">
        <v>2998</v>
      </c>
      <c r="L10" s="28">
        <v>4599</v>
      </c>
      <c r="M10" s="774" t="s">
        <v>2999</v>
      </c>
      <c r="N10" s="280">
        <v>2024004540049</v>
      </c>
      <c r="O10" s="325" t="s">
        <v>3000</v>
      </c>
      <c r="P10" s="742" t="s">
        <v>2365</v>
      </c>
      <c r="Q10" s="743">
        <v>0.2</v>
      </c>
      <c r="R10" s="326" t="s">
        <v>2955</v>
      </c>
      <c r="S10" s="326"/>
      <c r="T10" s="505">
        <v>0.2</v>
      </c>
      <c r="U10" s="337">
        <v>0.05</v>
      </c>
      <c r="V10" s="337">
        <v>0.05</v>
      </c>
      <c r="W10" s="337">
        <v>0.05</v>
      </c>
      <c r="X10" s="337">
        <v>0.05</v>
      </c>
      <c r="Y10" s="295">
        <v>11000</v>
      </c>
      <c r="Z10" s="296">
        <f t="shared" si="5"/>
        <v>11000</v>
      </c>
      <c r="AA10" s="296">
        <f t="shared" si="5"/>
        <v>11000</v>
      </c>
      <c r="AB10" s="296">
        <f t="shared" si="5"/>
        <v>0</v>
      </c>
      <c r="AC10" s="296">
        <f t="shared" si="5"/>
        <v>0</v>
      </c>
      <c r="AD10" s="296">
        <f t="shared" si="5"/>
        <v>0</v>
      </c>
      <c r="AE10" s="296">
        <f t="shared" si="5"/>
        <v>0</v>
      </c>
      <c r="AF10" s="296">
        <f t="shared" si="5"/>
        <v>0</v>
      </c>
      <c r="AG10" s="297">
        <f t="shared" ref="AG10:AG16" si="14">+U10</f>
        <v>0.05</v>
      </c>
      <c r="AH10" s="296">
        <f t="shared" si="10"/>
        <v>2750</v>
      </c>
      <c r="AI10" s="298">
        <v>2750</v>
      </c>
      <c r="AJ10" s="298"/>
      <c r="AK10" s="298"/>
      <c r="AL10" s="298"/>
      <c r="AM10" s="298"/>
      <c r="AN10" s="298"/>
      <c r="AO10" s="297">
        <f t="shared" ref="AO10:AO16" si="15">+V10</f>
        <v>0.05</v>
      </c>
      <c r="AP10" s="296">
        <f t="shared" si="11"/>
        <v>2750</v>
      </c>
      <c r="AQ10" s="298">
        <v>2750</v>
      </c>
      <c r="AR10" s="298"/>
      <c r="AS10" s="298"/>
      <c r="AT10" s="298"/>
      <c r="AU10" s="298"/>
      <c r="AV10" s="298"/>
      <c r="AW10" s="297">
        <f t="shared" ref="AW10:AW16" si="16">+W10</f>
        <v>0.05</v>
      </c>
      <c r="AX10" s="296">
        <f t="shared" si="12"/>
        <v>2750</v>
      </c>
      <c r="AY10" s="298">
        <v>2750</v>
      </c>
      <c r="AZ10" s="298"/>
      <c r="BA10" s="298"/>
      <c r="BB10" s="298"/>
      <c r="BC10" s="298"/>
      <c r="BD10" s="298"/>
      <c r="BE10" s="297">
        <f t="shared" ref="BE10:BE16" si="17">+X10</f>
        <v>0.05</v>
      </c>
      <c r="BF10" s="296">
        <f t="shared" si="13"/>
        <v>2750</v>
      </c>
      <c r="BG10" s="298">
        <v>2750</v>
      </c>
      <c r="BH10" s="298"/>
      <c r="BI10" s="298"/>
      <c r="BJ10" s="298"/>
      <c r="BK10" s="298"/>
      <c r="BL10" s="298"/>
    </row>
    <row r="11" spans="1:64" s="287" customFormat="1" ht="40.5" customHeight="1" x14ac:dyDescent="0.2">
      <c r="A11" s="278"/>
      <c r="B11" s="278"/>
      <c r="C11" s="328" t="s">
        <v>2378</v>
      </c>
      <c r="D11" s="339" t="s">
        <v>2366</v>
      </c>
      <c r="E11" s="31">
        <v>898</v>
      </c>
      <c r="F11" s="771" t="s">
        <v>3001</v>
      </c>
      <c r="G11" s="772" t="s">
        <v>3002</v>
      </c>
      <c r="H11" s="492">
        <v>4</v>
      </c>
      <c r="I11" s="28" t="s">
        <v>2979</v>
      </c>
      <c r="J11" s="28">
        <v>45</v>
      </c>
      <c r="K11" s="773" t="s">
        <v>2998</v>
      </c>
      <c r="L11" s="28">
        <v>4599</v>
      </c>
      <c r="M11" s="774" t="s">
        <v>2999</v>
      </c>
      <c r="N11" s="280">
        <v>2024004540049</v>
      </c>
      <c r="O11" s="325" t="s">
        <v>3000</v>
      </c>
      <c r="P11" s="742" t="s">
        <v>2367</v>
      </c>
      <c r="Q11" s="327">
        <v>4</v>
      </c>
      <c r="R11" s="326" t="s">
        <v>2955</v>
      </c>
      <c r="S11" s="326"/>
      <c r="T11" s="31">
        <v>4</v>
      </c>
      <c r="U11" s="294">
        <v>1</v>
      </c>
      <c r="V11" s="295">
        <v>1</v>
      </c>
      <c r="W11" s="295">
        <v>1</v>
      </c>
      <c r="X11" s="295">
        <v>1</v>
      </c>
      <c r="Y11" s="295">
        <v>26000</v>
      </c>
      <c r="Z11" s="296">
        <f t="shared" si="5"/>
        <v>26000</v>
      </c>
      <c r="AA11" s="296">
        <f t="shared" si="5"/>
        <v>26000</v>
      </c>
      <c r="AB11" s="296">
        <f t="shared" si="5"/>
        <v>0</v>
      </c>
      <c r="AC11" s="296">
        <f t="shared" si="5"/>
        <v>0</v>
      </c>
      <c r="AD11" s="296">
        <f t="shared" si="5"/>
        <v>0</v>
      </c>
      <c r="AE11" s="296">
        <f t="shared" si="5"/>
        <v>0</v>
      </c>
      <c r="AF11" s="296">
        <f t="shared" si="5"/>
        <v>0</v>
      </c>
      <c r="AG11" s="297">
        <f t="shared" si="14"/>
        <v>1</v>
      </c>
      <c r="AH11" s="296">
        <f t="shared" si="10"/>
        <v>6500</v>
      </c>
      <c r="AI11" s="298">
        <v>6500</v>
      </c>
      <c r="AJ11" s="298"/>
      <c r="AK11" s="298"/>
      <c r="AL11" s="298"/>
      <c r="AM11" s="298"/>
      <c r="AN11" s="298"/>
      <c r="AO11" s="297">
        <f t="shared" si="15"/>
        <v>1</v>
      </c>
      <c r="AP11" s="296">
        <f t="shared" si="11"/>
        <v>6500</v>
      </c>
      <c r="AQ11" s="298">
        <v>6500</v>
      </c>
      <c r="AR11" s="298"/>
      <c r="AS11" s="298"/>
      <c r="AT11" s="298"/>
      <c r="AU11" s="298"/>
      <c r="AV11" s="298"/>
      <c r="AW11" s="297">
        <f t="shared" si="16"/>
        <v>1</v>
      </c>
      <c r="AX11" s="296">
        <f t="shared" si="12"/>
        <v>6500</v>
      </c>
      <c r="AY11" s="298">
        <v>6500</v>
      </c>
      <c r="AZ11" s="298"/>
      <c r="BA11" s="298"/>
      <c r="BB11" s="298"/>
      <c r="BC11" s="298"/>
      <c r="BD11" s="298"/>
      <c r="BE11" s="297">
        <f t="shared" si="17"/>
        <v>1</v>
      </c>
      <c r="BF11" s="296">
        <f t="shared" si="13"/>
        <v>6500</v>
      </c>
      <c r="BG11" s="298">
        <v>6500</v>
      </c>
      <c r="BH11" s="298"/>
      <c r="BI11" s="298"/>
      <c r="BJ11" s="298"/>
      <c r="BK11" s="298"/>
      <c r="BL11" s="298"/>
    </row>
    <row r="12" spans="1:64" s="287" customFormat="1" ht="40.5" customHeight="1" x14ac:dyDescent="0.2">
      <c r="A12" s="278"/>
      <c r="B12" s="278"/>
      <c r="C12" s="328" t="s">
        <v>2379</v>
      </c>
      <c r="D12" s="339" t="s">
        <v>2368</v>
      </c>
      <c r="E12" s="31">
        <v>899</v>
      </c>
      <c r="F12" s="771" t="s">
        <v>2996</v>
      </c>
      <c r="G12" s="772" t="s">
        <v>2367</v>
      </c>
      <c r="H12" s="492">
        <v>1</v>
      </c>
      <c r="I12" s="28" t="s">
        <v>2979</v>
      </c>
      <c r="J12" s="28">
        <v>45</v>
      </c>
      <c r="K12" s="773" t="s">
        <v>2998</v>
      </c>
      <c r="L12" s="28">
        <v>4599</v>
      </c>
      <c r="M12" s="774" t="s">
        <v>2999</v>
      </c>
      <c r="N12" s="280">
        <v>2024004540049</v>
      </c>
      <c r="O12" s="325" t="s">
        <v>3000</v>
      </c>
      <c r="P12" s="742" t="s">
        <v>2369</v>
      </c>
      <c r="Q12" s="327">
        <v>1</v>
      </c>
      <c r="R12" s="326" t="s">
        <v>2955</v>
      </c>
      <c r="S12" s="326"/>
      <c r="T12" s="31">
        <v>1</v>
      </c>
      <c r="U12" s="294">
        <v>0</v>
      </c>
      <c r="V12" s="295">
        <v>0</v>
      </c>
      <c r="W12" s="295">
        <v>0</v>
      </c>
      <c r="X12" s="295">
        <v>1</v>
      </c>
      <c r="Y12" s="295">
        <v>14000</v>
      </c>
      <c r="Z12" s="296">
        <f t="shared" si="5"/>
        <v>14000</v>
      </c>
      <c r="AA12" s="296">
        <f t="shared" si="5"/>
        <v>14000</v>
      </c>
      <c r="AB12" s="296">
        <f t="shared" si="5"/>
        <v>0</v>
      </c>
      <c r="AC12" s="296">
        <f t="shared" si="5"/>
        <v>0</v>
      </c>
      <c r="AD12" s="296">
        <f t="shared" si="5"/>
        <v>0</v>
      </c>
      <c r="AE12" s="296">
        <f t="shared" si="5"/>
        <v>0</v>
      </c>
      <c r="AF12" s="296">
        <f t="shared" si="5"/>
        <v>0</v>
      </c>
      <c r="AG12" s="297">
        <f t="shared" si="14"/>
        <v>0</v>
      </c>
      <c r="AH12" s="296">
        <f t="shared" si="10"/>
        <v>3500</v>
      </c>
      <c r="AI12" s="298">
        <v>3500</v>
      </c>
      <c r="AJ12" s="298"/>
      <c r="AK12" s="298"/>
      <c r="AL12" s="298"/>
      <c r="AM12" s="298"/>
      <c r="AN12" s="298"/>
      <c r="AO12" s="297">
        <f t="shared" si="15"/>
        <v>0</v>
      </c>
      <c r="AP12" s="296">
        <f t="shared" si="11"/>
        <v>3500</v>
      </c>
      <c r="AQ12" s="298">
        <v>3500</v>
      </c>
      <c r="AR12" s="298"/>
      <c r="AS12" s="298"/>
      <c r="AT12" s="298"/>
      <c r="AU12" s="298"/>
      <c r="AV12" s="298"/>
      <c r="AW12" s="297">
        <f t="shared" si="16"/>
        <v>0</v>
      </c>
      <c r="AX12" s="296">
        <f t="shared" si="12"/>
        <v>3500</v>
      </c>
      <c r="AY12" s="298">
        <v>3500</v>
      </c>
      <c r="AZ12" s="298"/>
      <c r="BA12" s="298"/>
      <c r="BB12" s="298"/>
      <c r="BC12" s="298"/>
      <c r="BD12" s="298"/>
      <c r="BE12" s="297">
        <f t="shared" si="17"/>
        <v>1</v>
      </c>
      <c r="BF12" s="296">
        <f t="shared" si="13"/>
        <v>3500</v>
      </c>
      <c r="BG12" s="298">
        <v>3500</v>
      </c>
      <c r="BH12" s="298"/>
      <c r="BI12" s="298"/>
      <c r="BJ12" s="298"/>
      <c r="BK12" s="298"/>
      <c r="BL12" s="298"/>
    </row>
    <row r="13" spans="1:64" s="287" customFormat="1" ht="40.5" customHeight="1" x14ac:dyDescent="0.2">
      <c r="A13" s="278"/>
      <c r="B13" s="278"/>
      <c r="C13" s="328" t="s">
        <v>2380</v>
      </c>
      <c r="D13" s="339" t="s">
        <v>2370</v>
      </c>
      <c r="E13" s="340">
        <v>900</v>
      </c>
      <c r="F13" s="771" t="s">
        <v>3001</v>
      </c>
      <c r="G13" s="772" t="s">
        <v>3002</v>
      </c>
      <c r="H13" s="492">
        <v>1</v>
      </c>
      <c r="I13" s="28" t="s">
        <v>2979</v>
      </c>
      <c r="J13" s="28">
        <v>45</v>
      </c>
      <c r="K13" s="773" t="s">
        <v>2998</v>
      </c>
      <c r="L13" s="28">
        <v>4599</v>
      </c>
      <c r="M13" s="774" t="s">
        <v>2999</v>
      </c>
      <c r="N13" s="280">
        <v>2024004540049</v>
      </c>
      <c r="O13" s="325" t="s">
        <v>3000</v>
      </c>
      <c r="P13" s="742" t="s">
        <v>2371</v>
      </c>
      <c r="Q13" s="327">
        <v>1</v>
      </c>
      <c r="R13" s="326" t="s">
        <v>2955</v>
      </c>
      <c r="S13" s="326"/>
      <c r="T13" s="31">
        <v>1</v>
      </c>
      <c r="U13" s="294">
        <v>0</v>
      </c>
      <c r="V13" s="295">
        <v>0</v>
      </c>
      <c r="W13" s="295">
        <v>0</v>
      </c>
      <c r="X13" s="295">
        <v>1</v>
      </c>
      <c r="Y13" s="295">
        <v>5000</v>
      </c>
      <c r="Z13" s="296">
        <f t="shared" si="5"/>
        <v>5000</v>
      </c>
      <c r="AA13" s="296">
        <f t="shared" si="5"/>
        <v>5000</v>
      </c>
      <c r="AB13" s="296">
        <f t="shared" si="5"/>
        <v>0</v>
      </c>
      <c r="AC13" s="296">
        <f t="shared" si="5"/>
        <v>0</v>
      </c>
      <c r="AD13" s="296">
        <f t="shared" si="5"/>
        <v>0</v>
      </c>
      <c r="AE13" s="296">
        <f t="shared" si="5"/>
        <v>0</v>
      </c>
      <c r="AF13" s="296">
        <f t="shared" si="5"/>
        <v>0</v>
      </c>
      <c r="AG13" s="297">
        <f t="shared" si="14"/>
        <v>0</v>
      </c>
      <c r="AH13" s="296">
        <f t="shared" si="10"/>
        <v>0</v>
      </c>
      <c r="AI13" s="298">
        <v>0</v>
      </c>
      <c r="AJ13" s="298"/>
      <c r="AK13" s="298"/>
      <c r="AL13" s="298"/>
      <c r="AM13" s="298"/>
      <c r="AN13" s="298"/>
      <c r="AO13" s="297">
        <f t="shared" si="15"/>
        <v>0</v>
      </c>
      <c r="AP13" s="296">
        <f t="shared" si="11"/>
        <v>2500</v>
      </c>
      <c r="AQ13" s="298">
        <v>2500</v>
      </c>
      <c r="AR13" s="298"/>
      <c r="AS13" s="298"/>
      <c r="AT13" s="298"/>
      <c r="AU13" s="298"/>
      <c r="AV13" s="298"/>
      <c r="AW13" s="297">
        <f t="shared" si="16"/>
        <v>0</v>
      </c>
      <c r="AX13" s="296">
        <f t="shared" si="12"/>
        <v>2500</v>
      </c>
      <c r="AY13" s="298">
        <v>2500</v>
      </c>
      <c r="AZ13" s="298"/>
      <c r="BA13" s="298"/>
      <c r="BB13" s="298"/>
      <c r="BC13" s="298"/>
      <c r="BD13" s="298"/>
      <c r="BE13" s="297">
        <f t="shared" si="17"/>
        <v>1</v>
      </c>
      <c r="BF13" s="296">
        <f t="shared" si="13"/>
        <v>0</v>
      </c>
      <c r="BG13" s="298">
        <v>0</v>
      </c>
      <c r="BH13" s="298"/>
      <c r="BI13" s="298"/>
      <c r="BJ13" s="298"/>
      <c r="BK13" s="298"/>
      <c r="BL13" s="298"/>
    </row>
    <row r="14" spans="1:64" s="287" customFormat="1" ht="40.5" customHeight="1" x14ac:dyDescent="0.2">
      <c r="A14" s="278"/>
      <c r="B14" s="278"/>
      <c r="C14" s="328" t="s">
        <v>2381</v>
      </c>
      <c r="D14" s="339" t="s">
        <v>2372</v>
      </c>
      <c r="E14" s="31">
        <v>901</v>
      </c>
      <c r="F14" s="771" t="s">
        <v>2996</v>
      </c>
      <c r="G14" s="772" t="s">
        <v>2367</v>
      </c>
      <c r="H14" s="28">
        <v>8</v>
      </c>
      <c r="I14" s="28" t="s">
        <v>2979</v>
      </c>
      <c r="J14" s="28">
        <v>45</v>
      </c>
      <c r="K14" s="773" t="s">
        <v>2998</v>
      </c>
      <c r="L14" s="28">
        <v>4599</v>
      </c>
      <c r="M14" s="774" t="s">
        <v>2999</v>
      </c>
      <c r="N14" s="280">
        <v>2024004540049</v>
      </c>
      <c r="O14" s="325" t="s">
        <v>3000</v>
      </c>
      <c r="P14" s="742" t="s">
        <v>2373</v>
      </c>
      <c r="Q14" s="327">
        <v>8</v>
      </c>
      <c r="R14" s="326" t="s">
        <v>2955</v>
      </c>
      <c r="S14" s="326"/>
      <c r="T14" s="31">
        <v>8</v>
      </c>
      <c r="U14" s="294">
        <v>2</v>
      </c>
      <c r="V14" s="295">
        <v>2</v>
      </c>
      <c r="W14" s="295">
        <v>2</v>
      </c>
      <c r="X14" s="295">
        <v>2</v>
      </c>
      <c r="Y14" s="295">
        <v>6000</v>
      </c>
      <c r="Z14" s="296">
        <f t="shared" si="5"/>
        <v>6000</v>
      </c>
      <c r="AA14" s="296">
        <f t="shared" si="5"/>
        <v>6000</v>
      </c>
      <c r="AB14" s="296">
        <f t="shared" si="5"/>
        <v>0</v>
      </c>
      <c r="AC14" s="296">
        <f t="shared" si="5"/>
        <v>0</v>
      </c>
      <c r="AD14" s="296">
        <f t="shared" si="5"/>
        <v>0</v>
      </c>
      <c r="AE14" s="296">
        <f t="shared" si="5"/>
        <v>0</v>
      </c>
      <c r="AF14" s="296">
        <f t="shared" si="5"/>
        <v>0</v>
      </c>
      <c r="AG14" s="297">
        <f t="shared" si="14"/>
        <v>2</v>
      </c>
      <c r="AH14" s="296">
        <f t="shared" si="10"/>
        <v>1500</v>
      </c>
      <c r="AI14" s="298">
        <v>1500</v>
      </c>
      <c r="AJ14" s="298"/>
      <c r="AK14" s="298"/>
      <c r="AL14" s="298"/>
      <c r="AM14" s="298"/>
      <c r="AN14" s="298"/>
      <c r="AO14" s="297">
        <f t="shared" si="15"/>
        <v>2</v>
      </c>
      <c r="AP14" s="296">
        <f t="shared" si="11"/>
        <v>1500</v>
      </c>
      <c r="AQ14" s="298">
        <v>1500</v>
      </c>
      <c r="AR14" s="298"/>
      <c r="AS14" s="298"/>
      <c r="AT14" s="298"/>
      <c r="AU14" s="298"/>
      <c r="AV14" s="298"/>
      <c r="AW14" s="297">
        <f t="shared" si="16"/>
        <v>2</v>
      </c>
      <c r="AX14" s="296">
        <f t="shared" si="12"/>
        <v>1500</v>
      </c>
      <c r="AY14" s="298">
        <v>1500</v>
      </c>
      <c r="AZ14" s="298"/>
      <c r="BA14" s="298"/>
      <c r="BB14" s="298"/>
      <c r="BC14" s="298"/>
      <c r="BD14" s="298"/>
      <c r="BE14" s="297">
        <f t="shared" si="17"/>
        <v>2</v>
      </c>
      <c r="BF14" s="296">
        <f t="shared" si="13"/>
        <v>1500</v>
      </c>
      <c r="BG14" s="298">
        <v>1500</v>
      </c>
      <c r="BH14" s="298"/>
      <c r="BI14" s="298"/>
      <c r="BJ14" s="298"/>
      <c r="BK14" s="298"/>
      <c r="BL14" s="298"/>
    </row>
    <row r="15" spans="1:64" s="287" customFormat="1" ht="40.5" customHeight="1" x14ac:dyDescent="0.2">
      <c r="A15" s="278"/>
      <c r="B15" s="278"/>
      <c r="C15" s="328" t="s">
        <v>2382</v>
      </c>
      <c r="D15" s="339" t="s">
        <v>2374</v>
      </c>
      <c r="E15" s="31">
        <v>902</v>
      </c>
      <c r="F15" s="771" t="s">
        <v>3003</v>
      </c>
      <c r="G15" s="772" t="s">
        <v>485</v>
      </c>
      <c r="H15" s="28">
        <v>500</v>
      </c>
      <c r="I15" s="28" t="s">
        <v>2979</v>
      </c>
      <c r="J15" s="28">
        <v>45</v>
      </c>
      <c r="K15" s="773" t="s">
        <v>2998</v>
      </c>
      <c r="L15" s="28">
        <v>4599</v>
      </c>
      <c r="M15" s="774" t="s">
        <v>2999</v>
      </c>
      <c r="N15" s="280">
        <v>2024004540049</v>
      </c>
      <c r="O15" s="325" t="s">
        <v>3000</v>
      </c>
      <c r="P15" s="742" t="s">
        <v>2375</v>
      </c>
      <c r="Q15" s="327">
        <v>500</v>
      </c>
      <c r="R15" s="326" t="s">
        <v>2955</v>
      </c>
      <c r="S15" s="326"/>
      <c r="T15" s="31">
        <v>500</v>
      </c>
      <c r="U15" s="294">
        <v>100</v>
      </c>
      <c r="V15" s="295">
        <v>150</v>
      </c>
      <c r="W15" s="295">
        <v>150</v>
      </c>
      <c r="X15" s="295">
        <v>100</v>
      </c>
      <c r="Y15" s="295">
        <v>7000</v>
      </c>
      <c r="Z15" s="296">
        <f t="shared" si="5"/>
        <v>7000</v>
      </c>
      <c r="AA15" s="296">
        <f t="shared" si="5"/>
        <v>7000</v>
      </c>
      <c r="AB15" s="296">
        <f t="shared" si="5"/>
        <v>0</v>
      </c>
      <c r="AC15" s="296">
        <f t="shared" si="5"/>
        <v>0</v>
      </c>
      <c r="AD15" s="296">
        <f t="shared" si="5"/>
        <v>0</v>
      </c>
      <c r="AE15" s="296">
        <f t="shared" si="5"/>
        <v>0</v>
      </c>
      <c r="AF15" s="296">
        <f t="shared" si="5"/>
        <v>0</v>
      </c>
      <c r="AG15" s="297">
        <f t="shared" si="14"/>
        <v>100</v>
      </c>
      <c r="AH15" s="296">
        <f t="shared" si="10"/>
        <v>1750</v>
      </c>
      <c r="AI15" s="298">
        <v>1750</v>
      </c>
      <c r="AJ15" s="298"/>
      <c r="AK15" s="298"/>
      <c r="AL15" s="298"/>
      <c r="AM15" s="298"/>
      <c r="AN15" s="298"/>
      <c r="AO15" s="297">
        <f t="shared" si="15"/>
        <v>150</v>
      </c>
      <c r="AP15" s="296">
        <f t="shared" si="11"/>
        <v>1750</v>
      </c>
      <c r="AQ15" s="298">
        <v>1750</v>
      </c>
      <c r="AR15" s="298"/>
      <c r="AS15" s="298"/>
      <c r="AT15" s="298"/>
      <c r="AU15" s="298"/>
      <c r="AV15" s="298"/>
      <c r="AW15" s="297">
        <f t="shared" si="16"/>
        <v>150</v>
      </c>
      <c r="AX15" s="296">
        <f t="shared" si="12"/>
        <v>1750</v>
      </c>
      <c r="AY15" s="298">
        <v>1750</v>
      </c>
      <c r="AZ15" s="298"/>
      <c r="BA15" s="298"/>
      <c r="BB15" s="298"/>
      <c r="BC15" s="298"/>
      <c r="BD15" s="298"/>
      <c r="BE15" s="297">
        <f t="shared" si="17"/>
        <v>100</v>
      </c>
      <c r="BF15" s="296">
        <f t="shared" si="13"/>
        <v>1750</v>
      </c>
      <c r="BG15" s="298">
        <v>1750</v>
      </c>
      <c r="BH15" s="298"/>
      <c r="BI15" s="298"/>
      <c r="BJ15" s="298"/>
      <c r="BK15" s="298"/>
      <c r="BL15" s="298"/>
    </row>
    <row r="16" spans="1:64" s="287" customFormat="1" ht="40.5" customHeight="1" x14ac:dyDescent="0.2">
      <c r="A16" s="278"/>
      <c r="B16" s="278"/>
      <c r="C16" s="328" t="s">
        <v>2383</v>
      </c>
      <c r="D16" s="339" t="s">
        <v>2376</v>
      </c>
      <c r="E16" s="31">
        <v>903</v>
      </c>
      <c r="F16" s="771" t="s">
        <v>3003</v>
      </c>
      <c r="G16" s="772" t="s">
        <v>485</v>
      </c>
      <c r="H16" s="28">
        <v>4</v>
      </c>
      <c r="I16" s="28" t="s">
        <v>2979</v>
      </c>
      <c r="J16" s="28">
        <v>45</v>
      </c>
      <c r="K16" s="773" t="s">
        <v>2998</v>
      </c>
      <c r="L16" s="28">
        <v>4599</v>
      </c>
      <c r="M16" s="774" t="s">
        <v>2999</v>
      </c>
      <c r="N16" s="280">
        <v>2024004540049</v>
      </c>
      <c r="O16" s="325" t="s">
        <v>3000</v>
      </c>
      <c r="P16" s="742" t="s">
        <v>2377</v>
      </c>
      <c r="Q16" s="327">
        <v>4</v>
      </c>
      <c r="R16" s="326" t="s">
        <v>2956</v>
      </c>
      <c r="S16" s="326"/>
      <c r="T16" s="31">
        <v>4</v>
      </c>
      <c r="U16" s="294">
        <v>1</v>
      </c>
      <c r="V16" s="295">
        <v>1</v>
      </c>
      <c r="W16" s="295">
        <v>1</v>
      </c>
      <c r="X16" s="295">
        <v>1</v>
      </c>
      <c r="Y16" s="295">
        <v>3000</v>
      </c>
      <c r="Z16" s="296">
        <f t="shared" si="5"/>
        <v>3000</v>
      </c>
      <c r="AA16" s="296">
        <f t="shared" si="5"/>
        <v>3000</v>
      </c>
      <c r="AB16" s="296">
        <f t="shared" si="5"/>
        <v>0</v>
      </c>
      <c r="AC16" s="296">
        <f t="shared" si="5"/>
        <v>0</v>
      </c>
      <c r="AD16" s="296">
        <f t="shared" si="5"/>
        <v>0</v>
      </c>
      <c r="AE16" s="296">
        <f t="shared" si="5"/>
        <v>0</v>
      </c>
      <c r="AF16" s="296">
        <f t="shared" si="5"/>
        <v>0</v>
      </c>
      <c r="AG16" s="297">
        <f t="shared" si="14"/>
        <v>1</v>
      </c>
      <c r="AH16" s="296">
        <f t="shared" si="10"/>
        <v>750</v>
      </c>
      <c r="AI16" s="298">
        <v>750</v>
      </c>
      <c r="AJ16" s="298"/>
      <c r="AK16" s="298"/>
      <c r="AL16" s="298"/>
      <c r="AM16" s="298"/>
      <c r="AN16" s="298"/>
      <c r="AO16" s="297">
        <f t="shared" si="15"/>
        <v>1</v>
      </c>
      <c r="AP16" s="296">
        <f t="shared" si="11"/>
        <v>750</v>
      </c>
      <c r="AQ16" s="298">
        <v>750</v>
      </c>
      <c r="AR16" s="298"/>
      <c r="AS16" s="298"/>
      <c r="AT16" s="298"/>
      <c r="AU16" s="298"/>
      <c r="AV16" s="298"/>
      <c r="AW16" s="297">
        <f t="shared" si="16"/>
        <v>1</v>
      </c>
      <c r="AX16" s="296">
        <f t="shared" si="12"/>
        <v>750</v>
      </c>
      <c r="AY16" s="298">
        <v>750</v>
      </c>
      <c r="AZ16" s="298"/>
      <c r="BA16" s="298"/>
      <c r="BB16" s="298"/>
      <c r="BC16" s="298"/>
      <c r="BD16" s="298"/>
      <c r="BE16" s="297">
        <f t="shared" si="17"/>
        <v>1</v>
      </c>
      <c r="BF16" s="296">
        <f t="shared" si="13"/>
        <v>750</v>
      </c>
      <c r="BG16" s="298">
        <v>750</v>
      </c>
      <c r="BH16" s="298"/>
      <c r="BI16" s="298"/>
      <c r="BJ16" s="298"/>
      <c r="BK16" s="298"/>
      <c r="BL16" s="298"/>
    </row>
  </sheetData>
  <mergeCells count="56">
    <mergeCell ref="BF4:BF5"/>
    <mergeCell ref="BG4:BJ4"/>
    <mergeCell ref="BK4:BK5"/>
    <mergeCell ref="BL4:BL5"/>
    <mergeCell ref="AW4:AW5"/>
    <mergeCell ref="AX4:AX5"/>
    <mergeCell ref="AY4:BB4"/>
    <mergeCell ref="BC4:BC5"/>
    <mergeCell ref="BD4:BD5"/>
    <mergeCell ref="BE4:BE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s>
  <conditionalFormatting sqref="S9:S16">
    <cfRule type="expression" dxfId="23" priority="7">
      <formula>T9=U9+V9+W9+X9</formula>
    </cfRule>
    <cfRule type="expression" dxfId="22" priority="8">
      <formula>T9&lt;&gt;U9+V9+W9+X9</formula>
    </cfRule>
  </conditionalFormatting>
  <conditionalFormatting sqref="Y7:Y16">
    <cfRule type="expression" dxfId="21" priority="5">
      <formula>Y7&lt;&gt;Z7</formula>
    </cfRule>
  </conditionalFormatting>
  <conditionalFormatting sqref="Z7:AF7">
    <cfRule type="expression" dxfId="20" priority="6">
      <formula>Z$5=#REF!</formula>
    </cfRule>
  </conditionalFormatting>
  <conditionalFormatting sqref="AH7:AN7">
    <cfRule type="expression" dxfId="19" priority="4">
      <formula>AH$5=#REF!</formula>
    </cfRule>
  </conditionalFormatting>
  <conditionalFormatting sqref="AP7:AV7">
    <cfRule type="expression" dxfId="18" priority="3">
      <formula>AP$5=#REF!</formula>
    </cfRule>
  </conditionalFormatting>
  <conditionalFormatting sqref="AX7:BD7">
    <cfRule type="expression" dxfId="17" priority="2">
      <formula>AX$5=#REF!</formula>
    </cfRule>
  </conditionalFormatting>
  <conditionalFormatting sqref="BF7:BL7">
    <cfRule type="expression" dxfId="16" priority="1">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36" man="1"/>
    <brk id="17" max="15" man="1"/>
    <brk id="32" max="36" man="1"/>
    <brk id="48" max="36" man="1"/>
  </colBreaks>
  <ignoredErrors>
    <ignoredError sqref="F9:F1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5CC91-E59B-4E5B-9920-5B988DF0C726}">
  <sheetPr>
    <tabColor rgb="FF92D050"/>
  </sheetPr>
  <dimension ref="A1:BL41"/>
  <sheetViews>
    <sheetView view="pageBreakPreview" zoomScale="60" zoomScaleNormal="50" workbookViewId="0">
      <pane xSplit="5" ySplit="8" topLeftCell="F9" activePane="bottomRight" state="frozen"/>
      <selection activeCell="J7" sqref="J7"/>
      <selection pane="topRight" activeCell="J7" sqref="J7"/>
      <selection pane="bottomLeft" activeCell="J7" sqref="J7"/>
      <selection pane="bottomRight" activeCell="N28" sqref="N28"/>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12.42578125" style="25" customWidth="1"/>
    <col min="7" max="7" width="25.7109375" style="311" customWidth="1"/>
    <col min="8" max="9" width="9.7109375" style="8" customWidth="1"/>
    <col min="10" max="10" width="9.7109375" style="311" customWidth="1"/>
    <col min="11" max="11" width="20.7109375" style="311" customWidth="1"/>
    <col min="12" max="12" width="9.7109375" style="311" customWidth="1"/>
    <col min="13" max="13" width="40.7109375" style="311" customWidth="1"/>
    <col min="14" max="14" width="16.710937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2684</v>
      </c>
      <c r="G2" s="392"/>
      <c r="H2" s="186"/>
      <c r="I2" s="256"/>
      <c r="J2" s="186"/>
      <c r="K2" s="186"/>
      <c r="L2" s="392"/>
      <c r="M2" s="407"/>
      <c r="O2" s="186" t="str">
        <f>+F2</f>
        <v>SECRETARÍA GENERAL</v>
      </c>
      <c r="Q2" s="167"/>
      <c r="R2" s="257"/>
      <c r="S2" s="257"/>
      <c r="T2" s="257"/>
      <c r="U2" s="257"/>
      <c r="V2" s="257"/>
      <c r="X2" s="166" t="str">
        <f>+F2</f>
        <v>SECRETARÍA GENERAL</v>
      </c>
      <c r="Y2" s="257"/>
      <c r="Z2" s="257"/>
      <c r="AA2" s="257"/>
      <c r="AB2" s="257"/>
      <c r="AE2" s="166"/>
      <c r="AF2" s="166"/>
      <c r="AG2" s="257"/>
      <c r="AH2" s="257"/>
      <c r="AI2" s="257"/>
      <c r="AK2" s="257"/>
      <c r="AL2" s="166" t="str">
        <f>+X2</f>
        <v>SECRETARÍA GENERAL</v>
      </c>
      <c r="AM2" s="257"/>
      <c r="AN2" s="257"/>
      <c r="AO2" s="257"/>
      <c r="AP2" s="257"/>
      <c r="AQ2" s="257"/>
      <c r="AR2" s="257"/>
      <c r="AT2" s="166"/>
      <c r="AU2" s="166"/>
      <c r="AV2" s="166"/>
      <c r="AW2" s="257"/>
      <c r="AX2" s="257"/>
      <c r="AY2" s="257"/>
      <c r="AZ2" s="166"/>
      <c r="BA2" s="257"/>
      <c r="BB2" s="166" t="str">
        <f>+AL2</f>
        <v>SECRETARÍA GENERAL</v>
      </c>
      <c r="BC2" s="257"/>
      <c r="BD2" s="257"/>
      <c r="BE2" s="257"/>
      <c r="BF2" s="257"/>
      <c r="BG2" s="257"/>
      <c r="BH2" s="257"/>
      <c r="BJ2" s="166"/>
      <c r="BK2" s="166"/>
      <c r="BL2" s="166"/>
    </row>
    <row r="3" spans="1:64" ht="30" customHeight="1" thickBot="1" x14ac:dyDescent="0.3">
      <c r="A3" s="164" t="s">
        <v>2857</v>
      </c>
      <c r="B3" s="966" t="s">
        <v>2850</v>
      </c>
      <c r="C3" s="967"/>
      <c r="D3" s="968"/>
      <c r="E3" s="1132"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1133"/>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1134"/>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287" customFormat="1" ht="40.5" customHeight="1" x14ac:dyDescent="0.25">
      <c r="A7" s="596" t="s">
        <v>2909</v>
      </c>
      <c r="B7" s="597" t="s">
        <v>2385</v>
      </c>
      <c r="C7" s="598"/>
      <c r="D7" s="58"/>
      <c r="E7" s="408"/>
      <c r="F7" s="58"/>
      <c r="G7" s="409"/>
      <c r="H7" s="315"/>
      <c r="I7" s="315"/>
      <c r="J7" s="409"/>
      <c r="K7" s="409"/>
      <c r="L7" s="409"/>
      <c r="M7" s="409"/>
      <c r="N7" s="58"/>
      <c r="O7" s="181"/>
      <c r="P7" s="738"/>
      <c r="Q7" s="738"/>
      <c r="R7" s="738"/>
      <c r="S7" s="739"/>
      <c r="T7" s="316"/>
      <c r="U7" s="317"/>
      <c r="V7" s="317"/>
      <c r="W7" s="317"/>
      <c r="X7" s="317"/>
      <c r="Y7" s="511">
        <v>46843.014999999999</v>
      </c>
      <c r="Z7" s="321">
        <f>+Z8+Z22+Z24+Z28+Z32</f>
        <v>46843.014999999999</v>
      </c>
      <c r="AA7" s="321">
        <f t="shared" ref="AA7:AF7" si="0">+AA8+AA22+AA24+AA28+AA32</f>
        <v>46843.014999999999</v>
      </c>
      <c r="AB7" s="321">
        <f t="shared" si="0"/>
        <v>0</v>
      </c>
      <c r="AC7" s="321">
        <f t="shared" si="0"/>
        <v>0</v>
      </c>
      <c r="AD7" s="321">
        <f t="shared" si="0"/>
        <v>0</v>
      </c>
      <c r="AE7" s="321">
        <f t="shared" si="0"/>
        <v>0</v>
      </c>
      <c r="AF7" s="321">
        <f t="shared" si="0"/>
        <v>0</v>
      </c>
      <c r="AG7" s="286"/>
      <c r="AH7" s="321">
        <f t="shared" ref="AH7:AN7" si="1">+AH8+AH22+AH24+AH28+AH32</f>
        <v>7131.35</v>
      </c>
      <c r="AI7" s="321">
        <f t="shared" si="1"/>
        <v>7131.35</v>
      </c>
      <c r="AJ7" s="321">
        <f t="shared" si="1"/>
        <v>0</v>
      </c>
      <c r="AK7" s="321">
        <f t="shared" si="1"/>
        <v>0</v>
      </c>
      <c r="AL7" s="321">
        <f t="shared" si="1"/>
        <v>0</v>
      </c>
      <c r="AM7" s="321">
        <f t="shared" si="1"/>
        <v>0</v>
      </c>
      <c r="AN7" s="321">
        <f t="shared" si="1"/>
        <v>0</v>
      </c>
      <c r="AO7" s="286"/>
      <c r="AP7" s="321">
        <f t="shared" ref="AP7:AV7" si="2">+AP8+AP22+AP24+AP28+AP32</f>
        <v>19420</v>
      </c>
      <c r="AQ7" s="321">
        <f t="shared" si="2"/>
        <v>19420</v>
      </c>
      <c r="AR7" s="321">
        <f t="shared" si="2"/>
        <v>0</v>
      </c>
      <c r="AS7" s="321">
        <f t="shared" si="2"/>
        <v>0</v>
      </c>
      <c r="AT7" s="321">
        <f t="shared" si="2"/>
        <v>0</v>
      </c>
      <c r="AU7" s="321">
        <f t="shared" si="2"/>
        <v>0</v>
      </c>
      <c r="AV7" s="321">
        <f t="shared" si="2"/>
        <v>0</v>
      </c>
      <c r="AW7" s="286"/>
      <c r="AX7" s="321">
        <f t="shared" ref="AX7:BD7" si="3">+AX8+AX22+AX24+AX28+AX32</f>
        <v>12071.665000000001</v>
      </c>
      <c r="AY7" s="321">
        <f t="shared" si="3"/>
        <v>12071.665000000001</v>
      </c>
      <c r="AZ7" s="321">
        <f t="shared" si="3"/>
        <v>0</v>
      </c>
      <c r="BA7" s="321">
        <f t="shared" si="3"/>
        <v>0</v>
      </c>
      <c r="BB7" s="321">
        <f t="shared" si="3"/>
        <v>0</v>
      </c>
      <c r="BC7" s="321">
        <f t="shared" si="3"/>
        <v>0</v>
      </c>
      <c r="BD7" s="321">
        <f t="shared" si="3"/>
        <v>0</v>
      </c>
      <c r="BE7" s="286"/>
      <c r="BF7" s="321">
        <f t="shared" ref="BF7:BL7" si="4">+BF8+BF22+BF24+BF28+BF32</f>
        <v>8220</v>
      </c>
      <c r="BG7" s="321">
        <f t="shared" si="4"/>
        <v>8220</v>
      </c>
      <c r="BH7" s="321">
        <f t="shared" si="4"/>
        <v>0</v>
      </c>
      <c r="BI7" s="321">
        <f t="shared" si="4"/>
        <v>0</v>
      </c>
      <c r="BJ7" s="321">
        <f t="shared" si="4"/>
        <v>0</v>
      </c>
      <c r="BK7" s="321">
        <f t="shared" si="4"/>
        <v>0</v>
      </c>
      <c r="BL7" s="321">
        <f t="shared" si="4"/>
        <v>0</v>
      </c>
    </row>
    <row r="8" spans="1:64" s="287" customFormat="1" ht="40.5" customHeight="1" x14ac:dyDescent="0.25">
      <c r="A8" s="358"/>
      <c r="B8" s="599" t="s">
        <v>227</v>
      </c>
      <c r="C8" s="600" t="s">
        <v>2387</v>
      </c>
      <c r="D8" s="590"/>
      <c r="E8" s="591"/>
      <c r="F8" s="590"/>
      <c r="G8" s="592"/>
      <c r="H8" s="601"/>
      <c r="I8" s="601"/>
      <c r="J8" s="592"/>
      <c r="K8" s="592"/>
      <c r="L8" s="592"/>
      <c r="M8" s="606"/>
      <c r="N8" s="595"/>
      <c r="O8" s="602"/>
      <c r="P8" s="602"/>
      <c r="Q8" s="602"/>
      <c r="R8" s="602"/>
      <c r="S8" s="607"/>
      <c r="T8" s="603"/>
      <c r="U8" s="604"/>
      <c r="V8" s="604"/>
      <c r="W8" s="604"/>
      <c r="X8" s="605"/>
      <c r="Y8" s="465">
        <v>12130</v>
      </c>
      <c r="Z8" s="290">
        <f t="shared" ref="Z8:AF23" si="5">+AH8+AP8+AX8+BF8</f>
        <v>12130</v>
      </c>
      <c r="AA8" s="290">
        <f t="shared" si="5"/>
        <v>12130</v>
      </c>
      <c r="AB8" s="290">
        <f t="shared" si="5"/>
        <v>0</v>
      </c>
      <c r="AC8" s="290">
        <f t="shared" si="5"/>
        <v>0</v>
      </c>
      <c r="AD8" s="290">
        <f t="shared" si="5"/>
        <v>0</v>
      </c>
      <c r="AE8" s="290">
        <f t="shared" si="5"/>
        <v>0</v>
      </c>
      <c r="AF8" s="290">
        <f t="shared" si="5"/>
        <v>0</v>
      </c>
      <c r="AG8" s="291"/>
      <c r="AH8" s="292">
        <f>SUM(AH9:AH21)</f>
        <v>310</v>
      </c>
      <c r="AI8" s="292">
        <f t="shared" ref="AI8:AN8" si="6">SUM(AI9:AI21)</f>
        <v>310</v>
      </c>
      <c r="AJ8" s="292">
        <f t="shared" si="6"/>
        <v>0</v>
      </c>
      <c r="AK8" s="292">
        <f t="shared" si="6"/>
        <v>0</v>
      </c>
      <c r="AL8" s="292">
        <f t="shared" si="6"/>
        <v>0</v>
      </c>
      <c r="AM8" s="292">
        <f t="shared" si="6"/>
        <v>0</v>
      </c>
      <c r="AN8" s="292">
        <f t="shared" si="6"/>
        <v>0</v>
      </c>
      <c r="AO8" s="291"/>
      <c r="AP8" s="292">
        <f>SUM(AP9:AP21)</f>
        <v>5510</v>
      </c>
      <c r="AQ8" s="292">
        <f t="shared" ref="AQ8:AV8" si="7">SUM(AQ9:AQ21)</f>
        <v>5510</v>
      </c>
      <c r="AR8" s="292">
        <f t="shared" si="7"/>
        <v>0</v>
      </c>
      <c r="AS8" s="292">
        <f t="shared" si="7"/>
        <v>0</v>
      </c>
      <c r="AT8" s="292">
        <f t="shared" si="7"/>
        <v>0</v>
      </c>
      <c r="AU8" s="292">
        <f t="shared" si="7"/>
        <v>0</v>
      </c>
      <c r="AV8" s="292">
        <f t="shared" si="7"/>
        <v>0</v>
      </c>
      <c r="AW8" s="291"/>
      <c r="AX8" s="292">
        <f>SUM(AX9:AX21)</f>
        <v>4910</v>
      </c>
      <c r="AY8" s="292">
        <f t="shared" ref="AY8:BD8" si="8">SUM(AY9:AY21)</f>
        <v>4910</v>
      </c>
      <c r="AZ8" s="292">
        <f t="shared" si="8"/>
        <v>0</v>
      </c>
      <c r="BA8" s="292">
        <f t="shared" si="8"/>
        <v>0</v>
      </c>
      <c r="BB8" s="292">
        <f t="shared" si="8"/>
        <v>0</v>
      </c>
      <c r="BC8" s="292">
        <f t="shared" si="8"/>
        <v>0</v>
      </c>
      <c r="BD8" s="292">
        <f t="shared" si="8"/>
        <v>0</v>
      </c>
      <c r="BE8" s="291"/>
      <c r="BF8" s="292">
        <f>SUM(BF9:BF21)</f>
        <v>1400</v>
      </c>
      <c r="BG8" s="292">
        <f t="shared" ref="BG8:BL8" si="9">SUM(BG9:BG21)</f>
        <v>1400</v>
      </c>
      <c r="BH8" s="292">
        <f t="shared" si="9"/>
        <v>0</v>
      </c>
      <c r="BI8" s="292">
        <f t="shared" si="9"/>
        <v>0</v>
      </c>
      <c r="BJ8" s="292">
        <f t="shared" si="9"/>
        <v>0</v>
      </c>
      <c r="BK8" s="292">
        <f t="shared" si="9"/>
        <v>0</v>
      </c>
      <c r="BL8" s="292">
        <f t="shared" si="9"/>
        <v>0</v>
      </c>
    </row>
    <row r="9" spans="1:64" s="287" customFormat="1" ht="40.5" customHeight="1" x14ac:dyDescent="0.25">
      <c r="A9" s="278"/>
      <c r="B9" s="278"/>
      <c r="C9" s="328" t="s">
        <v>228</v>
      </c>
      <c r="D9" s="322" t="s">
        <v>2388</v>
      </c>
      <c r="E9" s="31">
        <v>904</v>
      </c>
      <c r="F9" s="356">
        <v>459903800</v>
      </c>
      <c r="G9" s="28" t="s">
        <v>3100</v>
      </c>
      <c r="H9" s="492">
        <v>2</v>
      </c>
      <c r="I9" s="28" t="s">
        <v>2979</v>
      </c>
      <c r="J9" s="28">
        <v>45</v>
      </c>
      <c r="K9" s="28" t="s">
        <v>3101</v>
      </c>
      <c r="L9" s="28">
        <v>4599</v>
      </c>
      <c r="M9" s="28" t="s">
        <v>2999</v>
      </c>
      <c r="N9" s="356">
        <v>2024004540019</v>
      </c>
      <c r="O9" s="334" t="s">
        <v>3102</v>
      </c>
      <c r="P9" s="327" t="s">
        <v>2389</v>
      </c>
      <c r="Q9" s="327">
        <v>100</v>
      </c>
      <c r="R9" s="326" t="s">
        <v>2955</v>
      </c>
      <c r="S9" s="326"/>
      <c r="T9" s="31">
        <v>100</v>
      </c>
      <c r="U9" s="294"/>
      <c r="V9" s="295">
        <v>50</v>
      </c>
      <c r="W9" s="295">
        <v>50</v>
      </c>
      <c r="X9" s="295"/>
      <c r="Y9" s="343">
        <v>2000</v>
      </c>
      <c r="Z9" s="296">
        <f t="shared" si="5"/>
        <v>2000</v>
      </c>
      <c r="AA9" s="296">
        <f t="shared" si="5"/>
        <v>2000</v>
      </c>
      <c r="AB9" s="296">
        <f t="shared" si="5"/>
        <v>0</v>
      </c>
      <c r="AC9" s="296">
        <f t="shared" si="5"/>
        <v>0</v>
      </c>
      <c r="AD9" s="296">
        <f t="shared" si="5"/>
        <v>0</v>
      </c>
      <c r="AE9" s="296">
        <f t="shared" si="5"/>
        <v>0</v>
      </c>
      <c r="AF9" s="296">
        <f t="shared" si="5"/>
        <v>0</v>
      </c>
      <c r="AG9" s="297">
        <f>+U9</f>
        <v>0</v>
      </c>
      <c r="AH9" s="296">
        <f t="shared" ref="AH9:AH19" si="10">SUM(AI9:AN9)</f>
        <v>0</v>
      </c>
      <c r="AI9" s="298"/>
      <c r="AJ9" s="298"/>
      <c r="AK9" s="298"/>
      <c r="AL9" s="298"/>
      <c r="AM9" s="298"/>
      <c r="AN9" s="298"/>
      <c r="AO9" s="297">
        <f>+V9</f>
        <v>50</v>
      </c>
      <c r="AP9" s="296">
        <f t="shared" ref="AP9:AP21" si="11">SUM(AQ9:AV9)</f>
        <v>1000</v>
      </c>
      <c r="AQ9" s="298">
        <v>1000</v>
      </c>
      <c r="AR9" s="298"/>
      <c r="AS9" s="298"/>
      <c r="AT9" s="298"/>
      <c r="AU9" s="298"/>
      <c r="AV9" s="298"/>
      <c r="AW9" s="297">
        <f>+W9</f>
        <v>50</v>
      </c>
      <c r="AX9" s="296">
        <f t="shared" ref="AX9:AX21" si="12">SUM(AY9:BD9)</f>
        <v>1000</v>
      </c>
      <c r="AY9" s="298">
        <v>1000</v>
      </c>
      <c r="AZ9" s="298"/>
      <c r="BA9" s="298"/>
      <c r="BB9" s="298"/>
      <c r="BC9" s="298"/>
      <c r="BD9" s="298"/>
      <c r="BE9" s="297">
        <f>+X9</f>
        <v>0</v>
      </c>
      <c r="BF9" s="296">
        <f t="shared" ref="BF9:BF21" si="13">SUM(BG9:BL9)</f>
        <v>0</v>
      </c>
      <c r="BG9" s="298"/>
      <c r="BH9" s="298"/>
      <c r="BI9" s="298"/>
      <c r="BJ9" s="298"/>
      <c r="BK9" s="298"/>
      <c r="BL9" s="298"/>
    </row>
    <row r="10" spans="1:64" s="287" customFormat="1" ht="40.5" customHeight="1" x14ac:dyDescent="0.25">
      <c r="A10" s="278"/>
      <c r="B10" s="278"/>
      <c r="C10" s="328" t="s">
        <v>2410</v>
      </c>
      <c r="D10" s="322" t="s">
        <v>2390</v>
      </c>
      <c r="E10" s="31">
        <v>905</v>
      </c>
      <c r="F10" s="356">
        <v>459903000</v>
      </c>
      <c r="G10" s="28" t="s">
        <v>396</v>
      </c>
      <c r="H10" s="492">
        <v>200</v>
      </c>
      <c r="I10" s="28" t="s">
        <v>2979</v>
      </c>
      <c r="J10" s="28">
        <v>45</v>
      </c>
      <c r="K10" s="28" t="s">
        <v>3101</v>
      </c>
      <c r="L10" s="28">
        <v>4599</v>
      </c>
      <c r="M10" s="28" t="s">
        <v>2999</v>
      </c>
      <c r="N10" s="356">
        <v>2024004540019</v>
      </c>
      <c r="O10" s="334" t="s">
        <v>3102</v>
      </c>
      <c r="P10" s="327" t="s">
        <v>2391</v>
      </c>
      <c r="Q10" s="327">
        <v>200</v>
      </c>
      <c r="R10" s="326" t="s">
        <v>2955</v>
      </c>
      <c r="S10" s="326"/>
      <c r="T10" s="31">
        <v>200</v>
      </c>
      <c r="U10" s="294"/>
      <c r="V10" s="295">
        <v>67</v>
      </c>
      <c r="W10" s="295">
        <v>67</v>
      </c>
      <c r="X10" s="295">
        <v>66</v>
      </c>
      <c r="Y10" s="343">
        <v>1200</v>
      </c>
      <c r="Z10" s="296">
        <f t="shared" si="5"/>
        <v>1200</v>
      </c>
      <c r="AA10" s="296">
        <f t="shared" si="5"/>
        <v>1200</v>
      </c>
      <c r="AB10" s="296">
        <f t="shared" si="5"/>
        <v>0</v>
      </c>
      <c r="AC10" s="296">
        <f t="shared" si="5"/>
        <v>0</v>
      </c>
      <c r="AD10" s="296">
        <f t="shared" si="5"/>
        <v>0</v>
      </c>
      <c r="AE10" s="296">
        <f t="shared" si="5"/>
        <v>0</v>
      </c>
      <c r="AF10" s="296">
        <f t="shared" si="5"/>
        <v>0</v>
      </c>
      <c r="AG10" s="297">
        <f t="shared" ref="AG10:AG21" si="14">+U10</f>
        <v>0</v>
      </c>
      <c r="AH10" s="296">
        <f t="shared" si="10"/>
        <v>0</v>
      </c>
      <c r="AI10" s="298"/>
      <c r="AJ10" s="298"/>
      <c r="AK10" s="298"/>
      <c r="AL10" s="298"/>
      <c r="AM10" s="298"/>
      <c r="AN10" s="298"/>
      <c r="AO10" s="297">
        <f t="shared" ref="AO10:AO21" si="15">+V10</f>
        <v>67</v>
      </c>
      <c r="AP10" s="296">
        <f t="shared" si="11"/>
        <v>400</v>
      </c>
      <c r="AQ10" s="298">
        <v>400</v>
      </c>
      <c r="AR10" s="298"/>
      <c r="AS10" s="298"/>
      <c r="AT10" s="298"/>
      <c r="AU10" s="298"/>
      <c r="AV10" s="298"/>
      <c r="AW10" s="297">
        <f t="shared" ref="AW10:AW21" si="16">+W10</f>
        <v>67</v>
      </c>
      <c r="AX10" s="296">
        <f t="shared" si="12"/>
        <v>400</v>
      </c>
      <c r="AY10" s="298">
        <v>400</v>
      </c>
      <c r="AZ10" s="298"/>
      <c r="BA10" s="298"/>
      <c r="BB10" s="298"/>
      <c r="BC10" s="298"/>
      <c r="BD10" s="298"/>
      <c r="BE10" s="297">
        <f t="shared" ref="BE10:BE21" si="17">+X10</f>
        <v>66</v>
      </c>
      <c r="BF10" s="296">
        <f t="shared" si="13"/>
        <v>400</v>
      </c>
      <c r="BG10" s="298">
        <v>400</v>
      </c>
      <c r="BH10" s="298"/>
      <c r="BI10" s="298"/>
      <c r="BJ10" s="298"/>
      <c r="BK10" s="298"/>
      <c r="BL10" s="298"/>
    </row>
    <row r="11" spans="1:64" s="287" customFormat="1" ht="40.5" customHeight="1" x14ac:dyDescent="0.25">
      <c r="A11" s="278"/>
      <c r="B11" s="278"/>
      <c r="C11" s="328" t="s">
        <v>2411</v>
      </c>
      <c r="D11" s="322" t="s">
        <v>2392</v>
      </c>
      <c r="E11" s="31">
        <v>906</v>
      </c>
      <c r="F11" s="356">
        <v>459900900</v>
      </c>
      <c r="G11" s="28" t="s">
        <v>2393</v>
      </c>
      <c r="H11" s="492">
        <v>1</v>
      </c>
      <c r="I11" s="28" t="s">
        <v>2979</v>
      </c>
      <c r="J11" s="28">
        <v>45</v>
      </c>
      <c r="K11" s="28" t="s">
        <v>3101</v>
      </c>
      <c r="L11" s="28">
        <v>4599</v>
      </c>
      <c r="M11" s="28" t="s">
        <v>2999</v>
      </c>
      <c r="N11" s="356">
        <v>2024004540019</v>
      </c>
      <c r="O11" s="334" t="s">
        <v>3102</v>
      </c>
      <c r="P11" s="327" t="s">
        <v>2393</v>
      </c>
      <c r="Q11" s="327">
        <v>1</v>
      </c>
      <c r="R11" s="326" t="s">
        <v>2955</v>
      </c>
      <c r="S11" s="326"/>
      <c r="T11" s="31">
        <v>1</v>
      </c>
      <c r="U11" s="294"/>
      <c r="V11" s="295"/>
      <c r="W11" s="295"/>
      <c r="X11" s="295">
        <v>1</v>
      </c>
      <c r="Y11" s="343">
        <v>2700</v>
      </c>
      <c r="Z11" s="296">
        <f t="shared" si="5"/>
        <v>2700</v>
      </c>
      <c r="AA11" s="296">
        <f t="shared" si="5"/>
        <v>2700</v>
      </c>
      <c r="AB11" s="296">
        <f t="shared" si="5"/>
        <v>0</v>
      </c>
      <c r="AC11" s="296">
        <f t="shared" si="5"/>
        <v>0</v>
      </c>
      <c r="AD11" s="296">
        <f t="shared" si="5"/>
        <v>0</v>
      </c>
      <c r="AE11" s="296">
        <f t="shared" si="5"/>
        <v>0</v>
      </c>
      <c r="AF11" s="296">
        <f t="shared" si="5"/>
        <v>0</v>
      </c>
      <c r="AG11" s="297">
        <f t="shared" si="14"/>
        <v>0</v>
      </c>
      <c r="AH11" s="296">
        <f t="shared" si="10"/>
        <v>0</v>
      </c>
      <c r="AI11" s="298"/>
      <c r="AJ11" s="298"/>
      <c r="AK11" s="298"/>
      <c r="AL11" s="298"/>
      <c r="AM11" s="298"/>
      <c r="AN11" s="298"/>
      <c r="AO11" s="297">
        <f t="shared" si="15"/>
        <v>0</v>
      </c>
      <c r="AP11" s="296">
        <f t="shared" si="11"/>
        <v>1200</v>
      </c>
      <c r="AQ11" s="298">
        <v>1200</v>
      </c>
      <c r="AR11" s="298"/>
      <c r="AS11" s="298"/>
      <c r="AT11" s="298"/>
      <c r="AU11" s="298"/>
      <c r="AV11" s="298"/>
      <c r="AW11" s="297">
        <f t="shared" si="16"/>
        <v>0</v>
      </c>
      <c r="AX11" s="296">
        <f t="shared" si="12"/>
        <v>1000</v>
      </c>
      <c r="AY11" s="298">
        <v>1000</v>
      </c>
      <c r="AZ11" s="298"/>
      <c r="BA11" s="298"/>
      <c r="BB11" s="298"/>
      <c r="BC11" s="298"/>
      <c r="BD11" s="298"/>
      <c r="BE11" s="297">
        <f t="shared" si="17"/>
        <v>1</v>
      </c>
      <c r="BF11" s="296">
        <f t="shared" si="13"/>
        <v>500</v>
      </c>
      <c r="BG11" s="298">
        <v>500</v>
      </c>
      <c r="BH11" s="298"/>
      <c r="BI11" s="298"/>
      <c r="BJ11" s="298"/>
      <c r="BK11" s="298"/>
      <c r="BL11" s="298"/>
    </row>
    <row r="12" spans="1:64" s="287" customFormat="1" ht="40.5" customHeight="1" x14ac:dyDescent="0.25">
      <c r="A12" s="278"/>
      <c r="B12" s="278"/>
      <c r="C12" s="328" t="s">
        <v>2412</v>
      </c>
      <c r="D12" s="322" t="s">
        <v>2394</v>
      </c>
      <c r="E12" s="31">
        <v>907</v>
      </c>
      <c r="F12" s="356">
        <v>400103100</v>
      </c>
      <c r="G12" s="28" t="s">
        <v>3103</v>
      </c>
      <c r="H12" s="492">
        <v>100</v>
      </c>
      <c r="I12" s="28" t="s">
        <v>2979</v>
      </c>
      <c r="J12" s="28">
        <v>40</v>
      </c>
      <c r="K12" s="28" t="s">
        <v>3104</v>
      </c>
      <c r="L12" s="28">
        <v>4001</v>
      </c>
      <c r="M12" s="28" t="s">
        <v>3105</v>
      </c>
      <c r="N12" s="356">
        <v>2024004540024</v>
      </c>
      <c r="O12" s="334" t="s">
        <v>3106</v>
      </c>
      <c r="P12" s="327" t="s">
        <v>2395</v>
      </c>
      <c r="Q12" s="327">
        <v>100</v>
      </c>
      <c r="R12" s="326" t="s">
        <v>2955</v>
      </c>
      <c r="S12" s="326"/>
      <c r="T12" s="31">
        <v>100</v>
      </c>
      <c r="U12" s="294"/>
      <c r="V12" s="295">
        <v>50</v>
      </c>
      <c r="W12" s="295">
        <v>50</v>
      </c>
      <c r="X12" s="295"/>
      <c r="Y12" s="343">
        <v>3000</v>
      </c>
      <c r="Z12" s="296">
        <f t="shared" si="5"/>
        <v>3000</v>
      </c>
      <c r="AA12" s="296">
        <f t="shared" si="5"/>
        <v>3000</v>
      </c>
      <c r="AB12" s="296">
        <f t="shared" si="5"/>
        <v>0</v>
      </c>
      <c r="AC12" s="296">
        <f t="shared" si="5"/>
        <v>0</v>
      </c>
      <c r="AD12" s="296">
        <f t="shared" si="5"/>
        <v>0</v>
      </c>
      <c r="AE12" s="296">
        <f t="shared" si="5"/>
        <v>0</v>
      </c>
      <c r="AF12" s="296">
        <f t="shared" si="5"/>
        <v>0</v>
      </c>
      <c r="AG12" s="297">
        <f t="shared" si="14"/>
        <v>0</v>
      </c>
      <c r="AH12" s="296">
        <f t="shared" si="10"/>
        <v>0</v>
      </c>
      <c r="AI12" s="298"/>
      <c r="AJ12" s="298"/>
      <c r="AK12" s="298"/>
      <c r="AL12" s="298"/>
      <c r="AM12" s="298"/>
      <c r="AN12" s="298"/>
      <c r="AO12" s="297">
        <f t="shared" si="15"/>
        <v>50</v>
      </c>
      <c r="AP12" s="296">
        <f t="shared" si="11"/>
        <v>1500</v>
      </c>
      <c r="AQ12" s="298">
        <v>1500</v>
      </c>
      <c r="AR12" s="298"/>
      <c r="AS12" s="298"/>
      <c r="AT12" s="298"/>
      <c r="AU12" s="298"/>
      <c r="AV12" s="298"/>
      <c r="AW12" s="297">
        <f t="shared" si="16"/>
        <v>50</v>
      </c>
      <c r="AX12" s="296">
        <f t="shared" si="12"/>
        <v>1500</v>
      </c>
      <c r="AY12" s="298">
        <v>1500</v>
      </c>
      <c r="AZ12" s="298"/>
      <c r="BA12" s="298"/>
      <c r="BB12" s="298"/>
      <c r="BC12" s="298"/>
      <c r="BD12" s="298"/>
      <c r="BE12" s="297">
        <f t="shared" si="17"/>
        <v>0</v>
      </c>
      <c r="BF12" s="296">
        <f t="shared" si="13"/>
        <v>0</v>
      </c>
      <c r="BG12" s="298"/>
      <c r="BH12" s="298"/>
      <c r="BI12" s="298"/>
      <c r="BJ12" s="298"/>
      <c r="BK12" s="298"/>
      <c r="BL12" s="298"/>
    </row>
    <row r="13" spans="1:64" s="287" customFormat="1" ht="40.5" customHeight="1" x14ac:dyDescent="0.25">
      <c r="A13" s="278"/>
      <c r="B13" s="278"/>
      <c r="C13" s="328" t="s">
        <v>2413</v>
      </c>
      <c r="D13" s="322" t="s">
        <v>2396</v>
      </c>
      <c r="E13" s="31">
        <v>908</v>
      </c>
      <c r="F13" s="356">
        <v>459902800</v>
      </c>
      <c r="G13" s="28" t="s">
        <v>3107</v>
      </c>
      <c r="H13" s="492">
        <v>3</v>
      </c>
      <c r="I13" s="28" t="s">
        <v>2979</v>
      </c>
      <c r="J13" s="28">
        <v>45</v>
      </c>
      <c r="K13" s="28" t="s">
        <v>3101</v>
      </c>
      <c r="L13" s="28">
        <v>4599</v>
      </c>
      <c r="M13" s="28" t="s">
        <v>2999</v>
      </c>
      <c r="N13" s="356">
        <v>2024004540019</v>
      </c>
      <c r="O13" s="334" t="s">
        <v>3102</v>
      </c>
      <c r="P13" s="327" t="s">
        <v>614</v>
      </c>
      <c r="Q13" s="327">
        <v>3</v>
      </c>
      <c r="R13" s="326" t="s">
        <v>2955</v>
      </c>
      <c r="S13" s="326"/>
      <c r="T13" s="31">
        <v>3</v>
      </c>
      <c r="U13" s="294"/>
      <c r="V13" s="295">
        <v>3</v>
      </c>
      <c r="W13" s="295"/>
      <c r="X13" s="295"/>
      <c r="Y13" s="343">
        <v>400</v>
      </c>
      <c r="Z13" s="296">
        <f t="shared" si="5"/>
        <v>400</v>
      </c>
      <c r="AA13" s="296">
        <f t="shared" si="5"/>
        <v>400</v>
      </c>
      <c r="AB13" s="296">
        <f t="shared" si="5"/>
        <v>0</v>
      </c>
      <c r="AC13" s="296">
        <f t="shared" si="5"/>
        <v>0</v>
      </c>
      <c r="AD13" s="296">
        <f t="shared" si="5"/>
        <v>0</v>
      </c>
      <c r="AE13" s="296">
        <f t="shared" si="5"/>
        <v>0</v>
      </c>
      <c r="AF13" s="296">
        <f t="shared" si="5"/>
        <v>0</v>
      </c>
      <c r="AG13" s="297">
        <f t="shared" si="14"/>
        <v>0</v>
      </c>
      <c r="AH13" s="296">
        <f t="shared" si="10"/>
        <v>0</v>
      </c>
      <c r="AI13" s="298"/>
      <c r="AJ13" s="298"/>
      <c r="AK13" s="298"/>
      <c r="AL13" s="298"/>
      <c r="AM13" s="298"/>
      <c r="AN13" s="298"/>
      <c r="AO13" s="297">
        <f t="shared" si="15"/>
        <v>3</v>
      </c>
      <c r="AP13" s="296">
        <f t="shared" si="11"/>
        <v>300</v>
      </c>
      <c r="AQ13" s="298">
        <v>300</v>
      </c>
      <c r="AR13" s="298"/>
      <c r="AS13" s="298"/>
      <c r="AT13" s="298"/>
      <c r="AU13" s="298"/>
      <c r="AV13" s="298"/>
      <c r="AW13" s="297">
        <f t="shared" si="16"/>
        <v>0</v>
      </c>
      <c r="AX13" s="296">
        <f t="shared" si="12"/>
        <v>50</v>
      </c>
      <c r="AY13" s="298">
        <v>50</v>
      </c>
      <c r="AZ13" s="298"/>
      <c r="BA13" s="298"/>
      <c r="BB13" s="298"/>
      <c r="BC13" s="298"/>
      <c r="BD13" s="298"/>
      <c r="BE13" s="297">
        <f t="shared" si="17"/>
        <v>0</v>
      </c>
      <c r="BF13" s="296">
        <f t="shared" si="13"/>
        <v>50</v>
      </c>
      <c r="BG13" s="298">
        <v>50</v>
      </c>
      <c r="BH13" s="298"/>
      <c r="BI13" s="298"/>
      <c r="BJ13" s="298"/>
      <c r="BK13" s="298"/>
      <c r="BL13" s="298"/>
    </row>
    <row r="14" spans="1:64" s="287" customFormat="1" ht="40.5" customHeight="1" x14ac:dyDescent="0.25">
      <c r="A14" s="278"/>
      <c r="B14" s="278"/>
      <c r="C14" s="328" t="s">
        <v>2414</v>
      </c>
      <c r="D14" s="322" t="s">
        <v>2397</v>
      </c>
      <c r="E14" s="31">
        <v>909</v>
      </c>
      <c r="F14" s="356">
        <v>459901800</v>
      </c>
      <c r="G14" s="28" t="s">
        <v>259</v>
      </c>
      <c r="H14" s="28">
        <v>5</v>
      </c>
      <c r="I14" s="28" t="s">
        <v>2979</v>
      </c>
      <c r="J14" s="28">
        <v>45</v>
      </c>
      <c r="K14" s="28" t="s">
        <v>3101</v>
      </c>
      <c r="L14" s="28">
        <v>4599</v>
      </c>
      <c r="M14" s="28" t="s">
        <v>2999</v>
      </c>
      <c r="N14" s="356">
        <v>2024004540019</v>
      </c>
      <c r="O14" s="334" t="s">
        <v>3102</v>
      </c>
      <c r="P14" s="327" t="s">
        <v>259</v>
      </c>
      <c r="Q14" s="327">
        <v>5</v>
      </c>
      <c r="R14" s="326" t="s">
        <v>2955</v>
      </c>
      <c r="S14" s="326"/>
      <c r="T14" s="31">
        <v>5</v>
      </c>
      <c r="U14" s="294">
        <v>1</v>
      </c>
      <c r="V14" s="295"/>
      <c r="W14" s="295">
        <v>3</v>
      </c>
      <c r="X14" s="295">
        <v>1</v>
      </c>
      <c r="Y14" s="343">
        <v>550</v>
      </c>
      <c r="Z14" s="296">
        <f t="shared" si="5"/>
        <v>550</v>
      </c>
      <c r="AA14" s="296">
        <f t="shared" si="5"/>
        <v>550</v>
      </c>
      <c r="AB14" s="296">
        <f t="shared" si="5"/>
        <v>0</v>
      </c>
      <c r="AC14" s="296">
        <f t="shared" si="5"/>
        <v>0</v>
      </c>
      <c r="AD14" s="296">
        <f t="shared" si="5"/>
        <v>0</v>
      </c>
      <c r="AE14" s="296">
        <f t="shared" si="5"/>
        <v>0</v>
      </c>
      <c r="AF14" s="296">
        <f t="shared" si="5"/>
        <v>0</v>
      </c>
      <c r="AG14" s="297">
        <f t="shared" si="14"/>
        <v>1</v>
      </c>
      <c r="AH14" s="296">
        <f t="shared" si="10"/>
        <v>100</v>
      </c>
      <c r="AI14" s="298">
        <v>100</v>
      </c>
      <c r="AJ14" s="298"/>
      <c r="AK14" s="298"/>
      <c r="AL14" s="298"/>
      <c r="AM14" s="298"/>
      <c r="AN14" s="298"/>
      <c r="AO14" s="297">
        <f t="shared" si="15"/>
        <v>0</v>
      </c>
      <c r="AP14" s="296">
        <f t="shared" si="11"/>
        <v>300</v>
      </c>
      <c r="AQ14" s="298">
        <v>300</v>
      </c>
      <c r="AR14" s="298"/>
      <c r="AS14" s="298"/>
      <c r="AT14" s="298"/>
      <c r="AU14" s="298"/>
      <c r="AV14" s="298"/>
      <c r="AW14" s="297">
        <f t="shared" si="16"/>
        <v>3</v>
      </c>
      <c r="AX14" s="296">
        <f t="shared" si="12"/>
        <v>150</v>
      </c>
      <c r="AY14" s="298">
        <v>150</v>
      </c>
      <c r="AZ14" s="298"/>
      <c r="BA14" s="298"/>
      <c r="BB14" s="298"/>
      <c r="BC14" s="298"/>
      <c r="BD14" s="298"/>
      <c r="BE14" s="297">
        <f t="shared" si="17"/>
        <v>1</v>
      </c>
      <c r="BF14" s="296">
        <f t="shared" si="13"/>
        <v>0</v>
      </c>
      <c r="BG14" s="298"/>
      <c r="BH14" s="298"/>
      <c r="BI14" s="298"/>
      <c r="BJ14" s="298"/>
      <c r="BK14" s="298"/>
      <c r="BL14" s="298"/>
    </row>
    <row r="15" spans="1:64" s="287" customFormat="1" ht="40.5" customHeight="1" x14ac:dyDescent="0.25">
      <c r="A15" s="278"/>
      <c r="B15" s="278"/>
      <c r="C15" s="328" t="s">
        <v>2415</v>
      </c>
      <c r="D15" s="322" t="s">
        <v>2398</v>
      </c>
      <c r="E15" s="31">
        <v>910</v>
      </c>
      <c r="F15" s="356">
        <v>459903001</v>
      </c>
      <c r="G15" s="28" t="s">
        <v>501</v>
      </c>
      <c r="H15" s="28">
        <v>25</v>
      </c>
      <c r="I15" s="28" t="s">
        <v>2979</v>
      </c>
      <c r="J15" s="28">
        <v>45</v>
      </c>
      <c r="K15" s="28" t="s">
        <v>3101</v>
      </c>
      <c r="L15" s="28">
        <v>4599</v>
      </c>
      <c r="M15" s="28" t="s">
        <v>2999</v>
      </c>
      <c r="N15" s="356">
        <v>2024004540019</v>
      </c>
      <c r="O15" s="334" t="s">
        <v>3102</v>
      </c>
      <c r="P15" s="327" t="s">
        <v>2399</v>
      </c>
      <c r="Q15" s="327">
        <v>25</v>
      </c>
      <c r="R15" s="326" t="s">
        <v>2955</v>
      </c>
      <c r="S15" s="326"/>
      <c r="T15" s="31">
        <v>25</v>
      </c>
      <c r="U15" s="294"/>
      <c r="V15" s="295">
        <v>9</v>
      </c>
      <c r="W15" s="295">
        <v>8</v>
      </c>
      <c r="X15" s="295">
        <v>8</v>
      </c>
      <c r="Y15" s="343">
        <v>300</v>
      </c>
      <c r="Z15" s="296">
        <f t="shared" si="5"/>
        <v>300</v>
      </c>
      <c r="AA15" s="296">
        <f t="shared" si="5"/>
        <v>300</v>
      </c>
      <c r="AB15" s="296">
        <f t="shared" si="5"/>
        <v>0</v>
      </c>
      <c r="AC15" s="296">
        <f t="shared" si="5"/>
        <v>0</v>
      </c>
      <c r="AD15" s="296">
        <f t="shared" si="5"/>
        <v>0</v>
      </c>
      <c r="AE15" s="296">
        <f t="shared" si="5"/>
        <v>0</v>
      </c>
      <c r="AF15" s="296">
        <f t="shared" si="5"/>
        <v>0</v>
      </c>
      <c r="AG15" s="297">
        <f t="shared" si="14"/>
        <v>0</v>
      </c>
      <c r="AH15" s="296">
        <f t="shared" si="10"/>
        <v>100</v>
      </c>
      <c r="AI15" s="298">
        <v>100</v>
      </c>
      <c r="AJ15" s="298"/>
      <c r="AK15" s="298"/>
      <c r="AL15" s="298"/>
      <c r="AM15" s="298"/>
      <c r="AN15" s="298"/>
      <c r="AO15" s="297">
        <f t="shared" si="15"/>
        <v>9</v>
      </c>
      <c r="AP15" s="296">
        <f t="shared" si="11"/>
        <v>100</v>
      </c>
      <c r="AQ15" s="298">
        <v>100</v>
      </c>
      <c r="AR15" s="298"/>
      <c r="AS15" s="298"/>
      <c r="AT15" s="298"/>
      <c r="AU15" s="298"/>
      <c r="AV15" s="298"/>
      <c r="AW15" s="297">
        <f t="shared" si="16"/>
        <v>8</v>
      </c>
      <c r="AX15" s="296">
        <f t="shared" si="12"/>
        <v>100</v>
      </c>
      <c r="AY15" s="298">
        <v>100</v>
      </c>
      <c r="AZ15" s="298"/>
      <c r="BA15" s="298"/>
      <c r="BB15" s="298"/>
      <c r="BC15" s="298"/>
      <c r="BD15" s="298"/>
      <c r="BE15" s="297">
        <f t="shared" si="17"/>
        <v>8</v>
      </c>
      <c r="BF15" s="296">
        <f t="shared" si="13"/>
        <v>0</v>
      </c>
      <c r="BG15" s="298"/>
      <c r="BH15" s="298"/>
      <c r="BI15" s="298"/>
      <c r="BJ15" s="298"/>
      <c r="BK15" s="298"/>
      <c r="BL15" s="298"/>
    </row>
    <row r="16" spans="1:64" s="287" customFormat="1" ht="40.5" customHeight="1" x14ac:dyDescent="0.25">
      <c r="A16" s="278"/>
      <c r="B16" s="278"/>
      <c r="C16" s="328" t="s">
        <v>2416</v>
      </c>
      <c r="D16" s="322" t="s">
        <v>2400</v>
      </c>
      <c r="E16" s="31">
        <v>911</v>
      </c>
      <c r="F16" s="356">
        <v>190502501</v>
      </c>
      <c r="G16" s="28" t="s">
        <v>3108</v>
      </c>
      <c r="H16" s="28">
        <v>60</v>
      </c>
      <c r="I16" s="28" t="s">
        <v>2979</v>
      </c>
      <c r="J16" s="368">
        <v>19</v>
      </c>
      <c r="K16" s="368" t="s">
        <v>3032</v>
      </c>
      <c r="L16" s="368">
        <v>1905</v>
      </c>
      <c r="M16" s="368" t="s">
        <v>3109</v>
      </c>
      <c r="N16" s="356">
        <v>2024004540021</v>
      </c>
      <c r="O16" s="410" t="s">
        <v>3110</v>
      </c>
      <c r="P16" s="327" t="s">
        <v>2401</v>
      </c>
      <c r="Q16" s="327">
        <v>60</v>
      </c>
      <c r="R16" s="326" t="s">
        <v>2956</v>
      </c>
      <c r="S16" s="326"/>
      <c r="T16" s="31">
        <v>60</v>
      </c>
      <c r="U16" s="294">
        <v>60</v>
      </c>
      <c r="V16" s="295">
        <v>60</v>
      </c>
      <c r="W16" s="295">
        <v>60</v>
      </c>
      <c r="X16" s="295">
        <v>60</v>
      </c>
      <c r="Y16" s="343">
        <v>200</v>
      </c>
      <c r="Z16" s="296">
        <f t="shared" si="5"/>
        <v>200</v>
      </c>
      <c r="AA16" s="296">
        <f t="shared" si="5"/>
        <v>200</v>
      </c>
      <c r="AB16" s="296">
        <f t="shared" si="5"/>
        <v>0</v>
      </c>
      <c r="AC16" s="296">
        <f t="shared" si="5"/>
        <v>0</v>
      </c>
      <c r="AD16" s="296">
        <f t="shared" si="5"/>
        <v>0</v>
      </c>
      <c r="AE16" s="296">
        <f t="shared" si="5"/>
        <v>0</v>
      </c>
      <c r="AF16" s="296">
        <f t="shared" si="5"/>
        <v>0</v>
      </c>
      <c r="AG16" s="297">
        <f t="shared" si="14"/>
        <v>60</v>
      </c>
      <c r="AH16" s="296">
        <f t="shared" si="10"/>
        <v>50</v>
      </c>
      <c r="AI16" s="298">
        <v>50</v>
      </c>
      <c r="AJ16" s="298"/>
      <c r="AK16" s="298"/>
      <c r="AL16" s="298"/>
      <c r="AM16" s="298"/>
      <c r="AN16" s="298"/>
      <c r="AO16" s="297">
        <f t="shared" si="15"/>
        <v>60</v>
      </c>
      <c r="AP16" s="296">
        <f t="shared" si="11"/>
        <v>50</v>
      </c>
      <c r="AQ16" s="298">
        <v>50</v>
      </c>
      <c r="AR16" s="298"/>
      <c r="AS16" s="298"/>
      <c r="AT16" s="298"/>
      <c r="AU16" s="298"/>
      <c r="AV16" s="298"/>
      <c r="AW16" s="297">
        <f t="shared" si="16"/>
        <v>60</v>
      </c>
      <c r="AX16" s="296">
        <f t="shared" si="12"/>
        <v>50</v>
      </c>
      <c r="AY16" s="298">
        <v>50</v>
      </c>
      <c r="AZ16" s="298"/>
      <c r="BA16" s="298"/>
      <c r="BB16" s="298"/>
      <c r="BC16" s="298"/>
      <c r="BD16" s="298"/>
      <c r="BE16" s="297">
        <f t="shared" si="17"/>
        <v>60</v>
      </c>
      <c r="BF16" s="296">
        <f t="shared" si="13"/>
        <v>50</v>
      </c>
      <c r="BG16" s="298">
        <v>50</v>
      </c>
      <c r="BH16" s="298"/>
      <c r="BI16" s="298"/>
      <c r="BJ16" s="298"/>
      <c r="BK16" s="298"/>
      <c r="BL16" s="298"/>
    </row>
    <row r="17" spans="1:64" s="287" customFormat="1" ht="40.5" customHeight="1" x14ac:dyDescent="0.25">
      <c r="A17" s="278"/>
      <c r="B17" s="278"/>
      <c r="C17" s="328" t="s">
        <v>2417</v>
      </c>
      <c r="D17" s="322" t="s">
        <v>2402</v>
      </c>
      <c r="E17" s="31">
        <v>912</v>
      </c>
      <c r="F17" s="356">
        <v>190502501</v>
      </c>
      <c r="G17" s="28" t="s">
        <v>3108</v>
      </c>
      <c r="H17" s="28">
        <v>434</v>
      </c>
      <c r="I17" s="28" t="s">
        <v>2979</v>
      </c>
      <c r="J17" s="368">
        <v>19</v>
      </c>
      <c r="K17" s="368" t="s">
        <v>3032</v>
      </c>
      <c r="L17" s="368">
        <v>1905</v>
      </c>
      <c r="M17" s="368" t="s">
        <v>3109</v>
      </c>
      <c r="N17" s="356">
        <v>2024004540021</v>
      </c>
      <c r="O17" s="410" t="s">
        <v>3110</v>
      </c>
      <c r="P17" s="327" t="s">
        <v>2401</v>
      </c>
      <c r="Q17" s="327">
        <v>434</v>
      </c>
      <c r="R17" s="326" t="s">
        <v>2955</v>
      </c>
      <c r="S17" s="326"/>
      <c r="T17" s="31">
        <v>434</v>
      </c>
      <c r="U17" s="294"/>
      <c r="V17" s="295">
        <v>145</v>
      </c>
      <c r="W17" s="295">
        <v>145</v>
      </c>
      <c r="X17" s="295">
        <v>144</v>
      </c>
      <c r="Y17" s="343">
        <v>1300</v>
      </c>
      <c r="Z17" s="296">
        <f t="shared" si="5"/>
        <v>1300</v>
      </c>
      <c r="AA17" s="296">
        <f t="shared" si="5"/>
        <v>1300</v>
      </c>
      <c r="AB17" s="296">
        <f t="shared" si="5"/>
        <v>0</v>
      </c>
      <c r="AC17" s="296">
        <f t="shared" si="5"/>
        <v>0</v>
      </c>
      <c r="AD17" s="296">
        <f t="shared" si="5"/>
        <v>0</v>
      </c>
      <c r="AE17" s="296">
        <f t="shared" si="5"/>
        <v>0</v>
      </c>
      <c r="AF17" s="296">
        <f t="shared" si="5"/>
        <v>0</v>
      </c>
      <c r="AG17" s="297">
        <f t="shared" si="14"/>
        <v>0</v>
      </c>
      <c r="AH17" s="296">
        <f t="shared" si="10"/>
        <v>0</v>
      </c>
      <c r="AI17" s="298"/>
      <c r="AJ17" s="298"/>
      <c r="AK17" s="298"/>
      <c r="AL17" s="298"/>
      <c r="AM17" s="298"/>
      <c r="AN17" s="298"/>
      <c r="AO17" s="297">
        <f t="shared" si="15"/>
        <v>145</v>
      </c>
      <c r="AP17" s="296">
        <f t="shared" si="11"/>
        <v>500</v>
      </c>
      <c r="AQ17" s="298">
        <v>500</v>
      </c>
      <c r="AR17" s="298"/>
      <c r="AS17" s="298"/>
      <c r="AT17" s="298"/>
      <c r="AU17" s="298"/>
      <c r="AV17" s="298"/>
      <c r="AW17" s="297">
        <f t="shared" si="16"/>
        <v>145</v>
      </c>
      <c r="AX17" s="296">
        <f t="shared" si="12"/>
        <v>500</v>
      </c>
      <c r="AY17" s="298">
        <v>500</v>
      </c>
      <c r="AZ17" s="298"/>
      <c r="BA17" s="298"/>
      <c r="BB17" s="298"/>
      <c r="BC17" s="298"/>
      <c r="BD17" s="298"/>
      <c r="BE17" s="297">
        <f t="shared" si="17"/>
        <v>144</v>
      </c>
      <c r="BF17" s="296">
        <f t="shared" si="13"/>
        <v>300</v>
      </c>
      <c r="BG17" s="298">
        <v>300</v>
      </c>
      <c r="BH17" s="298"/>
      <c r="BI17" s="298"/>
      <c r="BJ17" s="298"/>
      <c r="BK17" s="298"/>
      <c r="BL17" s="298"/>
    </row>
    <row r="18" spans="1:64" s="287" customFormat="1" ht="40.5" customHeight="1" x14ac:dyDescent="0.25">
      <c r="A18" s="278"/>
      <c r="B18" s="278"/>
      <c r="C18" s="328" t="s">
        <v>2418</v>
      </c>
      <c r="D18" s="322" t="s">
        <v>2403</v>
      </c>
      <c r="E18" s="31">
        <v>913</v>
      </c>
      <c r="F18" s="356">
        <v>190502500</v>
      </c>
      <c r="G18" s="28" t="s">
        <v>3111</v>
      </c>
      <c r="H18" s="28">
        <v>25</v>
      </c>
      <c r="I18" s="28" t="s">
        <v>2979</v>
      </c>
      <c r="J18" s="368">
        <v>19</v>
      </c>
      <c r="K18" s="368" t="s">
        <v>3032</v>
      </c>
      <c r="L18" s="368">
        <v>1905</v>
      </c>
      <c r="M18" s="368" t="s">
        <v>3109</v>
      </c>
      <c r="N18" s="356">
        <v>2024004540021</v>
      </c>
      <c r="O18" s="410" t="s">
        <v>3110</v>
      </c>
      <c r="P18" s="327" t="s">
        <v>2404</v>
      </c>
      <c r="Q18" s="327">
        <v>25</v>
      </c>
      <c r="R18" s="326" t="s">
        <v>2956</v>
      </c>
      <c r="S18" s="326"/>
      <c r="T18" s="31">
        <v>25</v>
      </c>
      <c r="U18" s="294"/>
      <c r="V18" s="295">
        <v>25</v>
      </c>
      <c r="W18" s="295">
        <v>25</v>
      </c>
      <c r="X18" s="295">
        <v>25</v>
      </c>
      <c r="Y18" s="343">
        <v>300</v>
      </c>
      <c r="Z18" s="296">
        <f t="shared" si="5"/>
        <v>300</v>
      </c>
      <c r="AA18" s="296">
        <f t="shared" si="5"/>
        <v>300</v>
      </c>
      <c r="AB18" s="296">
        <f t="shared" si="5"/>
        <v>0</v>
      </c>
      <c r="AC18" s="296">
        <f t="shared" si="5"/>
        <v>0</v>
      </c>
      <c r="AD18" s="296">
        <f t="shared" si="5"/>
        <v>0</v>
      </c>
      <c r="AE18" s="296">
        <f t="shared" si="5"/>
        <v>0</v>
      </c>
      <c r="AF18" s="296">
        <f t="shared" si="5"/>
        <v>0</v>
      </c>
      <c r="AG18" s="297">
        <f t="shared" si="14"/>
        <v>0</v>
      </c>
      <c r="AH18" s="296">
        <f t="shared" si="10"/>
        <v>0</v>
      </c>
      <c r="AI18" s="298"/>
      <c r="AJ18" s="298"/>
      <c r="AK18" s="298"/>
      <c r="AL18" s="298"/>
      <c r="AM18" s="298"/>
      <c r="AN18" s="298"/>
      <c r="AO18" s="297">
        <f t="shared" si="15"/>
        <v>25</v>
      </c>
      <c r="AP18" s="296">
        <f t="shared" si="11"/>
        <v>100</v>
      </c>
      <c r="AQ18" s="298">
        <v>100</v>
      </c>
      <c r="AR18" s="298"/>
      <c r="AS18" s="298"/>
      <c r="AT18" s="298"/>
      <c r="AU18" s="298"/>
      <c r="AV18" s="298"/>
      <c r="AW18" s="297">
        <f t="shared" si="16"/>
        <v>25</v>
      </c>
      <c r="AX18" s="296">
        <f t="shared" si="12"/>
        <v>100</v>
      </c>
      <c r="AY18" s="298">
        <v>100</v>
      </c>
      <c r="AZ18" s="298"/>
      <c r="BA18" s="298"/>
      <c r="BB18" s="298"/>
      <c r="BC18" s="298"/>
      <c r="BD18" s="298"/>
      <c r="BE18" s="297">
        <f t="shared" si="17"/>
        <v>25</v>
      </c>
      <c r="BF18" s="296">
        <f t="shared" si="13"/>
        <v>100</v>
      </c>
      <c r="BG18" s="298">
        <v>100</v>
      </c>
      <c r="BH18" s="298"/>
      <c r="BI18" s="298"/>
      <c r="BJ18" s="298"/>
      <c r="BK18" s="298"/>
      <c r="BL18" s="298"/>
    </row>
    <row r="19" spans="1:64" s="287" customFormat="1" ht="40.5" customHeight="1" x14ac:dyDescent="0.25">
      <c r="A19" s="278"/>
      <c r="B19" s="278"/>
      <c r="C19" s="328" t="s">
        <v>2419</v>
      </c>
      <c r="D19" s="322" t="s">
        <v>2405</v>
      </c>
      <c r="E19" s="31">
        <v>914</v>
      </c>
      <c r="F19" s="356">
        <v>459903000</v>
      </c>
      <c r="G19" s="28" t="s">
        <v>396</v>
      </c>
      <c r="H19" s="28">
        <v>434</v>
      </c>
      <c r="I19" s="28" t="s">
        <v>2979</v>
      </c>
      <c r="J19" s="28">
        <v>45</v>
      </c>
      <c r="K19" s="28" t="s">
        <v>3101</v>
      </c>
      <c r="L19" s="28">
        <v>4599</v>
      </c>
      <c r="M19" s="28" t="s">
        <v>2999</v>
      </c>
      <c r="N19" s="356">
        <v>2024004540019</v>
      </c>
      <c r="O19" s="334" t="s">
        <v>3102</v>
      </c>
      <c r="P19" s="327" t="s">
        <v>2406</v>
      </c>
      <c r="Q19" s="327">
        <v>434</v>
      </c>
      <c r="R19" s="326" t="s">
        <v>2955</v>
      </c>
      <c r="S19" s="326"/>
      <c r="T19" s="31">
        <v>434</v>
      </c>
      <c r="U19" s="294"/>
      <c r="V19" s="295">
        <v>145</v>
      </c>
      <c r="W19" s="295">
        <v>145</v>
      </c>
      <c r="X19" s="295">
        <v>144</v>
      </c>
      <c r="Y19" s="343">
        <v>180</v>
      </c>
      <c r="Z19" s="296">
        <f t="shared" si="5"/>
        <v>180</v>
      </c>
      <c r="AA19" s="296">
        <f t="shared" si="5"/>
        <v>180</v>
      </c>
      <c r="AB19" s="296">
        <f t="shared" si="5"/>
        <v>0</v>
      </c>
      <c r="AC19" s="296">
        <f t="shared" si="5"/>
        <v>0</v>
      </c>
      <c r="AD19" s="296">
        <f t="shared" si="5"/>
        <v>0</v>
      </c>
      <c r="AE19" s="296">
        <f t="shared" si="5"/>
        <v>0</v>
      </c>
      <c r="AF19" s="296">
        <f t="shared" si="5"/>
        <v>0</v>
      </c>
      <c r="AG19" s="297">
        <f t="shared" si="14"/>
        <v>0</v>
      </c>
      <c r="AH19" s="296">
        <f t="shared" si="10"/>
        <v>60</v>
      </c>
      <c r="AI19" s="298">
        <v>60</v>
      </c>
      <c r="AJ19" s="298"/>
      <c r="AK19" s="298"/>
      <c r="AL19" s="298"/>
      <c r="AM19" s="298"/>
      <c r="AN19" s="298"/>
      <c r="AO19" s="297">
        <f t="shared" si="15"/>
        <v>145</v>
      </c>
      <c r="AP19" s="296">
        <f t="shared" si="11"/>
        <v>60</v>
      </c>
      <c r="AQ19" s="298">
        <v>60</v>
      </c>
      <c r="AR19" s="298"/>
      <c r="AS19" s="298"/>
      <c r="AT19" s="298"/>
      <c r="AU19" s="298"/>
      <c r="AV19" s="298"/>
      <c r="AW19" s="297">
        <f t="shared" si="16"/>
        <v>145</v>
      </c>
      <c r="AX19" s="296">
        <f t="shared" si="12"/>
        <v>60</v>
      </c>
      <c r="AY19" s="298">
        <v>60</v>
      </c>
      <c r="AZ19" s="298"/>
      <c r="BA19" s="298"/>
      <c r="BB19" s="298"/>
      <c r="BC19" s="298"/>
      <c r="BD19" s="298"/>
      <c r="BE19" s="297">
        <f t="shared" si="17"/>
        <v>144</v>
      </c>
      <c r="BF19" s="296">
        <f t="shared" si="13"/>
        <v>0</v>
      </c>
      <c r="BG19" s="298"/>
      <c r="BH19" s="298"/>
      <c r="BI19" s="298"/>
      <c r="BJ19" s="298"/>
      <c r="BK19" s="298"/>
      <c r="BL19" s="298"/>
    </row>
    <row r="20" spans="1:64" s="287" customFormat="1" ht="40.5" customHeight="1" x14ac:dyDescent="0.25">
      <c r="A20" s="278"/>
      <c r="B20" s="278"/>
      <c r="C20" s="328" t="s">
        <v>2420</v>
      </c>
      <c r="D20" s="322" t="s">
        <v>2407</v>
      </c>
      <c r="E20" s="31">
        <v>915</v>
      </c>
      <c r="F20" s="411" t="s">
        <v>3112</v>
      </c>
      <c r="G20" s="28" t="s">
        <v>259</v>
      </c>
      <c r="H20" s="28">
        <v>4</v>
      </c>
      <c r="I20" s="28" t="s">
        <v>2979</v>
      </c>
      <c r="J20" s="368"/>
      <c r="K20" s="368"/>
      <c r="L20" s="368"/>
      <c r="M20" s="368"/>
      <c r="N20" s="385"/>
      <c r="O20" s="411" t="s">
        <v>3112</v>
      </c>
      <c r="P20" s="327" t="s">
        <v>259</v>
      </c>
      <c r="Q20" s="327">
        <v>4</v>
      </c>
      <c r="R20" s="326" t="s">
        <v>2955</v>
      </c>
      <c r="S20" s="326"/>
      <c r="T20" s="31">
        <v>4</v>
      </c>
      <c r="U20" s="294">
        <v>1</v>
      </c>
      <c r="V20" s="295">
        <v>1</v>
      </c>
      <c r="W20" s="295">
        <v>1</v>
      </c>
      <c r="X20" s="295">
        <v>1</v>
      </c>
      <c r="Y20" s="343">
        <v>0</v>
      </c>
      <c r="Z20" s="296">
        <f t="shared" si="5"/>
        <v>0</v>
      </c>
      <c r="AA20" s="296">
        <f t="shared" si="5"/>
        <v>0</v>
      </c>
      <c r="AB20" s="296">
        <f t="shared" si="5"/>
        <v>0</v>
      </c>
      <c r="AC20" s="296">
        <f t="shared" si="5"/>
        <v>0</v>
      </c>
      <c r="AD20" s="296">
        <f t="shared" si="5"/>
        <v>0</v>
      </c>
      <c r="AE20" s="296">
        <f t="shared" si="5"/>
        <v>0</v>
      </c>
      <c r="AF20" s="296">
        <f t="shared" si="5"/>
        <v>0</v>
      </c>
      <c r="AG20" s="297">
        <f t="shared" si="14"/>
        <v>1</v>
      </c>
      <c r="AH20" s="296">
        <f t="shared" ref="AH20:AH21" si="18">SUM(AI20:AN20)</f>
        <v>0</v>
      </c>
      <c r="AI20" s="298"/>
      <c r="AJ20" s="298"/>
      <c r="AK20" s="298"/>
      <c r="AL20" s="298"/>
      <c r="AM20" s="298"/>
      <c r="AN20" s="298"/>
      <c r="AO20" s="297">
        <f t="shared" si="15"/>
        <v>1</v>
      </c>
      <c r="AP20" s="296">
        <f t="shared" si="11"/>
        <v>0</v>
      </c>
      <c r="AQ20" s="298"/>
      <c r="AR20" s="298"/>
      <c r="AS20" s="298"/>
      <c r="AT20" s="298"/>
      <c r="AU20" s="298"/>
      <c r="AV20" s="298"/>
      <c r="AW20" s="297">
        <f t="shared" si="16"/>
        <v>1</v>
      </c>
      <c r="AX20" s="296">
        <f t="shared" si="12"/>
        <v>0</v>
      </c>
      <c r="AY20" s="298"/>
      <c r="AZ20" s="298"/>
      <c r="BA20" s="298"/>
      <c r="BB20" s="298"/>
      <c r="BC20" s="298"/>
      <c r="BD20" s="298"/>
      <c r="BE20" s="297">
        <f t="shared" si="17"/>
        <v>1</v>
      </c>
      <c r="BF20" s="296">
        <f t="shared" si="13"/>
        <v>0</v>
      </c>
      <c r="BG20" s="298"/>
      <c r="BH20" s="298"/>
      <c r="BI20" s="298"/>
      <c r="BJ20" s="298"/>
      <c r="BK20" s="298"/>
      <c r="BL20" s="298"/>
    </row>
    <row r="21" spans="1:64" s="287" customFormat="1" ht="40.5" customHeight="1" x14ac:dyDescent="0.25">
      <c r="A21" s="278"/>
      <c r="B21" s="278"/>
      <c r="C21" s="328" t="s">
        <v>2421</v>
      </c>
      <c r="D21" s="322" t="s">
        <v>3113</v>
      </c>
      <c r="E21" s="31">
        <v>916</v>
      </c>
      <c r="F21" s="411" t="s">
        <v>3112</v>
      </c>
      <c r="G21" s="28" t="s">
        <v>2409</v>
      </c>
      <c r="H21" s="28">
        <v>1</v>
      </c>
      <c r="I21" s="28" t="s">
        <v>2979</v>
      </c>
      <c r="J21" s="368"/>
      <c r="K21" s="368"/>
      <c r="L21" s="368"/>
      <c r="M21" s="368"/>
      <c r="N21" s="385"/>
      <c r="O21" s="411" t="s">
        <v>3112</v>
      </c>
      <c r="P21" s="327" t="s">
        <v>2409</v>
      </c>
      <c r="Q21" s="327">
        <v>1</v>
      </c>
      <c r="R21" s="326" t="s">
        <v>2956</v>
      </c>
      <c r="S21" s="326"/>
      <c r="T21" s="31">
        <v>1</v>
      </c>
      <c r="U21" s="294">
        <v>1</v>
      </c>
      <c r="V21" s="295">
        <v>1</v>
      </c>
      <c r="W21" s="295">
        <v>1</v>
      </c>
      <c r="X21" s="295">
        <v>1</v>
      </c>
      <c r="Y21" s="343">
        <v>0</v>
      </c>
      <c r="Z21" s="296">
        <f t="shared" si="5"/>
        <v>0</v>
      </c>
      <c r="AA21" s="296">
        <f t="shared" si="5"/>
        <v>0</v>
      </c>
      <c r="AB21" s="296">
        <f t="shared" si="5"/>
        <v>0</v>
      </c>
      <c r="AC21" s="296">
        <f t="shared" si="5"/>
        <v>0</v>
      </c>
      <c r="AD21" s="296">
        <f t="shared" si="5"/>
        <v>0</v>
      </c>
      <c r="AE21" s="296">
        <f t="shared" si="5"/>
        <v>0</v>
      </c>
      <c r="AF21" s="296">
        <f t="shared" si="5"/>
        <v>0</v>
      </c>
      <c r="AG21" s="297">
        <f t="shared" si="14"/>
        <v>1</v>
      </c>
      <c r="AH21" s="296">
        <f t="shared" si="18"/>
        <v>0</v>
      </c>
      <c r="AI21" s="298"/>
      <c r="AJ21" s="298"/>
      <c r="AK21" s="298"/>
      <c r="AL21" s="298"/>
      <c r="AM21" s="298"/>
      <c r="AN21" s="298"/>
      <c r="AO21" s="297">
        <f t="shared" si="15"/>
        <v>1</v>
      </c>
      <c r="AP21" s="296">
        <f t="shared" si="11"/>
        <v>0</v>
      </c>
      <c r="AQ21" s="298"/>
      <c r="AR21" s="298"/>
      <c r="AS21" s="298"/>
      <c r="AT21" s="298"/>
      <c r="AU21" s="298"/>
      <c r="AV21" s="298"/>
      <c r="AW21" s="297">
        <f t="shared" si="16"/>
        <v>1</v>
      </c>
      <c r="AX21" s="296">
        <f t="shared" si="12"/>
        <v>0</v>
      </c>
      <c r="AY21" s="298"/>
      <c r="AZ21" s="298"/>
      <c r="BA21" s="298"/>
      <c r="BB21" s="298"/>
      <c r="BC21" s="298"/>
      <c r="BD21" s="298"/>
      <c r="BE21" s="297">
        <f t="shared" si="17"/>
        <v>1</v>
      </c>
      <c r="BF21" s="296">
        <f t="shared" si="13"/>
        <v>0</v>
      </c>
      <c r="BG21" s="298"/>
      <c r="BH21" s="298"/>
      <c r="BI21" s="298"/>
      <c r="BJ21" s="298"/>
      <c r="BK21" s="298"/>
      <c r="BL21" s="298"/>
    </row>
    <row r="22" spans="1:64" s="287" customFormat="1" ht="40.5" customHeight="1" x14ac:dyDescent="0.25">
      <c r="A22" s="278"/>
      <c r="B22" s="599" t="s">
        <v>2423</v>
      </c>
      <c r="C22" s="600" t="s">
        <v>2422</v>
      </c>
      <c r="D22" s="590"/>
      <c r="E22" s="591"/>
      <c r="F22" s="608"/>
      <c r="G22" s="592"/>
      <c r="H22" s="601"/>
      <c r="I22" s="601"/>
      <c r="J22" s="592"/>
      <c r="K22" s="592"/>
      <c r="L22" s="592"/>
      <c r="M22" s="606"/>
      <c r="N22" s="595"/>
      <c r="O22" s="602"/>
      <c r="P22" s="602"/>
      <c r="Q22" s="602"/>
      <c r="R22" s="602"/>
      <c r="S22" s="607"/>
      <c r="T22" s="603"/>
      <c r="U22" s="604"/>
      <c r="V22" s="604"/>
      <c r="W22" s="604"/>
      <c r="X22" s="605"/>
      <c r="Y22" s="465">
        <v>1500</v>
      </c>
      <c r="Z22" s="290">
        <f t="shared" si="5"/>
        <v>1500</v>
      </c>
      <c r="AA22" s="290">
        <f t="shared" si="5"/>
        <v>1500</v>
      </c>
      <c r="AB22" s="290">
        <f t="shared" si="5"/>
        <v>0</v>
      </c>
      <c r="AC22" s="290">
        <f t="shared" si="5"/>
        <v>0</v>
      </c>
      <c r="AD22" s="290">
        <f t="shared" si="5"/>
        <v>0</v>
      </c>
      <c r="AE22" s="290">
        <f t="shared" si="5"/>
        <v>0</v>
      </c>
      <c r="AF22" s="290">
        <f t="shared" si="5"/>
        <v>0</v>
      </c>
      <c r="AG22" s="291"/>
      <c r="AH22" s="292">
        <f>SUM(AH23:AH23)</f>
        <v>0</v>
      </c>
      <c r="AI22" s="292">
        <f t="shared" ref="AI22:AN22" si="19">SUM(AI23:AI23)</f>
        <v>0</v>
      </c>
      <c r="AJ22" s="292">
        <f t="shared" si="19"/>
        <v>0</v>
      </c>
      <c r="AK22" s="292">
        <f t="shared" si="19"/>
        <v>0</v>
      </c>
      <c r="AL22" s="292">
        <f t="shared" si="19"/>
        <v>0</v>
      </c>
      <c r="AM22" s="292">
        <f t="shared" si="19"/>
        <v>0</v>
      </c>
      <c r="AN22" s="292">
        <f t="shared" si="19"/>
        <v>0</v>
      </c>
      <c r="AO22" s="291"/>
      <c r="AP22" s="292">
        <f>SUM(AP23:AP23)</f>
        <v>500</v>
      </c>
      <c r="AQ22" s="292">
        <f t="shared" ref="AQ22:AV22" si="20">SUM(AQ23:AQ23)</f>
        <v>500</v>
      </c>
      <c r="AR22" s="292">
        <f t="shared" si="20"/>
        <v>0</v>
      </c>
      <c r="AS22" s="292">
        <f t="shared" si="20"/>
        <v>0</v>
      </c>
      <c r="AT22" s="292">
        <f t="shared" si="20"/>
        <v>0</v>
      </c>
      <c r="AU22" s="292">
        <f t="shared" si="20"/>
        <v>0</v>
      </c>
      <c r="AV22" s="292">
        <f t="shared" si="20"/>
        <v>0</v>
      </c>
      <c r="AW22" s="291"/>
      <c r="AX22" s="292">
        <f>SUM(AX23:AX23)</f>
        <v>500</v>
      </c>
      <c r="AY22" s="292">
        <f t="shared" ref="AY22:BD22" si="21">SUM(AY23:AY23)</f>
        <v>500</v>
      </c>
      <c r="AZ22" s="292">
        <f t="shared" si="21"/>
        <v>0</v>
      </c>
      <c r="BA22" s="292">
        <f t="shared" si="21"/>
        <v>0</v>
      </c>
      <c r="BB22" s="292">
        <f t="shared" si="21"/>
        <v>0</v>
      </c>
      <c r="BC22" s="292">
        <f t="shared" si="21"/>
        <v>0</v>
      </c>
      <c r="BD22" s="292">
        <f t="shared" si="21"/>
        <v>0</v>
      </c>
      <c r="BE22" s="291"/>
      <c r="BF22" s="292">
        <f>SUM(BF23:BF23)</f>
        <v>500</v>
      </c>
      <c r="BG22" s="292">
        <f t="shared" ref="BG22:BL22" si="22">SUM(BG23:BG23)</f>
        <v>500</v>
      </c>
      <c r="BH22" s="292">
        <f t="shared" si="22"/>
        <v>0</v>
      </c>
      <c r="BI22" s="292">
        <f t="shared" si="22"/>
        <v>0</v>
      </c>
      <c r="BJ22" s="292">
        <f t="shared" si="22"/>
        <v>0</v>
      </c>
      <c r="BK22" s="292">
        <f t="shared" si="22"/>
        <v>0</v>
      </c>
      <c r="BL22" s="292">
        <f t="shared" si="22"/>
        <v>0</v>
      </c>
    </row>
    <row r="23" spans="1:64" s="287" customFormat="1" ht="40.5" customHeight="1" x14ac:dyDescent="0.25">
      <c r="A23" s="278"/>
      <c r="B23" s="278"/>
      <c r="C23" s="328" t="s">
        <v>2425</v>
      </c>
      <c r="D23" s="333" t="s">
        <v>2424</v>
      </c>
      <c r="E23" s="31">
        <v>917</v>
      </c>
      <c r="F23" s="356">
        <v>459902500</v>
      </c>
      <c r="G23" s="28" t="s">
        <v>1335</v>
      </c>
      <c r="H23" s="28">
        <v>1</v>
      </c>
      <c r="I23" s="28" t="s">
        <v>2979</v>
      </c>
      <c r="J23" s="28">
        <v>45</v>
      </c>
      <c r="K23" s="28" t="s">
        <v>3101</v>
      </c>
      <c r="L23" s="28">
        <v>4599</v>
      </c>
      <c r="M23" s="28" t="s">
        <v>2999</v>
      </c>
      <c r="N23" s="356">
        <v>2024004540019</v>
      </c>
      <c r="O23" s="28" t="s">
        <v>3102</v>
      </c>
      <c r="P23" s="327" t="s">
        <v>1335</v>
      </c>
      <c r="Q23" s="327">
        <v>1</v>
      </c>
      <c r="R23" s="326" t="s">
        <v>2955</v>
      </c>
      <c r="S23" s="326"/>
      <c r="T23" s="31">
        <v>1</v>
      </c>
      <c r="U23" s="294"/>
      <c r="V23" s="295"/>
      <c r="W23" s="295"/>
      <c r="X23" s="295">
        <v>1</v>
      </c>
      <c r="Y23" s="343">
        <v>1500</v>
      </c>
      <c r="Z23" s="296">
        <f t="shared" si="5"/>
        <v>1500</v>
      </c>
      <c r="AA23" s="296">
        <f t="shared" si="5"/>
        <v>1500</v>
      </c>
      <c r="AB23" s="296">
        <f t="shared" si="5"/>
        <v>0</v>
      </c>
      <c r="AC23" s="296">
        <f t="shared" si="5"/>
        <v>0</v>
      </c>
      <c r="AD23" s="296">
        <f t="shared" si="5"/>
        <v>0</v>
      </c>
      <c r="AE23" s="296">
        <f t="shared" si="5"/>
        <v>0</v>
      </c>
      <c r="AF23" s="296">
        <f t="shared" si="5"/>
        <v>0</v>
      </c>
      <c r="AG23" s="297">
        <f t="shared" ref="AG23" si="23">+U23</f>
        <v>0</v>
      </c>
      <c r="AH23" s="296">
        <f t="shared" ref="AH23" si="24">SUM(AI23:AN23)</f>
        <v>0</v>
      </c>
      <c r="AI23" s="298"/>
      <c r="AJ23" s="298"/>
      <c r="AK23" s="298"/>
      <c r="AL23" s="298"/>
      <c r="AM23" s="298"/>
      <c r="AN23" s="298"/>
      <c r="AO23" s="297">
        <f t="shared" ref="AO23" si="25">+V23</f>
        <v>0</v>
      </c>
      <c r="AP23" s="296">
        <f t="shared" ref="AP23" si="26">SUM(AQ23:AV23)</f>
        <v>500</v>
      </c>
      <c r="AQ23" s="298">
        <v>500</v>
      </c>
      <c r="AR23" s="298"/>
      <c r="AS23" s="298"/>
      <c r="AT23" s="298"/>
      <c r="AU23" s="298"/>
      <c r="AV23" s="298"/>
      <c r="AW23" s="297">
        <f t="shared" ref="AW23" si="27">+W23</f>
        <v>0</v>
      </c>
      <c r="AX23" s="296">
        <f t="shared" ref="AX23" si="28">SUM(AY23:BD23)</f>
        <v>500</v>
      </c>
      <c r="AY23" s="298">
        <v>500</v>
      </c>
      <c r="AZ23" s="298"/>
      <c r="BA23" s="298"/>
      <c r="BB23" s="298"/>
      <c r="BC23" s="298"/>
      <c r="BD23" s="298"/>
      <c r="BE23" s="297">
        <f t="shared" ref="BE23" si="29">+X23</f>
        <v>1</v>
      </c>
      <c r="BF23" s="296">
        <f t="shared" ref="BF23" si="30">SUM(BG23:BL23)</f>
        <v>500</v>
      </c>
      <c r="BG23" s="298">
        <v>500</v>
      </c>
      <c r="BH23" s="298"/>
      <c r="BI23" s="298"/>
      <c r="BJ23" s="298"/>
      <c r="BK23" s="298"/>
      <c r="BL23" s="298"/>
    </row>
    <row r="24" spans="1:64" s="287" customFormat="1" ht="40.5" customHeight="1" x14ac:dyDescent="0.25">
      <c r="A24" s="278"/>
      <c r="B24" s="599" t="s">
        <v>2427</v>
      </c>
      <c r="C24" s="600" t="s">
        <v>2426</v>
      </c>
      <c r="D24" s="590"/>
      <c r="E24" s="591"/>
      <c r="F24" s="608"/>
      <c r="G24" s="592"/>
      <c r="H24" s="601"/>
      <c r="I24" s="601"/>
      <c r="J24" s="592"/>
      <c r="K24" s="592"/>
      <c r="L24" s="592"/>
      <c r="M24" s="606"/>
      <c r="N24" s="595"/>
      <c r="O24" s="602"/>
      <c r="P24" s="602"/>
      <c r="Q24" s="602"/>
      <c r="R24" s="602"/>
      <c r="S24" s="607"/>
      <c r="T24" s="603"/>
      <c r="U24" s="604"/>
      <c r="V24" s="604"/>
      <c r="W24" s="604"/>
      <c r="X24" s="605"/>
      <c r="Y24" s="465">
        <v>3300</v>
      </c>
      <c r="Z24" s="290">
        <f t="shared" ref="Z24:AF39" si="31">+AH24+AP24+AX24+BF24</f>
        <v>3300</v>
      </c>
      <c r="AA24" s="290">
        <f t="shared" si="31"/>
        <v>3300</v>
      </c>
      <c r="AB24" s="290">
        <f t="shared" si="31"/>
        <v>0</v>
      </c>
      <c r="AC24" s="290">
        <f t="shared" si="31"/>
        <v>0</v>
      </c>
      <c r="AD24" s="290">
        <f t="shared" si="31"/>
        <v>0</v>
      </c>
      <c r="AE24" s="290">
        <f t="shared" si="31"/>
        <v>0</v>
      </c>
      <c r="AF24" s="290">
        <f t="shared" si="31"/>
        <v>0</v>
      </c>
      <c r="AG24" s="291"/>
      <c r="AH24" s="292">
        <f>SUM(AH25:AH27)</f>
        <v>0</v>
      </c>
      <c r="AI24" s="292">
        <f t="shared" ref="AI24:AN24" si="32">SUM(AI25:AI27)</f>
        <v>0</v>
      </c>
      <c r="AJ24" s="292">
        <f t="shared" si="32"/>
        <v>0</v>
      </c>
      <c r="AK24" s="292">
        <f t="shared" si="32"/>
        <v>0</v>
      </c>
      <c r="AL24" s="292">
        <f t="shared" si="32"/>
        <v>0</v>
      </c>
      <c r="AM24" s="292">
        <f t="shared" si="32"/>
        <v>0</v>
      </c>
      <c r="AN24" s="292">
        <f t="shared" si="32"/>
        <v>0</v>
      </c>
      <c r="AO24" s="291"/>
      <c r="AP24" s="292">
        <f>SUM(AP25:AP27)</f>
        <v>1900</v>
      </c>
      <c r="AQ24" s="292">
        <v>1900</v>
      </c>
      <c r="AR24" s="292">
        <f t="shared" ref="AR24:AV24" si="33">SUM(AR25:AR27)</f>
        <v>0</v>
      </c>
      <c r="AS24" s="292">
        <f t="shared" si="33"/>
        <v>0</v>
      </c>
      <c r="AT24" s="292">
        <f t="shared" si="33"/>
        <v>0</v>
      </c>
      <c r="AU24" s="292">
        <f t="shared" si="33"/>
        <v>0</v>
      </c>
      <c r="AV24" s="292">
        <f t="shared" si="33"/>
        <v>0</v>
      </c>
      <c r="AW24" s="291"/>
      <c r="AX24" s="292">
        <f>SUM(AX25:AX27)</f>
        <v>1300</v>
      </c>
      <c r="AY24" s="292">
        <f t="shared" ref="AY24:BD24" si="34">SUM(AY25:AY27)</f>
        <v>1300</v>
      </c>
      <c r="AZ24" s="292">
        <f t="shared" si="34"/>
        <v>0</v>
      </c>
      <c r="BA24" s="292">
        <f t="shared" si="34"/>
        <v>0</v>
      </c>
      <c r="BB24" s="292">
        <f t="shared" si="34"/>
        <v>0</v>
      </c>
      <c r="BC24" s="292">
        <f t="shared" si="34"/>
        <v>0</v>
      </c>
      <c r="BD24" s="292">
        <f t="shared" si="34"/>
        <v>0</v>
      </c>
      <c r="BE24" s="291"/>
      <c r="BF24" s="292">
        <f>SUM(BF25:BF27)</f>
        <v>100</v>
      </c>
      <c r="BG24" s="292">
        <f t="shared" ref="BG24:BL24" si="35">SUM(BG25:BG27)</f>
        <v>100</v>
      </c>
      <c r="BH24" s="292">
        <f t="shared" si="35"/>
        <v>0</v>
      </c>
      <c r="BI24" s="292">
        <f t="shared" si="35"/>
        <v>0</v>
      </c>
      <c r="BJ24" s="292">
        <f t="shared" si="35"/>
        <v>0</v>
      </c>
      <c r="BK24" s="292">
        <f t="shared" si="35"/>
        <v>0</v>
      </c>
      <c r="BL24" s="292">
        <f t="shared" si="35"/>
        <v>0</v>
      </c>
    </row>
    <row r="25" spans="1:64" s="287" customFormat="1" ht="40.5" customHeight="1" x14ac:dyDescent="0.25">
      <c r="A25" s="278"/>
      <c r="B25" s="278"/>
      <c r="C25" s="328" t="s">
        <v>2431</v>
      </c>
      <c r="D25" s="333" t="s">
        <v>2428</v>
      </c>
      <c r="E25" s="31">
        <v>918</v>
      </c>
      <c r="F25" s="356">
        <v>459902600</v>
      </c>
      <c r="G25" s="28" t="s">
        <v>3114</v>
      </c>
      <c r="H25" s="28">
        <v>1</v>
      </c>
      <c r="I25" s="28" t="s">
        <v>2979</v>
      </c>
      <c r="J25" s="28">
        <v>45</v>
      </c>
      <c r="K25" s="28" t="s">
        <v>3101</v>
      </c>
      <c r="L25" s="28">
        <v>4599</v>
      </c>
      <c r="M25" s="28" t="s">
        <v>2999</v>
      </c>
      <c r="N25" s="356">
        <v>2024004540019</v>
      </c>
      <c r="O25" s="28" t="s">
        <v>3102</v>
      </c>
      <c r="P25" s="327" t="s">
        <v>269</v>
      </c>
      <c r="Q25" s="327">
        <v>1</v>
      </c>
      <c r="R25" s="326" t="s">
        <v>2955</v>
      </c>
      <c r="S25" s="326"/>
      <c r="T25" s="31">
        <v>1</v>
      </c>
      <c r="U25" s="294"/>
      <c r="V25" s="295"/>
      <c r="W25" s="295">
        <v>1</v>
      </c>
      <c r="X25" s="295"/>
      <c r="Y25" s="343">
        <v>1500</v>
      </c>
      <c r="Z25" s="296">
        <f t="shared" si="31"/>
        <v>1500</v>
      </c>
      <c r="AA25" s="296">
        <f t="shared" si="31"/>
        <v>1500</v>
      </c>
      <c r="AB25" s="296">
        <f t="shared" si="31"/>
        <v>0</v>
      </c>
      <c r="AC25" s="296">
        <f t="shared" si="31"/>
        <v>0</v>
      </c>
      <c r="AD25" s="296">
        <f t="shared" si="31"/>
        <v>0</v>
      </c>
      <c r="AE25" s="296">
        <f t="shared" si="31"/>
        <v>0</v>
      </c>
      <c r="AF25" s="296">
        <f t="shared" si="31"/>
        <v>0</v>
      </c>
      <c r="AG25" s="297">
        <f t="shared" ref="AG25:AG27" si="36">+U25</f>
        <v>0</v>
      </c>
      <c r="AH25" s="296">
        <f t="shared" ref="AH25:AH27" si="37">SUM(AI25:AN25)</f>
        <v>0</v>
      </c>
      <c r="AI25" s="298"/>
      <c r="AJ25" s="298"/>
      <c r="AK25" s="298"/>
      <c r="AL25" s="298"/>
      <c r="AM25" s="298"/>
      <c r="AN25" s="298"/>
      <c r="AO25" s="297">
        <f t="shared" ref="AO25:AO27" si="38">+V25</f>
        <v>0</v>
      </c>
      <c r="AP25" s="296">
        <f t="shared" ref="AP25:AP27" si="39">SUM(AQ25:AV25)</f>
        <v>1000</v>
      </c>
      <c r="AQ25" s="298">
        <v>1000</v>
      </c>
      <c r="AR25" s="298"/>
      <c r="AS25" s="298"/>
      <c r="AT25" s="298"/>
      <c r="AU25" s="298"/>
      <c r="AV25" s="298"/>
      <c r="AW25" s="297">
        <f t="shared" ref="AW25:AW27" si="40">+W25</f>
        <v>1</v>
      </c>
      <c r="AX25" s="296">
        <f t="shared" ref="AX25:AX27" si="41">SUM(AY25:BD25)</f>
        <v>500</v>
      </c>
      <c r="AY25" s="298">
        <v>500</v>
      </c>
      <c r="AZ25" s="298"/>
      <c r="BA25" s="298"/>
      <c r="BB25" s="298"/>
      <c r="BC25" s="298"/>
      <c r="BD25" s="298"/>
      <c r="BE25" s="297">
        <f t="shared" ref="BE25:BE27" si="42">+X25</f>
        <v>0</v>
      </c>
      <c r="BF25" s="296">
        <f t="shared" ref="BF25:BF27" si="43">SUM(BG25:BL25)</f>
        <v>0</v>
      </c>
      <c r="BG25" s="298"/>
      <c r="BH25" s="298"/>
      <c r="BI25" s="298"/>
      <c r="BJ25" s="298"/>
      <c r="BK25" s="298"/>
      <c r="BL25" s="298"/>
    </row>
    <row r="26" spans="1:64" s="287" customFormat="1" ht="40.5" customHeight="1" x14ac:dyDescent="0.25">
      <c r="A26" s="278"/>
      <c r="B26" s="278"/>
      <c r="C26" s="328" t="s">
        <v>2432</v>
      </c>
      <c r="D26" s="333" t="s">
        <v>2429</v>
      </c>
      <c r="E26" s="31">
        <v>919</v>
      </c>
      <c r="F26" s="356">
        <v>459902600</v>
      </c>
      <c r="G26" s="28" t="s">
        <v>3114</v>
      </c>
      <c r="H26" s="28">
        <v>1</v>
      </c>
      <c r="I26" s="28" t="s">
        <v>2979</v>
      </c>
      <c r="J26" s="28">
        <v>45</v>
      </c>
      <c r="K26" s="28" t="s">
        <v>3101</v>
      </c>
      <c r="L26" s="28">
        <v>4599</v>
      </c>
      <c r="M26" s="28" t="s">
        <v>2999</v>
      </c>
      <c r="N26" s="356">
        <v>2024004540019</v>
      </c>
      <c r="O26" s="28" t="s">
        <v>3102</v>
      </c>
      <c r="P26" s="327" t="s">
        <v>1855</v>
      </c>
      <c r="Q26" s="327">
        <v>1</v>
      </c>
      <c r="R26" s="326" t="s">
        <v>2955</v>
      </c>
      <c r="S26" s="326"/>
      <c r="T26" s="31">
        <v>1</v>
      </c>
      <c r="U26" s="294"/>
      <c r="V26" s="295"/>
      <c r="W26" s="295">
        <v>1</v>
      </c>
      <c r="X26" s="295"/>
      <c r="Y26" s="343">
        <v>1400</v>
      </c>
      <c r="Z26" s="296">
        <f t="shared" si="31"/>
        <v>1400</v>
      </c>
      <c r="AA26" s="296">
        <f t="shared" si="31"/>
        <v>1400</v>
      </c>
      <c r="AB26" s="296">
        <f t="shared" si="31"/>
        <v>0</v>
      </c>
      <c r="AC26" s="296">
        <f t="shared" si="31"/>
        <v>0</v>
      </c>
      <c r="AD26" s="296">
        <f t="shared" si="31"/>
        <v>0</v>
      </c>
      <c r="AE26" s="296">
        <f t="shared" si="31"/>
        <v>0</v>
      </c>
      <c r="AF26" s="296">
        <f t="shared" si="31"/>
        <v>0</v>
      </c>
      <c r="AG26" s="297">
        <f t="shared" si="36"/>
        <v>0</v>
      </c>
      <c r="AH26" s="296">
        <f t="shared" si="37"/>
        <v>0</v>
      </c>
      <c r="AI26" s="298"/>
      <c r="AJ26" s="298"/>
      <c r="AK26" s="298"/>
      <c r="AL26" s="298"/>
      <c r="AM26" s="298"/>
      <c r="AN26" s="298"/>
      <c r="AO26" s="297">
        <f t="shared" si="38"/>
        <v>0</v>
      </c>
      <c r="AP26" s="296">
        <f t="shared" si="39"/>
        <v>700</v>
      </c>
      <c r="AQ26" s="298">
        <v>700</v>
      </c>
      <c r="AR26" s="298"/>
      <c r="AS26" s="298"/>
      <c r="AT26" s="298"/>
      <c r="AU26" s="298"/>
      <c r="AV26" s="298"/>
      <c r="AW26" s="297">
        <f t="shared" si="40"/>
        <v>1</v>
      </c>
      <c r="AX26" s="296">
        <f t="shared" si="41"/>
        <v>700</v>
      </c>
      <c r="AY26" s="298">
        <v>700</v>
      </c>
      <c r="AZ26" s="298"/>
      <c r="BA26" s="298"/>
      <c r="BB26" s="298"/>
      <c r="BC26" s="298"/>
      <c r="BD26" s="298"/>
      <c r="BE26" s="297">
        <f t="shared" si="42"/>
        <v>0</v>
      </c>
      <c r="BF26" s="296">
        <f t="shared" si="43"/>
        <v>0</v>
      </c>
      <c r="BG26" s="298"/>
      <c r="BH26" s="298"/>
      <c r="BI26" s="298"/>
      <c r="BJ26" s="298"/>
      <c r="BK26" s="298"/>
      <c r="BL26" s="298"/>
    </row>
    <row r="27" spans="1:64" s="287" customFormat="1" ht="40.5" customHeight="1" x14ac:dyDescent="0.25">
      <c r="A27" s="278"/>
      <c r="B27" s="278"/>
      <c r="C27" s="328" t="s">
        <v>2433</v>
      </c>
      <c r="D27" s="333" t="s">
        <v>2430</v>
      </c>
      <c r="E27" s="31">
        <v>920</v>
      </c>
      <c r="F27" s="356">
        <v>459902600</v>
      </c>
      <c r="G27" s="28" t="s">
        <v>3114</v>
      </c>
      <c r="H27" s="28">
        <v>1</v>
      </c>
      <c r="I27" s="28" t="s">
        <v>2979</v>
      </c>
      <c r="J27" s="28">
        <v>45</v>
      </c>
      <c r="K27" s="28" t="s">
        <v>3101</v>
      </c>
      <c r="L27" s="28">
        <v>4599</v>
      </c>
      <c r="M27" s="28" t="s">
        <v>2999</v>
      </c>
      <c r="N27" s="356">
        <v>2024004540019</v>
      </c>
      <c r="O27" s="28" t="s">
        <v>3102</v>
      </c>
      <c r="P27" s="327" t="s">
        <v>1335</v>
      </c>
      <c r="Q27" s="327">
        <v>1</v>
      </c>
      <c r="R27" s="326" t="s">
        <v>2955</v>
      </c>
      <c r="S27" s="326"/>
      <c r="T27" s="31">
        <v>1</v>
      </c>
      <c r="U27" s="294"/>
      <c r="V27" s="295"/>
      <c r="W27" s="295"/>
      <c r="X27" s="295">
        <v>1</v>
      </c>
      <c r="Y27" s="343">
        <v>400</v>
      </c>
      <c r="Z27" s="296">
        <f t="shared" si="31"/>
        <v>400</v>
      </c>
      <c r="AA27" s="296">
        <f t="shared" si="31"/>
        <v>400</v>
      </c>
      <c r="AB27" s="296">
        <f t="shared" si="31"/>
        <v>0</v>
      </c>
      <c r="AC27" s="296">
        <f t="shared" si="31"/>
        <v>0</v>
      </c>
      <c r="AD27" s="296">
        <f t="shared" si="31"/>
        <v>0</v>
      </c>
      <c r="AE27" s="296">
        <f t="shared" si="31"/>
        <v>0</v>
      </c>
      <c r="AF27" s="296">
        <f t="shared" si="31"/>
        <v>0</v>
      </c>
      <c r="AG27" s="297">
        <f t="shared" si="36"/>
        <v>0</v>
      </c>
      <c r="AH27" s="296">
        <f t="shared" si="37"/>
        <v>0</v>
      </c>
      <c r="AI27" s="298"/>
      <c r="AJ27" s="298"/>
      <c r="AK27" s="298"/>
      <c r="AL27" s="298"/>
      <c r="AM27" s="298"/>
      <c r="AN27" s="298"/>
      <c r="AO27" s="297">
        <f t="shared" si="38"/>
        <v>0</v>
      </c>
      <c r="AP27" s="296">
        <f t="shared" si="39"/>
        <v>200</v>
      </c>
      <c r="AQ27" s="298">
        <v>200</v>
      </c>
      <c r="AR27" s="298"/>
      <c r="AS27" s="298"/>
      <c r="AT27" s="298"/>
      <c r="AU27" s="298"/>
      <c r="AV27" s="298"/>
      <c r="AW27" s="297">
        <f t="shared" si="40"/>
        <v>0</v>
      </c>
      <c r="AX27" s="296">
        <f t="shared" si="41"/>
        <v>100</v>
      </c>
      <c r="AY27" s="298">
        <v>100</v>
      </c>
      <c r="AZ27" s="298"/>
      <c r="BA27" s="298"/>
      <c r="BB27" s="298"/>
      <c r="BC27" s="298"/>
      <c r="BD27" s="298"/>
      <c r="BE27" s="297">
        <f t="shared" si="42"/>
        <v>1</v>
      </c>
      <c r="BF27" s="296">
        <f t="shared" si="43"/>
        <v>100</v>
      </c>
      <c r="BG27" s="298">
        <v>100</v>
      </c>
      <c r="BH27" s="298"/>
      <c r="BI27" s="298"/>
      <c r="BJ27" s="298"/>
      <c r="BK27" s="298"/>
      <c r="BL27" s="298"/>
    </row>
    <row r="28" spans="1:64" s="287" customFormat="1" ht="40.5" customHeight="1" x14ac:dyDescent="0.25">
      <c r="A28" s="278"/>
      <c r="B28" s="599" t="s">
        <v>2435</v>
      </c>
      <c r="C28" s="600" t="s">
        <v>2434</v>
      </c>
      <c r="D28" s="590"/>
      <c r="E28" s="591"/>
      <c r="F28" s="608"/>
      <c r="G28" s="592"/>
      <c r="H28" s="601"/>
      <c r="I28" s="601"/>
      <c r="J28" s="592"/>
      <c r="K28" s="592"/>
      <c r="L28" s="592"/>
      <c r="M28" s="606"/>
      <c r="N28" s="595"/>
      <c r="O28" s="602"/>
      <c r="P28" s="602"/>
      <c r="Q28" s="602"/>
      <c r="R28" s="602"/>
      <c r="S28" s="607"/>
      <c r="T28" s="603"/>
      <c r="U28" s="604"/>
      <c r="V28" s="604"/>
      <c r="W28" s="604"/>
      <c r="X28" s="605"/>
      <c r="Y28" s="465">
        <v>6921.75</v>
      </c>
      <c r="Z28" s="290">
        <f t="shared" si="31"/>
        <v>6921.75</v>
      </c>
      <c r="AA28" s="290">
        <f t="shared" si="31"/>
        <v>6921.75</v>
      </c>
      <c r="AB28" s="290">
        <f t="shared" si="31"/>
        <v>0</v>
      </c>
      <c r="AC28" s="290">
        <f t="shared" si="31"/>
        <v>0</v>
      </c>
      <c r="AD28" s="290">
        <f t="shared" si="31"/>
        <v>0</v>
      </c>
      <c r="AE28" s="290">
        <f t="shared" si="31"/>
        <v>0</v>
      </c>
      <c r="AF28" s="290">
        <f t="shared" si="31"/>
        <v>0</v>
      </c>
      <c r="AG28" s="291"/>
      <c r="AH28" s="292">
        <f>SUM(AH29:AH31)</f>
        <v>521.75</v>
      </c>
      <c r="AI28" s="292">
        <f t="shared" ref="AI28:AN28" si="44">SUM(AI29:AI31)</f>
        <v>521.75</v>
      </c>
      <c r="AJ28" s="292">
        <f t="shared" si="44"/>
        <v>0</v>
      </c>
      <c r="AK28" s="292">
        <f t="shared" si="44"/>
        <v>0</v>
      </c>
      <c r="AL28" s="292">
        <f t="shared" si="44"/>
        <v>0</v>
      </c>
      <c r="AM28" s="292">
        <f t="shared" si="44"/>
        <v>0</v>
      </c>
      <c r="AN28" s="292">
        <f t="shared" si="44"/>
        <v>0</v>
      </c>
      <c r="AO28" s="291"/>
      <c r="AP28" s="292">
        <f>SUM(AP29:AP31)</f>
        <v>2800</v>
      </c>
      <c r="AQ28" s="292">
        <f t="shared" ref="AQ28:AV28" si="45">SUM(AQ29:AQ31)</f>
        <v>2800</v>
      </c>
      <c r="AR28" s="292">
        <f t="shared" si="45"/>
        <v>0</v>
      </c>
      <c r="AS28" s="292">
        <f t="shared" si="45"/>
        <v>0</v>
      </c>
      <c r="AT28" s="292">
        <f t="shared" si="45"/>
        <v>0</v>
      </c>
      <c r="AU28" s="292">
        <f t="shared" si="45"/>
        <v>0</v>
      </c>
      <c r="AV28" s="292">
        <f t="shared" si="45"/>
        <v>0</v>
      </c>
      <c r="AW28" s="291"/>
      <c r="AX28" s="292">
        <f>SUM(AX29:AX31)</f>
        <v>1800</v>
      </c>
      <c r="AY28" s="292">
        <f t="shared" ref="AY28:BD28" si="46">SUM(AY29:AY31)</f>
        <v>1800</v>
      </c>
      <c r="AZ28" s="292">
        <f t="shared" si="46"/>
        <v>0</v>
      </c>
      <c r="BA28" s="292">
        <f t="shared" si="46"/>
        <v>0</v>
      </c>
      <c r="BB28" s="292">
        <f t="shared" si="46"/>
        <v>0</v>
      </c>
      <c r="BC28" s="292">
        <f t="shared" si="46"/>
        <v>0</v>
      </c>
      <c r="BD28" s="292">
        <f t="shared" si="46"/>
        <v>0</v>
      </c>
      <c r="BE28" s="291"/>
      <c r="BF28" s="292">
        <f>SUM(BF29:BF31)</f>
        <v>1800</v>
      </c>
      <c r="BG28" s="292">
        <f t="shared" ref="BG28:BL28" si="47">SUM(BG29:BG31)</f>
        <v>1800</v>
      </c>
      <c r="BH28" s="292">
        <f t="shared" si="47"/>
        <v>0</v>
      </c>
      <c r="BI28" s="292">
        <f t="shared" si="47"/>
        <v>0</v>
      </c>
      <c r="BJ28" s="292">
        <f t="shared" si="47"/>
        <v>0</v>
      </c>
      <c r="BK28" s="292">
        <f t="shared" si="47"/>
        <v>0</v>
      </c>
      <c r="BL28" s="292">
        <f t="shared" si="47"/>
        <v>0</v>
      </c>
    </row>
    <row r="29" spans="1:64" s="287" customFormat="1" ht="40.5" customHeight="1" x14ac:dyDescent="0.25">
      <c r="A29" s="278"/>
      <c r="B29" s="278"/>
      <c r="C29" s="328" t="s">
        <v>2442</v>
      </c>
      <c r="D29" s="322" t="s">
        <v>2436</v>
      </c>
      <c r="E29" s="31">
        <v>921</v>
      </c>
      <c r="F29" s="356">
        <v>459903600</v>
      </c>
      <c r="G29" s="28" t="s">
        <v>3115</v>
      </c>
      <c r="H29" s="28">
        <v>1</v>
      </c>
      <c r="I29" s="28" t="s">
        <v>2979</v>
      </c>
      <c r="J29" s="28">
        <v>45</v>
      </c>
      <c r="K29" s="28" t="s">
        <v>3101</v>
      </c>
      <c r="L29" s="28">
        <v>4599</v>
      </c>
      <c r="M29" s="28" t="s">
        <v>2999</v>
      </c>
      <c r="N29" s="356">
        <v>2024004540019</v>
      </c>
      <c r="O29" s="28" t="s">
        <v>3102</v>
      </c>
      <c r="P29" s="327" t="s">
        <v>2437</v>
      </c>
      <c r="Q29" s="327">
        <v>1</v>
      </c>
      <c r="R29" s="326" t="s">
        <v>2955</v>
      </c>
      <c r="S29" s="326"/>
      <c r="T29" s="31">
        <v>1</v>
      </c>
      <c r="U29" s="294"/>
      <c r="V29" s="295"/>
      <c r="W29" s="295"/>
      <c r="X29" s="295">
        <v>1</v>
      </c>
      <c r="Y29" s="343">
        <v>3000</v>
      </c>
      <c r="Z29" s="296">
        <f t="shared" si="31"/>
        <v>3000</v>
      </c>
      <c r="AA29" s="296">
        <f t="shared" si="31"/>
        <v>3000</v>
      </c>
      <c r="AB29" s="296">
        <f t="shared" si="31"/>
        <v>0</v>
      </c>
      <c r="AC29" s="296">
        <f t="shared" si="31"/>
        <v>0</v>
      </c>
      <c r="AD29" s="296">
        <f t="shared" si="31"/>
        <v>0</v>
      </c>
      <c r="AE29" s="296">
        <f t="shared" si="31"/>
        <v>0</v>
      </c>
      <c r="AF29" s="296">
        <f t="shared" si="31"/>
        <v>0</v>
      </c>
      <c r="AG29" s="297">
        <f t="shared" ref="AG29:AG31" si="48">+U29</f>
        <v>0</v>
      </c>
      <c r="AH29" s="296">
        <f t="shared" ref="AH29:AH31" si="49">SUM(AI29:AN29)</f>
        <v>0</v>
      </c>
      <c r="AI29" s="298"/>
      <c r="AJ29" s="298"/>
      <c r="AK29" s="298"/>
      <c r="AL29" s="298"/>
      <c r="AM29" s="298"/>
      <c r="AN29" s="298"/>
      <c r="AO29" s="297">
        <f t="shared" ref="AO29:AO31" si="50">+V29</f>
        <v>0</v>
      </c>
      <c r="AP29" s="296">
        <f t="shared" ref="AP29:AP31" si="51">SUM(AQ29:AV29)</f>
        <v>1000</v>
      </c>
      <c r="AQ29" s="298">
        <v>1000</v>
      </c>
      <c r="AR29" s="298"/>
      <c r="AS29" s="298"/>
      <c r="AT29" s="298"/>
      <c r="AU29" s="298"/>
      <c r="AV29" s="298"/>
      <c r="AW29" s="297">
        <f t="shared" ref="AW29:AW31" si="52">+W29</f>
        <v>0</v>
      </c>
      <c r="AX29" s="296">
        <f t="shared" ref="AX29:AX31" si="53">SUM(AY29:BD29)</f>
        <v>1000</v>
      </c>
      <c r="AY29" s="298">
        <v>1000</v>
      </c>
      <c r="AZ29" s="298"/>
      <c r="BA29" s="298"/>
      <c r="BB29" s="298"/>
      <c r="BC29" s="298"/>
      <c r="BD29" s="298"/>
      <c r="BE29" s="297">
        <f t="shared" ref="BE29:BE31" si="54">+X29</f>
        <v>1</v>
      </c>
      <c r="BF29" s="296">
        <f t="shared" ref="BF29:BF31" si="55">SUM(BG29:BL29)</f>
        <v>1000</v>
      </c>
      <c r="BG29" s="298">
        <v>1000</v>
      </c>
      <c r="BH29" s="298"/>
      <c r="BI29" s="298"/>
      <c r="BJ29" s="298"/>
      <c r="BK29" s="298"/>
      <c r="BL29" s="298"/>
    </row>
    <row r="30" spans="1:64" s="287" customFormat="1" ht="40.5" customHeight="1" x14ac:dyDescent="0.25">
      <c r="A30" s="278"/>
      <c r="B30" s="278"/>
      <c r="C30" s="328" t="s">
        <v>2443</v>
      </c>
      <c r="D30" s="322" t="s">
        <v>2438</v>
      </c>
      <c r="E30" s="31">
        <v>922</v>
      </c>
      <c r="F30" s="356">
        <v>459903600</v>
      </c>
      <c r="G30" s="28" t="s">
        <v>3115</v>
      </c>
      <c r="H30" s="28">
        <v>1</v>
      </c>
      <c r="I30" s="28" t="s">
        <v>2979</v>
      </c>
      <c r="J30" s="28">
        <v>45</v>
      </c>
      <c r="K30" s="28" t="s">
        <v>3101</v>
      </c>
      <c r="L30" s="28">
        <v>4599</v>
      </c>
      <c r="M30" s="28" t="s">
        <v>2999</v>
      </c>
      <c r="N30" s="356">
        <v>2024004540019</v>
      </c>
      <c r="O30" s="28" t="s">
        <v>3102</v>
      </c>
      <c r="P30" s="327" t="s">
        <v>2439</v>
      </c>
      <c r="Q30" s="327">
        <v>1</v>
      </c>
      <c r="R30" s="326" t="s">
        <v>2955</v>
      </c>
      <c r="S30" s="326"/>
      <c r="T30" s="31">
        <v>1</v>
      </c>
      <c r="U30" s="294"/>
      <c r="V30" s="295"/>
      <c r="W30" s="295"/>
      <c r="X30" s="295">
        <v>1</v>
      </c>
      <c r="Y30" s="343">
        <v>3021.75</v>
      </c>
      <c r="Z30" s="296">
        <f t="shared" si="31"/>
        <v>3021.75</v>
      </c>
      <c r="AA30" s="296">
        <f t="shared" si="31"/>
        <v>3021.75</v>
      </c>
      <c r="AB30" s="296">
        <f t="shared" si="31"/>
        <v>0</v>
      </c>
      <c r="AC30" s="296">
        <f t="shared" si="31"/>
        <v>0</v>
      </c>
      <c r="AD30" s="296">
        <f t="shared" si="31"/>
        <v>0</v>
      </c>
      <c r="AE30" s="296">
        <f t="shared" si="31"/>
        <v>0</v>
      </c>
      <c r="AF30" s="296">
        <f t="shared" si="31"/>
        <v>0</v>
      </c>
      <c r="AG30" s="297">
        <f t="shared" si="48"/>
        <v>0</v>
      </c>
      <c r="AH30" s="296">
        <f t="shared" si="49"/>
        <v>521.75</v>
      </c>
      <c r="AI30" s="298">
        <v>521.75</v>
      </c>
      <c r="AJ30" s="298"/>
      <c r="AK30" s="298"/>
      <c r="AL30" s="298"/>
      <c r="AM30" s="298"/>
      <c r="AN30" s="298"/>
      <c r="AO30" s="297">
        <f t="shared" si="50"/>
        <v>0</v>
      </c>
      <c r="AP30" s="296">
        <f t="shared" si="51"/>
        <v>1500</v>
      </c>
      <c r="AQ30" s="298">
        <v>1500</v>
      </c>
      <c r="AR30" s="298"/>
      <c r="AS30" s="298"/>
      <c r="AT30" s="298"/>
      <c r="AU30" s="298"/>
      <c r="AV30" s="298"/>
      <c r="AW30" s="297">
        <f t="shared" si="52"/>
        <v>0</v>
      </c>
      <c r="AX30" s="296">
        <f t="shared" si="53"/>
        <v>500</v>
      </c>
      <c r="AY30" s="298">
        <v>500</v>
      </c>
      <c r="AZ30" s="298"/>
      <c r="BA30" s="298"/>
      <c r="BB30" s="298"/>
      <c r="BC30" s="298"/>
      <c r="BD30" s="298"/>
      <c r="BE30" s="297">
        <f t="shared" si="54"/>
        <v>1</v>
      </c>
      <c r="BF30" s="296">
        <f t="shared" si="55"/>
        <v>500</v>
      </c>
      <c r="BG30" s="298">
        <v>500</v>
      </c>
      <c r="BH30" s="298"/>
      <c r="BI30" s="298"/>
      <c r="BJ30" s="298"/>
      <c r="BK30" s="298"/>
      <c r="BL30" s="298"/>
    </row>
    <row r="31" spans="1:64" s="287" customFormat="1" ht="40.5" customHeight="1" x14ac:dyDescent="0.25">
      <c r="A31" s="278"/>
      <c r="B31" s="278"/>
      <c r="C31" s="328" t="s">
        <v>2444</v>
      </c>
      <c r="D31" s="322" t="s">
        <v>2440</v>
      </c>
      <c r="E31" s="31">
        <v>923</v>
      </c>
      <c r="F31" s="356">
        <v>459903600</v>
      </c>
      <c r="G31" s="28" t="s">
        <v>3115</v>
      </c>
      <c r="H31" s="28">
        <v>40</v>
      </c>
      <c r="I31" s="28" t="s">
        <v>2979</v>
      </c>
      <c r="J31" s="28">
        <v>45</v>
      </c>
      <c r="K31" s="28" t="s">
        <v>3101</v>
      </c>
      <c r="L31" s="28">
        <v>4599</v>
      </c>
      <c r="M31" s="28" t="s">
        <v>2999</v>
      </c>
      <c r="N31" s="356">
        <v>2024004540019</v>
      </c>
      <c r="O31" s="28" t="s">
        <v>3102</v>
      </c>
      <c r="P31" s="327" t="s">
        <v>2441</v>
      </c>
      <c r="Q31" s="327">
        <v>40</v>
      </c>
      <c r="R31" s="326" t="s">
        <v>2955</v>
      </c>
      <c r="S31" s="326"/>
      <c r="T31" s="31">
        <v>40</v>
      </c>
      <c r="U31" s="294"/>
      <c r="V31" s="295">
        <v>14</v>
      </c>
      <c r="W31" s="295">
        <v>13</v>
      </c>
      <c r="X31" s="295">
        <v>13</v>
      </c>
      <c r="Y31" s="343">
        <v>900</v>
      </c>
      <c r="Z31" s="296">
        <f t="shared" si="31"/>
        <v>900</v>
      </c>
      <c r="AA31" s="296">
        <f t="shared" si="31"/>
        <v>900</v>
      </c>
      <c r="AB31" s="296">
        <f t="shared" si="31"/>
        <v>0</v>
      </c>
      <c r="AC31" s="296">
        <f t="shared" si="31"/>
        <v>0</v>
      </c>
      <c r="AD31" s="296">
        <f t="shared" si="31"/>
        <v>0</v>
      </c>
      <c r="AE31" s="296">
        <f t="shared" si="31"/>
        <v>0</v>
      </c>
      <c r="AF31" s="296">
        <f t="shared" si="31"/>
        <v>0</v>
      </c>
      <c r="AG31" s="297">
        <f t="shared" si="48"/>
        <v>0</v>
      </c>
      <c r="AH31" s="296">
        <f t="shared" si="49"/>
        <v>0</v>
      </c>
      <c r="AI31" s="298"/>
      <c r="AJ31" s="298"/>
      <c r="AK31" s="298"/>
      <c r="AL31" s="298"/>
      <c r="AM31" s="298"/>
      <c r="AN31" s="298"/>
      <c r="AO31" s="297">
        <f t="shared" si="50"/>
        <v>14</v>
      </c>
      <c r="AP31" s="296">
        <f t="shared" si="51"/>
        <v>300</v>
      </c>
      <c r="AQ31" s="298">
        <v>300</v>
      </c>
      <c r="AR31" s="298"/>
      <c r="AS31" s="298"/>
      <c r="AT31" s="298"/>
      <c r="AU31" s="298"/>
      <c r="AV31" s="298"/>
      <c r="AW31" s="297">
        <f t="shared" si="52"/>
        <v>13</v>
      </c>
      <c r="AX31" s="296">
        <f t="shared" si="53"/>
        <v>300</v>
      </c>
      <c r="AY31" s="298">
        <v>300</v>
      </c>
      <c r="AZ31" s="298"/>
      <c r="BA31" s="298"/>
      <c r="BB31" s="298"/>
      <c r="BC31" s="298"/>
      <c r="BD31" s="298"/>
      <c r="BE31" s="297">
        <f t="shared" si="54"/>
        <v>13</v>
      </c>
      <c r="BF31" s="296">
        <f t="shared" si="55"/>
        <v>300</v>
      </c>
      <c r="BG31" s="298">
        <v>300</v>
      </c>
      <c r="BH31" s="298"/>
      <c r="BI31" s="298"/>
      <c r="BJ31" s="298"/>
      <c r="BK31" s="298"/>
      <c r="BL31" s="298"/>
    </row>
    <row r="32" spans="1:64" s="287" customFormat="1" ht="40.5" customHeight="1" x14ac:dyDescent="0.25">
      <c r="A32" s="278"/>
      <c r="B32" s="599" t="s">
        <v>2446</v>
      </c>
      <c r="C32" s="600" t="s">
        <v>2445</v>
      </c>
      <c r="D32" s="590"/>
      <c r="E32" s="591"/>
      <c r="F32" s="608"/>
      <c r="G32" s="592"/>
      <c r="H32" s="601"/>
      <c r="I32" s="601"/>
      <c r="J32" s="592"/>
      <c r="K32" s="592"/>
      <c r="L32" s="592"/>
      <c r="M32" s="606"/>
      <c r="N32" s="595"/>
      <c r="O32" s="602"/>
      <c r="P32" s="602"/>
      <c r="Q32" s="602"/>
      <c r="R32" s="602"/>
      <c r="S32" s="607"/>
      <c r="T32" s="603"/>
      <c r="U32" s="604"/>
      <c r="V32" s="604"/>
      <c r="W32" s="604"/>
      <c r="X32" s="605"/>
      <c r="Y32" s="465">
        <v>22991.264999999999</v>
      </c>
      <c r="Z32" s="290">
        <f t="shared" si="31"/>
        <v>22991.264999999999</v>
      </c>
      <c r="AA32" s="290">
        <f t="shared" si="31"/>
        <v>22991.264999999999</v>
      </c>
      <c r="AB32" s="290">
        <f t="shared" si="31"/>
        <v>0</v>
      </c>
      <c r="AC32" s="290">
        <f t="shared" si="31"/>
        <v>0</v>
      </c>
      <c r="AD32" s="290">
        <f t="shared" si="31"/>
        <v>0</v>
      </c>
      <c r="AE32" s="290">
        <f t="shared" si="31"/>
        <v>0</v>
      </c>
      <c r="AF32" s="290">
        <f t="shared" si="31"/>
        <v>0</v>
      </c>
      <c r="AG32" s="291"/>
      <c r="AH32" s="292">
        <f>SUM(AH33:AH41)</f>
        <v>6299.6</v>
      </c>
      <c r="AI32" s="292">
        <f t="shared" ref="AI32:AN32" si="56">SUM(AI33:AI41)</f>
        <v>6299.6</v>
      </c>
      <c r="AJ32" s="292">
        <f t="shared" si="56"/>
        <v>0</v>
      </c>
      <c r="AK32" s="292">
        <f t="shared" si="56"/>
        <v>0</v>
      </c>
      <c r="AL32" s="292">
        <f t="shared" si="56"/>
        <v>0</v>
      </c>
      <c r="AM32" s="292">
        <f t="shared" si="56"/>
        <v>0</v>
      </c>
      <c r="AN32" s="292">
        <f t="shared" si="56"/>
        <v>0</v>
      </c>
      <c r="AO32" s="291"/>
      <c r="AP32" s="292">
        <f>SUM(AP33:AP41)</f>
        <v>8710</v>
      </c>
      <c r="AQ32" s="292">
        <f t="shared" ref="AQ32:AV32" si="57">SUM(AQ33:AQ41)</f>
        <v>8710</v>
      </c>
      <c r="AR32" s="292">
        <f t="shared" si="57"/>
        <v>0</v>
      </c>
      <c r="AS32" s="292">
        <f t="shared" si="57"/>
        <v>0</v>
      </c>
      <c r="AT32" s="292">
        <f t="shared" si="57"/>
        <v>0</v>
      </c>
      <c r="AU32" s="292">
        <f t="shared" si="57"/>
        <v>0</v>
      </c>
      <c r="AV32" s="292">
        <f t="shared" si="57"/>
        <v>0</v>
      </c>
      <c r="AW32" s="291"/>
      <c r="AX32" s="292">
        <f>SUM(AX33:AX41)</f>
        <v>3561.665</v>
      </c>
      <c r="AY32" s="292">
        <f t="shared" ref="AY32:BD32" si="58">SUM(AY33:AY41)</f>
        <v>3561.665</v>
      </c>
      <c r="AZ32" s="292">
        <f t="shared" si="58"/>
        <v>0</v>
      </c>
      <c r="BA32" s="292">
        <f t="shared" si="58"/>
        <v>0</v>
      </c>
      <c r="BB32" s="292">
        <f t="shared" si="58"/>
        <v>0</v>
      </c>
      <c r="BC32" s="292">
        <f t="shared" si="58"/>
        <v>0</v>
      </c>
      <c r="BD32" s="292">
        <f t="shared" si="58"/>
        <v>0</v>
      </c>
      <c r="BE32" s="291"/>
      <c r="BF32" s="292">
        <f>SUM(BF33:BF41)</f>
        <v>4420</v>
      </c>
      <c r="BG32" s="292">
        <f t="shared" ref="BG32:BL32" si="59">SUM(BG33:BG41)</f>
        <v>4420</v>
      </c>
      <c r="BH32" s="292">
        <f t="shared" si="59"/>
        <v>0</v>
      </c>
      <c r="BI32" s="292">
        <f t="shared" si="59"/>
        <v>0</v>
      </c>
      <c r="BJ32" s="292">
        <f t="shared" si="59"/>
        <v>0</v>
      </c>
      <c r="BK32" s="292">
        <f t="shared" si="59"/>
        <v>0</v>
      </c>
      <c r="BL32" s="292">
        <f t="shared" si="59"/>
        <v>0</v>
      </c>
    </row>
    <row r="33" spans="1:64" s="287" customFormat="1" ht="40.5" customHeight="1" x14ac:dyDescent="0.25">
      <c r="A33" s="278"/>
      <c r="B33" s="278"/>
      <c r="C33" s="328" t="s">
        <v>2458</v>
      </c>
      <c r="D33" s="333" t="s">
        <v>2447</v>
      </c>
      <c r="E33" s="31">
        <v>924</v>
      </c>
      <c r="F33" s="356">
        <v>459902900</v>
      </c>
      <c r="G33" s="28" t="s">
        <v>1889</v>
      </c>
      <c r="H33" s="28">
        <v>200</v>
      </c>
      <c r="I33" s="28" t="s">
        <v>2979</v>
      </c>
      <c r="J33" s="28">
        <v>45</v>
      </c>
      <c r="K33" s="28" t="s">
        <v>3101</v>
      </c>
      <c r="L33" s="28">
        <v>4599</v>
      </c>
      <c r="M33" s="28" t="s">
        <v>2999</v>
      </c>
      <c r="N33" s="356">
        <v>2024004540019</v>
      </c>
      <c r="O33" s="28" t="s">
        <v>3102</v>
      </c>
      <c r="P33" s="327" t="s">
        <v>2391</v>
      </c>
      <c r="Q33" s="327">
        <v>200</v>
      </c>
      <c r="R33" s="326" t="s">
        <v>2955</v>
      </c>
      <c r="S33" s="326"/>
      <c r="T33" s="31">
        <v>200</v>
      </c>
      <c r="U33" s="294"/>
      <c r="V33" s="295">
        <v>67</v>
      </c>
      <c r="W33" s="295">
        <v>67</v>
      </c>
      <c r="X33" s="295">
        <v>66</v>
      </c>
      <c r="Y33" s="343">
        <v>300</v>
      </c>
      <c r="Z33" s="296">
        <f t="shared" si="31"/>
        <v>300</v>
      </c>
      <c r="AA33" s="296">
        <f t="shared" si="31"/>
        <v>300</v>
      </c>
      <c r="AB33" s="296">
        <f t="shared" si="31"/>
        <v>0</v>
      </c>
      <c r="AC33" s="296">
        <f t="shared" si="31"/>
        <v>0</v>
      </c>
      <c r="AD33" s="296">
        <f t="shared" si="31"/>
        <v>0</v>
      </c>
      <c r="AE33" s="296">
        <f t="shared" si="31"/>
        <v>0</v>
      </c>
      <c r="AF33" s="296">
        <f t="shared" si="31"/>
        <v>0</v>
      </c>
      <c r="AG33" s="297">
        <f t="shared" ref="AG33:AG41" si="60">+U33</f>
        <v>0</v>
      </c>
      <c r="AH33" s="296">
        <f t="shared" ref="AH33:AH41" si="61">SUM(AI33:AN33)</f>
        <v>0</v>
      </c>
      <c r="AI33" s="298"/>
      <c r="AJ33" s="298"/>
      <c r="AK33" s="298"/>
      <c r="AL33" s="298"/>
      <c r="AM33" s="298"/>
      <c r="AN33" s="298"/>
      <c r="AO33" s="297">
        <f t="shared" ref="AO33:AO41" si="62">+V33</f>
        <v>67</v>
      </c>
      <c r="AP33" s="296">
        <f t="shared" ref="AP33:AP41" si="63">SUM(AQ33:AV33)</f>
        <v>100</v>
      </c>
      <c r="AQ33" s="298">
        <v>100</v>
      </c>
      <c r="AR33" s="298"/>
      <c r="AS33" s="298"/>
      <c r="AT33" s="298"/>
      <c r="AU33" s="298"/>
      <c r="AV33" s="298"/>
      <c r="AW33" s="297">
        <f t="shared" ref="AW33:AW41" si="64">+W33</f>
        <v>67</v>
      </c>
      <c r="AX33" s="296">
        <f t="shared" ref="AX33:AX41" si="65">SUM(AY33:BD33)</f>
        <v>100</v>
      </c>
      <c r="AY33" s="298">
        <v>100</v>
      </c>
      <c r="AZ33" s="298"/>
      <c r="BA33" s="298"/>
      <c r="BB33" s="298"/>
      <c r="BC33" s="298"/>
      <c r="BD33" s="298"/>
      <c r="BE33" s="297">
        <f t="shared" ref="BE33:BE41" si="66">+X33</f>
        <v>66</v>
      </c>
      <c r="BF33" s="296">
        <f t="shared" ref="BF33:BF41" si="67">SUM(BG33:BL33)</f>
        <v>100</v>
      </c>
      <c r="BG33" s="298">
        <v>100</v>
      </c>
      <c r="BH33" s="298"/>
      <c r="BI33" s="298"/>
      <c r="BJ33" s="298"/>
      <c r="BK33" s="298"/>
      <c r="BL33" s="298"/>
    </row>
    <row r="34" spans="1:64" s="287" customFormat="1" ht="40.5" customHeight="1" x14ac:dyDescent="0.25">
      <c r="A34" s="278"/>
      <c r="B34" s="278"/>
      <c r="C34" s="328" t="s">
        <v>2459</v>
      </c>
      <c r="D34" s="333" t="s">
        <v>2448</v>
      </c>
      <c r="E34" s="31">
        <v>925</v>
      </c>
      <c r="F34" s="356">
        <v>459902903</v>
      </c>
      <c r="G34" s="28" t="s">
        <v>2449</v>
      </c>
      <c r="H34" s="28">
        <v>1</v>
      </c>
      <c r="I34" s="28" t="s">
        <v>2979</v>
      </c>
      <c r="J34" s="28">
        <v>45</v>
      </c>
      <c r="K34" s="28" t="s">
        <v>3101</v>
      </c>
      <c r="L34" s="28">
        <v>4599</v>
      </c>
      <c r="M34" s="28" t="s">
        <v>2999</v>
      </c>
      <c r="N34" s="356">
        <v>2024004540019</v>
      </c>
      <c r="O34" s="28" t="s">
        <v>3102</v>
      </c>
      <c r="P34" s="327" t="s">
        <v>2449</v>
      </c>
      <c r="Q34" s="327">
        <v>1</v>
      </c>
      <c r="R34" s="326" t="s">
        <v>2956</v>
      </c>
      <c r="S34" s="326"/>
      <c r="T34" s="31">
        <v>1</v>
      </c>
      <c r="U34" s="294"/>
      <c r="V34" s="295">
        <v>1</v>
      </c>
      <c r="W34" s="295">
        <v>1</v>
      </c>
      <c r="X34" s="295">
        <v>1</v>
      </c>
      <c r="Y34" s="343">
        <v>240</v>
      </c>
      <c r="Z34" s="296">
        <f t="shared" si="31"/>
        <v>240</v>
      </c>
      <c r="AA34" s="296">
        <f t="shared" si="31"/>
        <v>240</v>
      </c>
      <c r="AB34" s="296">
        <f t="shared" si="31"/>
        <v>0</v>
      </c>
      <c r="AC34" s="296">
        <f t="shared" si="31"/>
        <v>0</v>
      </c>
      <c r="AD34" s="296">
        <f t="shared" si="31"/>
        <v>0</v>
      </c>
      <c r="AE34" s="296">
        <f t="shared" si="31"/>
        <v>0</v>
      </c>
      <c r="AF34" s="296">
        <f t="shared" si="31"/>
        <v>0</v>
      </c>
      <c r="AG34" s="297">
        <f t="shared" si="60"/>
        <v>0</v>
      </c>
      <c r="AH34" s="296">
        <f t="shared" si="61"/>
        <v>0</v>
      </c>
      <c r="AI34" s="298"/>
      <c r="AJ34" s="298"/>
      <c r="AK34" s="298"/>
      <c r="AL34" s="298"/>
      <c r="AM34" s="298"/>
      <c r="AN34" s="298"/>
      <c r="AO34" s="297">
        <f t="shared" si="62"/>
        <v>1</v>
      </c>
      <c r="AP34" s="296">
        <f t="shared" si="63"/>
        <v>120</v>
      </c>
      <c r="AQ34" s="298">
        <v>120</v>
      </c>
      <c r="AR34" s="298"/>
      <c r="AS34" s="298"/>
      <c r="AT34" s="298"/>
      <c r="AU34" s="298"/>
      <c r="AV34" s="298"/>
      <c r="AW34" s="297">
        <f t="shared" si="64"/>
        <v>1</v>
      </c>
      <c r="AX34" s="296">
        <f t="shared" si="65"/>
        <v>60</v>
      </c>
      <c r="AY34" s="298">
        <v>60</v>
      </c>
      <c r="AZ34" s="298"/>
      <c r="BA34" s="298"/>
      <c r="BB34" s="298"/>
      <c r="BC34" s="298"/>
      <c r="BD34" s="298"/>
      <c r="BE34" s="297">
        <f t="shared" si="66"/>
        <v>1</v>
      </c>
      <c r="BF34" s="296">
        <f t="shared" si="67"/>
        <v>60</v>
      </c>
      <c r="BG34" s="298">
        <v>60</v>
      </c>
      <c r="BH34" s="298"/>
      <c r="BI34" s="298"/>
      <c r="BJ34" s="298"/>
      <c r="BK34" s="298"/>
      <c r="BL34" s="298"/>
    </row>
    <row r="35" spans="1:64" s="287" customFormat="1" ht="40.5" customHeight="1" x14ac:dyDescent="0.25">
      <c r="A35" s="278"/>
      <c r="B35" s="278"/>
      <c r="C35" s="328" t="s">
        <v>2460</v>
      </c>
      <c r="D35" s="333" t="s">
        <v>2450</v>
      </c>
      <c r="E35" s="31">
        <v>926</v>
      </c>
      <c r="F35" s="356">
        <v>459902900</v>
      </c>
      <c r="G35" s="28" t="s">
        <v>1889</v>
      </c>
      <c r="H35" s="28">
        <v>4</v>
      </c>
      <c r="I35" s="28" t="s">
        <v>2979</v>
      </c>
      <c r="J35" s="28">
        <v>45</v>
      </c>
      <c r="K35" s="28" t="s">
        <v>3101</v>
      </c>
      <c r="L35" s="28">
        <v>4599</v>
      </c>
      <c r="M35" s="28" t="s">
        <v>2999</v>
      </c>
      <c r="N35" s="356">
        <v>2024004540019</v>
      </c>
      <c r="O35" s="28" t="s">
        <v>3102</v>
      </c>
      <c r="P35" s="327" t="s">
        <v>1889</v>
      </c>
      <c r="Q35" s="327">
        <v>4</v>
      </c>
      <c r="R35" s="326" t="s">
        <v>2955</v>
      </c>
      <c r="S35" s="326"/>
      <c r="T35" s="31">
        <v>4</v>
      </c>
      <c r="U35" s="294">
        <v>1</v>
      </c>
      <c r="V35" s="295">
        <v>1</v>
      </c>
      <c r="W35" s="295">
        <v>1</v>
      </c>
      <c r="X35" s="295">
        <v>1</v>
      </c>
      <c r="Y35" s="343">
        <v>240</v>
      </c>
      <c r="Z35" s="296">
        <f t="shared" si="31"/>
        <v>240</v>
      </c>
      <c r="AA35" s="296">
        <f t="shared" si="31"/>
        <v>240</v>
      </c>
      <c r="AB35" s="296">
        <f t="shared" si="31"/>
        <v>0</v>
      </c>
      <c r="AC35" s="296">
        <f t="shared" si="31"/>
        <v>0</v>
      </c>
      <c r="AD35" s="296">
        <f t="shared" si="31"/>
        <v>0</v>
      </c>
      <c r="AE35" s="296">
        <f t="shared" si="31"/>
        <v>0</v>
      </c>
      <c r="AF35" s="296">
        <f t="shared" si="31"/>
        <v>0</v>
      </c>
      <c r="AG35" s="297">
        <f t="shared" si="60"/>
        <v>1</v>
      </c>
      <c r="AH35" s="296">
        <f t="shared" si="61"/>
        <v>60</v>
      </c>
      <c r="AI35" s="298">
        <v>60</v>
      </c>
      <c r="AJ35" s="298"/>
      <c r="AK35" s="298"/>
      <c r="AL35" s="298"/>
      <c r="AM35" s="298"/>
      <c r="AN35" s="298"/>
      <c r="AO35" s="297">
        <f t="shared" si="62"/>
        <v>1</v>
      </c>
      <c r="AP35" s="296">
        <f t="shared" si="63"/>
        <v>60</v>
      </c>
      <c r="AQ35" s="298">
        <v>60</v>
      </c>
      <c r="AR35" s="298"/>
      <c r="AS35" s="298"/>
      <c r="AT35" s="298"/>
      <c r="AU35" s="298"/>
      <c r="AV35" s="298"/>
      <c r="AW35" s="297">
        <f t="shared" si="64"/>
        <v>1</v>
      </c>
      <c r="AX35" s="296">
        <f t="shared" si="65"/>
        <v>60</v>
      </c>
      <c r="AY35" s="298">
        <v>60</v>
      </c>
      <c r="AZ35" s="298"/>
      <c r="BA35" s="298"/>
      <c r="BB35" s="298"/>
      <c r="BC35" s="298"/>
      <c r="BD35" s="298"/>
      <c r="BE35" s="297">
        <f t="shared" si="66"/>
        <v>1</v>
      </c>
      <c r="BF35" s="296">
        <f t="shared" si="67"/>
        <v>60</v>
      </c>
      <c r="BG35" s="298">
        <v>60</v>
      </c>
      <c r="BH35" s="298"/>
      <c r="BI35" s="298"/>
      <c r="BJ35" s="298"/>
      <c r="BK35" s="298"/>
      <c r="BL35" s="298"/>
    </row>
    <row r="36" spans="1:64" s="287" customFormat="1" ht="40.5" customHeight="1" x14ac:dyDescent="0.25">
      <c r="A36" s="278"/>
      <c r="B36" s="278"/>
      <c r="C36" s="328" t="s">
        <v>2461</v>
      </c>
      <c r="D36" s="333" t="s">
        <v>2451</v>
      </c>
      <c r="E36" s="31">
        <v>927</v>
      </c>
      <c r="F36" s="356">
        <v>459903101</v>
      </c>
      <c r="G36" s="28" t="s">
        <v>677</v>
      </c>
      <c r="H36" s="28">
        <v>40</v>
      </c>
      <c r="I36" s="28" t="s">
        <v>2979</v>
      </c>
      <c r="J36" s="28">
        <v>45</v>
      </c>
      <c r="K36" s="28" t="s">
        <v>3101</v>
      </c>
      <c r="L36" s="28">
        <v>4599</v>
      </c>
      <c r="M36" s="28" t="s">
        <v>2999</v>
      </c>
      <c r="N36" s="356">
        <v>2024004540019</v>
      </c>
      <c r="O36" s="28" t="s">
        <v>3102</v>
      </c>
      <c r="P36" s="327" t="s">
        <v>677</v>
      </c>
      <c r="Q36" s="327">
        <v>40</v>
      </c>
      <c r="R36" s="326" t="s">
        <v>2955</v>
      </c>
      <c r="S36" s="326"/>
      <c r="T36" s="31">
        <v>40</v>
      </c>
      <c r="U36" s="294"/>
      <c r="V36" s="295">
        <v>20</v>
      </c>
      <c r="W36" s="295">
        <v>10</v>
      </c>
      <c r="X36" s="295">
        <v>10</v>
      </c>
      <c r="Y36" s="343">
        <v>3400</v>
      </c>
      <c r="Z36" s="296">
        <f t="shared" si="31"/>
        <v>3400</v>
      </c>
      <c r="AA36" s="296">
        <f t="shared" si="31"/>
        <v>3400</v>
      </c>
      <c r="AB36" s="296">
        <f t="shared" si="31"/>
        <v>0</v>
      </c>
      <c r="AC36" s="296">
        <f t="shared" si="31"/>
        <v>0</v>
      </c>
      <c r="AD36" s="296">
        <f t="shared" si="31"/>
        <v>0</v>
      </c>
      <c r="AE36" s="296">
        <f t="shared" si="31"/>
        <v>0</v>
      </c>
      <c r="AF36" s="296">
        <f t="shared" si="31"/>
        <v>0</v>
      </c>
      <c r="AG36" s="297">
        <f t="shared" si="60"/>
        <v>0</v>
      </c>
      <c r="AH36" s="296">
        <f t="shared" si="61"/>
        <v>0</v>
      </c>
      <c r="AI36" s="298"/>
      <c r="AJ36" s="298"/>
      <c r="AK36" s="298"/>
      <c r="AL36" s="298"/>
      <c r="AM36" s="298"/>
      <c r="AN36" s="298"/>
      <c r="AO36" s="297">
        <f t="shared" si="62"/>
        <v>20</v>
      </c>
      <c r="AP36" s="296">
        <f t="shared" si="63"/>
        <v>3000</v>
      </c>
      <c r="AQ36" s="298">
        <v>3000</v>
      </c>
      <c r="AR36" s="298"/>
      <c r="AS36" s="298"/>
      <c r="AT36" s="298"/>
      <c r="AU36" s="298"/>
      <c r="AV36" s="298"/>
      <c r="AW36" s="297">
        <f t="shared" si="64"/>
        <v>10</v>
      </c>
      <c r="AX36" s="296">
        <f t="shared" si="65"/>
        <v>200</v>
      </c>
      <c r="AY36" s="298">
        <v>200</v>
      </c>
      <c r="AZ36" s="298"/>
      <c r="BA36" s="298"/>
      <c r="BB36" s="298"/>
      <c r="BC36" s="298"/>
      <c r="BD36" s="298"/>
      <c r="BE36" s="297">
        <f t="shared" si="66"/>
        <v>10</v>
      </c>
      <c r="BF36" s="296">
        <f t="shared" si="67"/>
        <v>200</v>
      </c>
      <c r="BG36" s="298">
        <v>200</v>
      </c>
      <c r="BH36" s="298"/>
      <c r="BI36" s="298"/>
      <c r="BJ36" s="298"/>
      <c r="BK36" s="298"/>
      <c r="BL36" s="298"/>
    </row>
    <row r="37" spans="1:64" s="287" customFormat="1" ht="40.5" customHeight="1" x14ac:dyDescent="0.25">
      <c r="A37" s="278"/>
      <c r="B37" s="278"/>
      <c r="C37" s="328" t="s">
        <v>2462</v>
      </c>
      <c r="D37" s="333" t="s">
        <v>2452</v>
      </c>
      <c r="E37" s="31">
        <v>928</v>
      </c>
      <c r="F37" s="356">
        <v>459902500</v>
      </c>
      <c r="G37" s="28" t="s">
        <v>614</v>
      </c>
      <c r="H37" s="28">
        <v>1</v>
      </c>
      <c r="I37" s="28" t="s">
        <v>2979</v>
      </c>
      <c r="J37" s="28">
        <v>45</v>
      </c>
      <c r="K37" s="28" t="s">
        <v>3101</v>
      </c>
      <c r="L37" s="28">
        <v>4599</v>
      </c>
      <c r="M37" s="28" t="s">
        <v>2999</v>
      </c>
      <c r="N37" s="356">
        <v>2024004540019</v>
      </c>
      <c r="O37" s="28" t="s">
        <v>3102</v>
      </c>
      <c r="P37" s="327" t="s">
        <v>614</v>
      </c>
      <c r="Q37" s="327">
        <v>1</v>
      </c>
      <c r="R37" s="326" t="s">
        <v>2955</v>
      </c>
      <c r="S37" s="326"/>
      <c r="T37" s="31">
        <v>1</v>
      </c>
      <c r="U37" s="294"/>
      <c r="V37" s="295"/>
      <c r="W37" s="295">
        <v>1</v>
      </c>
      <c r="X37" s="295"/>
      <c r="Y37" s="343">
        <v>0</v>
      </c>
      <c r="Z37" s="296">
        <f t="shared" si="31"/>
        <v>0</v>
      </c>
      <c r="AA37" s="296">
        <f t="shared" si="31"/>
        <v>0</v>
      </c>
      <c r="AB37" s="296">
        <f t="shared" si="31"/>
        <v>0</v>
      </c>
      <c r="AC37" s="296">
        <f t="shared" si="31"/>
        <v>0</v>
      </c>
      <c r="AD37" s="296">
        <f t="shared" si="31"/>
        <v>0</v>
      </c>
      <c r="AE37" s="296">
        <f t="shared" si="31"/>
        <v>0</v>
      </c>
      <c r="AF37" s="296">
        <f t="shared" si="31"/>
        <v>0</v>
      </c>
      <c r="AG37" s="297">
        <f t="shared" si="60"/>
        <v>0</v>
      </c>
      <c r="AH37" s="296">
        <f t="shared" si="61"/>
        <v>0</v>
      </c>
      <c r="AI37" s="298"/>
      <c r="AJ37" s="298"/>
      <c r="AK37" s="298"/>
      <c r="AL37" s="298"/>
      <c r="AM37" s="298"/>
      <c r="AN37" s="298"/>
      <c r="AO37" s="297">
        <f t="shared" si="62"/>
        <v>0</v>
      </c>
      <c r="AP37" s="296">
        <f t="shared" si="63"/>
        <v>0</v>
      </c>
      <c r="AQ37" s="298"/>
      <c r="AR37" s="298"/>
      <c r="AS37" s="298"/>
      <c r="AT37" s="298"/>
      <c r="AU37" s="298"/>
      <c r="AV37" s="298"/>
      <c r="AW37" s="297">
        <f t="shared" si="64"/>
        <v>1</v>
      </c>
      <c r="AX37" s="296">
        <f t="shared" si="65"/>
        <v>0</v>
      </c>
      <c r="AY37" s="298"/>
      <c r="AZ37" s="298"/>
      <c r="BA37" s="298"/>
      <c r="BB37" s="298"/>
      <c r="BC37" s="298"/>
      <c r="BD37" s="298"/>
      <c r="BE37" s="297">
        <f t="shared" si="66"/>
        <v>0</v>
      </c>
      <c r="BF37" s="296">
        <f t="shared" si="67"/>
        <v>0</v>
      </c>
      <c r="BG37" s="298"/>
      <c r="BH37" s="298"/>
      <c r="BI37" s="298"/>
      <c r="BJ37" s="298"/>
      <c r="BK37" s="298"/>
      <c r="BL37" s="298"/>
    </row>
    <row r="38" spans="1:64" s="287" customFormat="1" ht="40.5" customHeight="1" x14ac:dyDescent="0.25">
      <c r="A38" s="278"/>
      <c r="B38" s="278"/>
      <c r="C38" s="328" t="s">
        <v>2463</v>
      </c>
      <c r="D38" s="333" t="s">
        <v>2453</v>
      </c>
      <c r="E38" s="31">
        <v>929</v>
      </c>
      <c r="F38" s="356">
        <v>459903700</v>
      </c>
      <c r="G38" s="28" t="s">
        <v>3107</v>
      </c>
      <c r="H38" s="28">
        <v>1</v>
      </c>
      <c r="I38" s="28" t="s">
        <v>2979</v>
      </c>
      <c r="J38" s="28">
        <v>45</v>
      </c>
      <c r="K38" s="28" t="s">
        <v>3101</v>
      </c>
      <c r="L38" s="28">
        <v>4599</v>
      </c>
      <c r="M38" s="28" t="s">
        <v>2999</v>
      </c>
      <c r="N38" s="356">
        <v>2024004540019</v>
      </c>
      <c r="O38" s="28" t="s">
        <v>3102</v>
      </c>
      <c r="P38" s="327" t="s">
        <v>288</v>
      </c>
      <c r="Q38" s="327">
        <v>1</v>
      </c>
      <c r="R38" s="326" t="s">
        <v>2955</v>
      </c>
      <c r="S38" s="326"/>
      <c r="T38" s="31">
        <v>1</v>
      </c>
      <c r="U38" s="294"/>
      <c r="V38" s="295"/>
      <c r="W38" s="295"/>
      <c r="X38" s="295">
        <v>1</v>
      </c>
      <c r="Y38" s="343">
        <v>210</v>
      </c>
      <c r="Z38" s="296">
        <f t="shared" si="31"/>
        <v>210</v>
      </c>
      <c r="AA38" s="296">
        <f t="shared" si="31"/>
        <v>210</v>
      </c>
      <c r="AB38" s="296">
        <f t="shared" si="31"/>
        <v>0</v>
      </c>
      <c r="AC38" s="296">
        <f t="shared" si="31"/>
        <v>0</v>
      </c>
      <c r="AD38" s="296">
        <f t="shared" si="31"/>
        <v>0</v>
      </c>
      <c r="AE38" s="296">
        <f t="shared" si="31"/>
        <v>0</v>
      </c>
      <c r="AF38" s="296">
        <f t="shared" si="31"/>
        <v>0</v>
      </c>
      <c r="AG38" s="297">
        <f t="shared" si="60"/>
        <v>0</v>
      </c>
      <c r="AH38" s="296">
        <f t="shared" si="61"/>
        <v>150</v>
      </c>
      <c r="AI38" s="298">
        <v>150</v>
      </c>
      <c r="AJ38" s="298"/>
      <c r="AK38" s="298"/>
      <c r="AL38" s="298"/>
      <c r="AM38" s="298"/>
      <c r="AN38" s="298"/>
      <c r="AO38" s="297">
        <f t="shared" si="62"/>
        <v>0</v>
      </c>
      <c r="AP38" s="296">
        <f t="shared" si="63"/>
        <v>30</v>
      </c>
      <c r="AQ38" s="298">
        <v>30</v>
      </c>
      <c r="AR38" s="298"/>
      <c r="AS38" s="298"/>
      <c r="AT38" s="298"/>
      <c r="AU38" s="298"/>
      <c r="AV38" s="298"/>
      <c r="AW38" s="297">
        <f t="shared" si="64"/>
        <v>0</v>
      </c>
      <c r="AX38" s="296">
        <f t="shared" si="65"/>
        <v>30</v>
      </c>
      <c r="AY38" s="298">
        <v>30</v>
      </c>
      <c r="AZ38" s="298"/>
      <c r="BA38" s="298"/>
      <c r="BB38" s="298"/>
      <c r="BC38" s="298"/>
      <c r="BD38" s="298"/>
      <c r="BE38" s="297">
        <f t="shared" si="66"/>
        <v>1</v>
      </c>
      <c r="BF38" s="296">
        <f t="shared" si="67"/>
        <v>0</v>
      </c>
      <c r="BG38" s="298"/>
      <c r="BH38" s="298"/>
      <c r="BI38" s="298"/>
      <c r="BJ38" s="298"/>
      <c r="BK38" s="298"/>
      <c r="BL38" s="298"/>
    </row>
    <row r="39" spans="1:64" s="287" customFormat="1" ht="40.5" customHeight="1" x14ac:dyDescent="0.25">
      <c r="A39" s="278"/>
      <c r="B39" s="278"/>
      <c r="C39" s="328" t="s">
        <v>2464</v>
      </c>
      <c r="D39" s="333" t="s">
        <v>2454</v>
      </c>
      <c r="E39" s="31">
        <v>930</v>
      </c>
      <c r="F39" s="356">
        <v>459903400</v>
      </c>
      <c r="G39" s="28" t="s">
        <v>2455</v>
      </c>
      <c r="H39" s="28">
        <v>10</v>
      </c>
      <c r="I39" s="28" t="s">
        <v>2979</v>
      </c>
      <c r="J39" s="28">
        <v>45</v>
      </c>
      <c r="K39" s="28" t="s">
        <v>3101</v>
      </c>
      <c r="L39" s="28">
        <v>4599</v>
      </c>
      <c r="M39" s="28" t="s">
        <v>2999</v>
      </c>
      <c r="N39" s="356">
        <v>2024004540019</v>
      </c>
      <c r="O39" s="28" t="s">
        <v>3102</v>
      </c>
      <c r="P39" s="327" t="s">
        <v>2455</v>
      </c>
      <c r="Q39" s="327">
        <v>10</v>
      </c>
      <c r="R39" s="326" t="s">
        <v>2955</v>
      </c>
      <c r="S39" s="326"/>
      <c r="T39" s="31">
        <v>10</v>
      </c>
      <c r="U39" s="294">
        <v>3</v>
      </c>
      <c r="V39" s="295">
        <v>3</v>
      </c>
      <c r="W39" s="295">
        <v>2</v>
      </c>
      <c r="X39" s="295">
        <v>2</v>
      </c>
      <c r="Y39" s="343">
        <v>3861.665</v>
      </c>
      <c r="Z39" s="296">
        <f t="shared" si="31"/>
        <v>3861.665</v>
      </c>
      <c r="AA39" s="296">
        <f t="shared" si="31"/>
        <v>3861.665</v>
      </c>
      <c r="AB39" s="296">
        <f t="shared" si="31"/>
        <v>0</v>
      </c>
      <c r="AC39" s="296">
        <f t="shared" si="31"/>
        <v>0</v>
      </c>
      <c r="AD39" s="296">
        <f t="shared" si="31"/>
        <v>0</v>
      </c>
      <c r="AE39" s="296">
        <f t="shared" si="31"/>
        <v>0</v>
      </c>
      <c r="AF39" s="296">
        <f t="shared" si="31"/>
        <v>0</v>
      </c>
      <c r="AG39" s="297">
        <f t="shared" si="60"/>
        <v>3</v>
      </c>
      <c r="AH39" s="296">
        <f t="shared" si="61"/>
        <v>1350</v>
      </c>
      <c r="AI39" s="298">
        <v>1350</v>
      </c>
      <c r="AJ39" s="298"/>
      <c r="AK39" s="298"/>
      <c r="AL39" s="298"/>
      <c r="AM39" s="298"/>
      <c r="AN39" s="298"/>
      <c r="AO39" s="297">
        <f t="shared" si="62"/>
        <v>3</v>
      </c>
      <c r="AP39" s="296">
        <f t="shared" si="63"/>
        <v>1400</v>
      </c>
      <c r="AQ39" s="298">
        <v>1400</v>
      </c>
      <c r="AR39" s="298"/>
      <c r="AS39" s="298"/>
      <c r="AT39" s="298"/>
      <c r="AU39" s="298"/>
      <c r="AV39" s="298"/>
      <c r="AW39" s="297">
        <f t="shared" si="64"/>
        <v>2</v>
      </c>
      <c r="AX39" s="296">
        <f t="shared" si="65"/>
        <v>111.66500000000001</v>
      </c>
      <c r="AY39" s="298">
        <v>111.66500000000001</v>
      </c>
      <c r="AZ39" s="298"/>
      <c r="BA39" s="298"/>
      <c r="BB39" s="298"/>
      <c r="BC39" s="298"/>
      <c r="BD39" s="298"/>
      <c r="BE39" s="297">
        <f t="shared" si="66"/>
        <v>2</v>
      </c>
      <c r="BF39" s="296">
        <f t="shared" si="67"/>
        <v>1000</v>
      </c>
      <c r="BG39" s="298">
        <v>1000</v>
      </c>
      <c r="BH39" s="298"/>
      <c r="BI39" s="298"/>
      <c r="BJ39" s="298"/>
      <c r="BK39" s="298"/>
      <c r="BL39" s="298"/>
    </row>
    <row r="40" spans="1:64" s="287" customFormat="1" ht="40.5" customHeight="1" x14ac:dyDescent="0.25">
      <c r="A40" s="278"/>
      <c r="B40" s="278"/>
      <c r="C40" s="328" t="s">
        <v>2465</v>
      </c>
      <c r="D40" s="333" t="s">
        <v>2456</v>
      </c>
      <c r="E40" s="31">
        <v>931</v>
      </c>
      <c r="F40" s="356">
        <v>459901100</v>
      </c>
      <c r="G40" s="28" t="s">
        <v>269</v>
      </c>
      <c r="H40" s="28">
        <v>7</v>
      </c>
      <c r="I40" s="28" t="s">
        <v>2979</v>
      </c>
      <c r="J40" s="28">
        <v>45</v>
      </c>
      <c r="K40" s="28" t="s">
        <v>3101</v>
      </c>
      <c r="L40" s="28">
        <v>4599</v>
      </c>
      <c r="M40" s="28" t="s">
        <v>2999</v>
      </c>
      <c r="N40" s="356">
        <v>2024004540019</v>
      </c>
      <c r="O40" s="28" t="s">
        <v>3102</v>
      </c>
      <c r="P40" s="327" t="s">
        <v>269</v>
      </c>
      <c r="Q40" s="327">
        <v>7</v>
      </c>
      <c r="R40" s="326" t="s">
        <v>2955</v>
      </c>
      <c r="S40" s="326"/>
      <c r="T40" s="31">
        <v>7</v>
      </c>
      <c r="U40" s="294">
        <v>2</v>
      </c>
      <c r="V40" s="295">
        <v>2</v>
      </c>
      <c r="W40" s="295">
        <v>2</v>
      </c>
      <c r="X40" s="295">
        <v>1</v>
      </c>
      <c r="Y40" s="343">
        <v>9069</v>
      </c>
      <c r="Z40" s="296">
        <f t="shared" ref="Z40:AF41" si="68">+AH40+AP40+AX40+BF40</f>
        <v>9069</v>
      </c>
      <c r="AA40" s="296">
        <f t="shared" si="68"/>
        <v>9069</v>
      </c>
      <c r="AB40" s="296">
        <f t="shared" si="68"/>
        <v>0</v>
      </c>
      <c r="AC40" s="296">
        <f t="shared" si="68"/>
        <v>0</v>
      </c>
      <c r="AD40" s="296">
        <f t="shared" si="68"/>
        <v>0</v>
      </c>
      <c r="AE40" s="296">
        <f t="shared" si="68"/>
        <v>0</v>
      </c>
      <c r="AF40" s="296">
        <f t="shared" si="68"/>
        <v>0</v>
      </c>
      <c r="AG40" s="297">
        <f t="shared" si="60"/>
        <v>2</v>
      </c>
      <c r="AH40" s="296">
        <f t="shared" si="61"/>
        <v>4069</v>
      </c>
      <c r="AI40" s="298">
        <v>4069</v>
      </c>
      <c r="AJ40" s="298"/>
      <c r="AK40" s="298"/>
      <c r="AL40" s="298"/>
      <c r="AM40" s="298"/>
      <c r="AN40" s="298"/>
      <c r="AO40" s="297">
        <f t="shared" si="62"/>
        <v>2</v>
      </c>
      <c r="AP40" s="296">
        <f t="shared" si="63"/>
        <v>2000</v>
      </c>
      <c r="AQ40" s="298">
        <v>2000</v>
      </c>
      <c r="AR40" s="298"/>
      <c r="AS40" s="298"/>
      <c r="AT40" s="298"/>
      <c r="AU40" s="298"/>
      <c r="AV40" s="298"/>
      <c r="AW40" s="297">
        <f t="shared" si="64"/>
        <v>2</v>
      </c>
      <c r="AX40" s="296">
        <f t="shared" si="65"/>
        <v>1500</v>
      </c>
      <c r="AY40" s="298">
        <v>1500</v>
      </c>
      <c r="AZ40" s="298"/>
      <c r="BA40" s="298"/>
      <c r="BB40" s="298"/>
      <c r="BC40" s="298"/>
      <c r="BD40" s="298"/>
      <c r="BE40" s="297">
        <f t="shared" si="66"/>
        <v>1</v>
      </c>
      <c r="BF40" s="296">
        <f t="shared" si="67"/>
        <v>1500</v>
      </c>
      <c r="BG40" s="298">
        <v>1500</v>
      </c>
      <c r="BH40" s="298"/>
      <c r="BI40" s="298"/>
      <c r="BJ40" s="298"/>
      <c r="BK40" s="298"/>
      <c r="BL40" s="298"/>
    </row>
    <row r="41" spans="1:64" s="287" customFormat="1" ht="40.5" customHeight="1" x14ac:dyDescent="0.25">
      <c r="A41" s="278"/>
      <c r="B41" s="278"/>
      <c r="C41" s="328" t="s">
        <v>2466</v>
      </c>
      <c r="D41" s="333" t="s">
        <v>2457</v>
      </c>
      <c r="E41" s="31">
        <v>932</v>
      </c>
      <c r="F41" s="356">
        <v>459903700</v>
      </c>
      <c r="G41" s="28" t="s">
        <v>3107</v>
      </c>
      <c r="H41" s="28">
        <v>1</v>
      </c>
      <c r="I41" s="28" t="s">
        <v>2979</v>
      </c>
      <c r="J41" s="28">
        <v>45</v>
      </c>
      <c r="K41" s="28" t="s">
        <v>3101</v>
      </c>
      <c r="L41" s="28">
        <v>4599</v>
      </c>
      <c r="M41" s="28" t="s">
        <v>2999</v>
      </c>
      <c r="N41" s="356">
        <v>2024004540019</v>
      </c>
      <c r="O41" s="28" t="s">
        <v>3102</v>
      </c>
      <c r="P41" s="327" t="s">
        <v>288</v>
      </c>
      <c r="Q41" s="327">
        <v>1</v>
      </c>
      <c r="R41" s="326" t="s">
        <v>2956</v>
      </c>
      <c r="S41" s="326"/>
      <c r="T41" s="31">
        <v>1</v>
      </c>
      <c r="U41" s="294">
        <v>1</v>
      </c>
      <c r="V41" s="295">
        <v>1</v>
      </c>
      <c r="W41" s="295">
        <v>1</v>
      </c>
      <c r="X41" s="295">
        <v>1</v>
      </c>
      <c r="Y41" s="343">
        <v>5670.6</v>
      </c>
      <c r="Z41" s="296">
        <f t="shared" si="68"/>
        <v>5670.6</v>
      </c>
      <c r="AA41" s="296">
        <f t="shared" si="68"/>
        <v>5670.6</v>
      </c>
      <c r="AB41" s="296">
        <f t="shared" si="68"/>
        <v>0</v>
      </c>
      <c r="AC41" s="296">
        <f t="shared" si="68"/>
        <v>0</v>
      </c>
      <c r="AD41" s="296">
        <f t="shared" si="68"/>
        <v>0</v>
      </c>
      <c r="AE41" s="296">
        <f t="shared" si="68"/>
        <v>0</v>
      </c>
      <c r="AF41" s="296">
        <f t="shared" si="68"/>
        <v>0</v>
      </c>
      <c r="AG41" s="297">
        <f t="shared" si="60"/>
        <v>1</v>
      </c>
      <c r="AH41" s="296">
        <f t="shared" si="61"/>
        <v>670.6</v>
      </c>
      <c r="AI41" s="298">
        <v>670.6</v>
      </c>
      <c r="AJ41" s="298"/>
      <c r="AK41" s="298"/>
      <c r="AL41" s="298"/>
      <c r="AM41" s="298"/>
      <c r="AN41" s="298"/>
      <c r="AO41" s="297">
        <f t="shared" si="62"/>
        <v>1</v>
      </c>
      <c r="AP41" s="296">
        <f t="shared" si="63"/>
        <v>2000</v>
      </c>
      <c r="AQ41" s="298">
        <v>2000</v>
      </c>
      <c r="AR41" s="298"/>
      <c r="AS41" s="298"/>
      <c r="AT41" s="298"/>
      <c r="AU41" s="298"/>
      <c r="AV41" s="298"/>
      <c r="AW41" s="297">
        <f t="shared" si="64"/>
        <v>1</v>
      </c>
      <c r="AX41" s="296">
        <f t="shared" si="65"/>
        <v>1500</v>
      </c>
      <c r="AY41" s="298">
        <v>1500</v>
      </c>
      <c r="AZ41" s="298"/>
      <c r="BA41" s="298"/>
      <c r="BB41" s="298"/>
      <c r="BC41" s="298"/>
      <c r="BD41" s="298"/>
      <c r="BE41" s="297">
        <f t="shared" si="66"/>
        <v>1</v>
      </c>
      <c r="BF41" s="296">
        <f t="shared" si="67"/>
        <v>1500</v>
      </c>
      <c r="BG41" s="298">
        <v>1500</v>
      </c>
      <c r="BH41" s="298"/>
      <c r="BI41" s="298"/>
      <c r="BJ41" s="298"/>
      <c r="BK41" s="298"/>
      <c r="BL41" s="298"/>
    </row>
  </sheetData>
  <mergeCells count="56">
    <mergeCell ref="AW3:BD3"/>
    <mergeCell ref="BE3:BL3"/>
    <mergeCell ref="B3:D3"/>
    <mergeCell ref="E3:E5"/>
    <mergeCell ref="F3:I3"/>
    <mergeCell ref="J3:K3"/>
    <mergeCell ref="L3:M3"/>
    <mergeCell ref="N3:O3"/>
    <mergeCell ref="C4:D4"/>
    <mergeCell ref="F4:F5"/>
    <mergeCell ref="G4:G5"/>
    <mergeCell ref="H4:H5"/>
    <mergeCell ref="N4:N5"/>
    <mergeCell ref="T3:X3"/>
    <mergeCell ref="Y3:AF3"/>
    <mergeCell ref="AG3:AN3"/>
    <mergeCell ref="AO3:AV3"/>
    <mergeCell ref="I4:I5"/>
    <mergeCell ref="J4:J5"/>
    <mergeCell ref="K4:K5"/>
    <mergeCell ref="L4:L5"/>
    <mergeCell ref="M4:M5"/>
    <mergeCell ref="AA4:AD4"/>
    <mergeCell ref="O4:O5"/>
    <mergeCell ref="P4:P5"/>
    <mergeCell ref="Q4:Q5"/>
    <mergeCell ref="R4:R5"/>
    <mergeCell ref="T4:T5"/>
    <mergeCell ref="U4:U5"/>
    <mergeCell ref="V4:V5"/>
    <mergeCell ref="W4:W5"/>
    <mergeCell ref="X4:X5"/>
    <mergeCell ref="Y4:Y5"/>
    <mergeCell ref="Z4:Z5"/>
    <mergeCell ref="AV4:AV5"/>
    <mergeCell ref="AE4:AE5"/>
    <mergeCell ref="AF4:AF5"/>
    <mergeCell ref="AG4:AG5"/>
    <mergeCell ref="AH4:AH5"/>
    <mergeCell ref="AI4:AL4"/>
    <mergeCell ref="AM4:AM5"/>
    <mergeCell ref="AN4:AN5"/>
    <mergeCell ref="AO4:AO5"/>
    <mergeCell ref="AP4:AP5"/>
    <mergeCell ref="AQ4:AT4"/>
    <mergeCell ref="AU4:AU5"/>
    <mergeCell ref="BF4:BF5"/>
    <mergeCell ref="BG4:BJ4"/>
    <mergeCell ref="BK4:BK5"/>
    <mergeCell ref="BL4:BL5"/>
    <mergeCell ref="AW4:AW5"/>
    <mergeCell ref="AX4:AX5"/>
    <mergeCell ref="AY4:BB4"/>
    <mergeCell ref="BC4:BC5"/>
    <mergeCell ref="BD4:BD5"/>
    <mergeCell ref="BE4:BE5"/>
  </mergeCells>
  <conditionalFormatting sqref="S9:S21 S23 S25:S27 S29:S31 S33:S41">
    <cfRule type="expression" dxfId="15" priority="7">
      <formula>T9=U9+V9+W9+X9</formula>
    </cfRule>
    <cfRule type="expression" dxfId="14" priority="8">
      <formula>T9&lt;&gt;U9+V9+W9+X9</formula>
    </cfRule>
  </conditionalFormatting>
  <conditionalFormatting sqref="Y7:Y41">
    <cfRule type="expression" dxfId="13" priority="1">
      <formula>Y7&lt;&gt;Z7</formula>
    </cfRule>
  </conditionalFormatting>
  <conditionalFormatting sqref="Z7:AF7">
    <cfRule type="expression" dxfId="12" priority="6">
      <formula>Z$5=#REF!</formula>
    </cfRule>
  </conditionalFormatting>
  <conditionalFormatting sqref="AH7:AN7">
    <cfRule type="expression" dxfId="11" priority="5">
      <formula>AH$5=#REF!</formula>
    </cfRule>
  </conditionalFormatting>
  <conditionalFormatting sqref="AP7:AV7">
    <cfRule type="expression" dxfId="10" priority="4">
      <formula>AP$5=#REF!</formula>
    </cfRule>
  </conditionalFormatting>
  <conditionalFormatting sqref="AX7:BD7">
    <cfRule type="expression" dxfId="9" priority="3">
      <formula>AX$5=#REF!</formula>
    </cfRule>
  </conditionalFormatting>
  <conditionalFormatting sqref="BF7:BL7">
    <cfRule type="expression" dxfId="8" priority="2">
      <formula>BF$5=#REF!</formula>
    </cfRule>
  </conditionalFormatting>
  <printOptions horizontalCentered="1"/>
  <pageMargins left="0.31496062992125984" right="0.31496062992125984" top="0.55118110236220474" bottom="0.35433070866141736" header="0.31496062992125984" footer="0.31496062992125984"/>
  <pageSetup paperSize="300" scale="70" pageOrder="overThenDown" orientation="landscape" r:id="rId1"/>
  <colBreaks count="4" manualBreakCount="4">
    <brk id="13" max="36" man="1"/>
    <brk id="17" max="40" man="1"/>
    <brk id="32" max="36" man="1"/>
    <brk id="48" max="36"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AB724-25C9-448C-AA39-794C18500ECF}">
  <sheetPr>
    <tabColor rgb="FF92D050"/>
  </sheetPr>
  <dimension ref="A1:BL14"/>
  <sheetViews>
    <sheetView view="pageBreakPreview" zoomScale="50" zoomScaleNormal="50" zoomScaleSheetLayoutView="50" workbookViewId="0">
      <pane xSplit="8" ySplit="6" topLeftCell="AI7" activePane="bottomRight" state="frozen"/>
      <selection activeCell="J7" sqref="J7"/>
      <selection pane="topRight" activeCell="J7" sqref="J7"/>
      <selection pane="bottomLeft" activeCell="J7" sqref="J7"/>
      <selection pane="bottomRight" activeCell="BG40" sqref="BG40"/>
    </sheetView>
  </sheetViews>
  <sheetFormatPr baseColWidth="10" defaultColWidth="11.42578125" defaultRowHeight="15.75" x14ac:dyDescent="0.25"/>
  <cols>
    <col min="1" max="2" width="8.7109375" style="6" customWidth="1"/>
    <col min="3" max="3" width="9.7109375" style="220" customWidth="1"/>
    <col min="4" max="4" width="50.7109375" style="25" customWidth="1"/>
    <col min="5" max="5" width="7.28515625" style="177" customWidth="1"/>
    <col min="6" max="6" width="9.7109375" style="25" customWidth="1"/>
    <col min="7" max="7" width="25.7109375" style="311" customWidth="1"/>
    <col min="8" max="9" width="9.7109375" style="8" customWidth="1"/>
    <col min="10" max="10" width="9.7109375" style="26" customWidth="1"/>
    <col min="11" max="11" width="20.7109375" style="26" customWidth="1"/>
    <col min="12" max="12" width="9.7109375" style="25" customWidth="1"/>
    <col min="13" max="13" width="40.7109375" style="25" customWidth="1"/>
    <col min="14" max="14" width="15.7109375" style="25" customWidth="1"/>
    <col min="15" max="15" width="160.7109375" style="25" customWidth="1"/>
    <col min="16" max="16" width="25.7109375" style="177" customWidth="1"/>
    <col min="17" max="17" width="9.7109375" style="177" customWidth="1"/>
    <col min="18" max="18" width="13.7109375" style="177" customWidth="1"/>
    <col min="19" max="19" width="1.7109375" style="177" customWidth="1"/>
    <col min="20" max="20" width="15.140625" style="8" customWidth="1"/>
    <col min="21" max="25" width="15.140625" style="7" customWidth="1"/>
    <col min="26" max="32" width="15.140625" style="3" customWidth="1"/>
    <col min="33" max="33" width="13.28515625" style="4" customWidth="1"/>
    <col min="34" max="37" width="13.28515625" style="5" customWidth="1"/>
    <col min="38" max="40" width="13.28515625" style="2" customWidth="1"/>
    <col min="41" max="41" width="13.28515625" style="4" customWidth="1"/>
    <col min="42" max="44" width="13.28515625" style="5" customWidth="1"/>
    <col min="45" max="48" width="13.28515625" style="2" customWidth="1"/>
    <col min="49" max="49" width="13.28515625" style="4" customWidth="1"/>
    <col min="50" max="53" width="13.28515625" style="5" customWidth="1"/>
    <col min="54" max="56" width="13.28515625" style="2" customWidth="1"/>
    <col min="57" max="57" width="13.28515625" style="4" customWidth="1"/>
    <col min="58" max="61" width="13.28515625" style="5" customWidth="1"/>
    <col min="62" max="64" width="13.28515625" style="2" customWidth="1"/>
    <col min="65" max="100" width="12.7109375" style="2" customWidth="1"/>
    <col min="101" max="16384" width="11.42578125" style="2"/>
  </cols>
  <sheetData>
    <row r="1" spans="1:64" s="262" customFormat="1" ht="30" customHeight="1" x14ac:dyDescent="0.25">
      <c r="A1" s="260"/>
      <c r="B1" s="261"/>
      <c r="D1" s="259" t="s">
        <v>2959</v>
      </c>
      <c r="E1" s="263" t="s">
        <v>2962</v>
      </c>
      <c r="F1" s="261" t="s">
        <v>2960</v>
      </c>
      <c r="G1" s="263"/>
      <c r="H1" s="263"/>
      <c r="I1" s="263"/>
      <c r="J1" s="263"/>
      <c r="K1" s="263"/>
      <c r="L1" s="263"/>
      <c r="M1" s="264" t="s">
        <v>2861</v>
      </c>
      <c r="O1" s="259" t="s">
        <v>2963</v>
      </c>
      <c r="Q1" s="264" t="s">
        <v>2861</v>
      </c>
      <c r="R1" s="261"/>
      <c r="S1" s="261"/>
      <c r="T1" s="261" t="s">
        <v>2961</v>
      </c>
      <c r="U1" s="261"/>
      <c r="V1" s="261"/>
      <c r="W1" s="261"/>
      <c r="X1" s="261"/>
      <c r="Y1" s="261"/>
      <c r="Z1" s="261"/>
      <c r="AA1" s="261"/>
      <c r="AB1" s="261"/>
      <c r="AF1" s="264" t="s">
        <v>2861</v>
      </c>
      <c r="AG1" s="261"/>
      <c r="AH1" s="261" t="s">
        <v>2961</v>
      </c>
      <c r="AI1" s="261"/>
      <c r="AJ1" s="261"/>
      <c r="AK1" s="261"/>
      <c r="AL1" s="261"/>
      <c r="AM1" s="261"/>
      <c r="AN1" s="261"/>
      <c r="AO1" s="261"/>
      <c r="AP1" s="261"/>
      <c r="AQ1" s="261"/>
      <c r="AR1" s="261"/>
      <c r="AV1" s="265" t="s">
        <v>2861</v>
      </c>
      <c r="AW1" s="261"/>
      <c r="AX1" s="261" t="s">
        <v>2961</v>
      </c>
      <c r="AY1" s="261"/>
      <c r="AZ1" s="261"/>
      <c r="BA1" s="261"/>
      <c r="BB1" s="261"/>
      <c r="BC1" s="261"/>
      <c r="BD1" s="261"/>
      <c r="BE1" s="261"/>
      <c r="BF1" s="261"/>
      <c r="BG1" s="261"/>
      <c r="BH1" s="261"/>
      <c r="BL1" s="265" t="s">
        <v>2861</v>
      </c>
    </row>
    <row r="2" spans="1:64" s="255" customFormat="1" ht="30" customHeight="1" thickBot="1" x14ac:dyDescent="0.3">
      <c r="A2" s="186"/>
      <c r="B2" s="167"/>
      <c r="F2" s="167" t="s">
        <v>2970</v>
      </c>
      <c r="G2" s="392"/>
      <c r="H2" s="186"/>
      <c r="I2" s="256"/>
      <c r="J2" s="256"/>
      <c r="K2" s="256"/>
      <c r="M2" s="258"/>
      <c r="O2" s="186" t="str">
        <f>+F2</f>
        <v>SECRETARÍA DE PROGRAMAS Y PROYECTOS ESTRATÉGICOS Y ESPECIALES</v>
      </c>
      <c r="Q2" s="167"/>
      <c r="R2" s="257"/>
      <c r="S2" s="257"/>
      <c r="T2" s="257"/>
      <c r="U2" s="257"/>
      <c r="V2" s="257"/>
      <c r="X2" s="166" t="str">
        <f>+F2</f>
        <v>SECRETARÍA DE PROGRAMAS Y PROYECTOS ESTRATÉGICOS Y ESPECIALES</v>
      </c>
      <c r="Y2" s="257"/>
      <c r="Z2" s="257"/>
      <c r="AA2" s="257"/>
      <c r="AB2" s="257"/>
      <c r="AE2" s="166"/>
      <c r="AF2" s="166"/>
      <c r="AG2" s="257"/>
      <c r="AH2" s="257"/>
      <c r="AI2" s="257"/>
      <c r="AK2" s="257"/>
      <c r="AL2" s="166" t="str">
        <f>+X2</f>
        <v>SECRETARÍA DE PROGRAMAS Y PROYECTOS ESTRATÉGICOS Y ESPECIALES</v>
      </c>
      <c r="AM2" s="257"/>
      <c r="AN2" s="257"/>
      <c r="AO2" s="257"/>
      <c r="AP2" s="257"/>
      <c r="AQ2" s="257"/>
      <c r="AR2" s="257"/>
      <c r="AT2" s="166"/>
      <c r="AU2" s="166"/>
      <c r="AV2" s="166"/>
      <c r="AW2" s="257"/>
      <c r="AX2" s="257"/>
      <c r="AY2" s="257"/>
      <c r="AZ2" s="166"/>
      <c r="BA2" s="257"/>
      <c r="BB2" s="166" t="str">
        <f>+AL2</f>
        <v>SECRETARÍA DE PROGRAMAS Y PROYECTOS ESTRATÉGICOS Y ESPECIALES</v>
      </c>
      <c r="BC2" s="257"/>
      <c r="BD2" s="257"/>
      <c r="BE2" s="257"/>
      <c r="BF2" s="257"/>
      <c r="BG2" s="257"/>
      <c r="BH2" s="257"/>
      <c r="BJ2" s="166"/>
      <c r="BK2" s="166"/>
      <c r="BL2" s="166"/>
    </row>
    <row r="3" spans="1:64" ht="30" customHeight="1" thickBot="1" x14ac:dyDescent="0.3">
      <c r="A3" s="164" t="s">
        <v>2857</v>
      </c>
      <c r="B3" s="966" t="s">
        <v>2850</v>
      </c>
      <c r="C3" s="967"/>
      <c r="D3" s="968"/>
      <c r="E3" s="1132" t="s">
        <v>2860</v>
      </c>
      <c r="F3" s="982" t="s">
        <v>2958</v>
      </c>
      <c r="G3" s="983"/>
      <c r="H3" s="983"/>
      <c r="I3" s="983"/>
      <c r="J3" s="982" t="s">
        <v>2958</v>
      </c>
      <c r="K3" s="982"/>
      <c r="L3" s="982" t="s">
        <v>2958</v>
      </c>
      <c r="M3" s="982"/>
      <c r="N3" s="983" t="s">
        <v>2953</v>
      </c>
      <c r="O3" s="983"/>
      <c r="P3" s="253"/>
      <c r="Q3" s="737"/>
      <c r="R3" s="254"/>
      <c r="S3" s="252"/>
      <c r="T3" s="988" t="s">
        <v>2862</v>
      </c>
      <c r="U3" s="988"/>
      <c r="V3" s="988"/>
      <c r="W3" s="988"/>
      <c r="X3" s="988"/>
      <c r="Y3" s="989" t="s">
        <v>2517</v>
      </c>
      <c r="Z3" s="989"/>
      <c r="AA3" s="989"/>
      <c r="AB3" s="989"/>
      <c r="AC3" s="989"/>
      <c r="AD3" s="989"/>
      <c r="AE3" s="989"/>
      <c r="AF3" s="989"/>
      <c r="AG3" s="990" t="s">
        <v>2518</v>
      </c>
      <c r="AH3" s="990"/>
      <c r="AI3" s="990"/>
      <c r="AJ3" s="990"/>
      <c r="AK3" s="990"/>
      <c r="AL3" s="990"/>
      <c r="AM3" s="990"/>
      <c r="AN3" s="990"/>
      <c r="AO3" s="984" t="s">
        <v>2519</v>
      </c>
      <c r="AP3" s="985"/>
      <c r="AQ3" s="985"/>
      <c r="AR3" s="985"/>
      <c r="AS3" s="985"/>
      <c r="AT3" s="985"/>
      <c r="AU3" s="985"/>
      <c r="AV3" s="985"/>
      <c r="AW3" s="986" t="s">
        <v>2520</v>
      </c>
      <c r="AX3" s="987"/>
      <c r="AY3" s="987"/>
      <c r="AZ3" s="987"/>
      <c r="BA3" s="987"/>
      <c r="BB3" s="987"/>
      <c r="BC3" s="987"/>
      <c r="BD3" s="987"/>
      <c r="BE3" s="964" t="s">
        <v>2521</v>
      </c>
      <c r="BF3" s="965"/>
      <c r="BG3" s="965"/>
      <c r="BH3" s="965"/>
      <c r="BI3" s="965"/>
      <c r="BJ3" s="965"/>
      <c r="BK3" s="965"/>
      <c r="BL3" s="965"/>
    </row>
    <row r="4" spans="1:64" ht="30" customHeight="1" x14ac:dyDescent="0.25">
      <c r="A4" s="187"/>
      <c r="B4" s="165" t="s">
        <v>2858</v>
      </c>
      <c r="C4" s="973" t="s">
        <v>2848</v>
      </c>
      <c r="D4" s="974"/>
      <c r="E4" s="1133"/>
      <c r="F4" s="972" t="s">
        <v>2856</v>
      </c>
      <c r="G4" s="975" t="s">
        <v>244</v>
      </c>
      <c r="H4" s="977" t="s">
        <v>130</v>
      </c>
      <c r="I4" s="977" t="s">
        <v>2919</v>
      </c>
      <c r="J4" s="972" t="s">
        <v>2854</v>
      </c>
      <c r="K4" s="972" t="s">
        <v>2851</v>
      </c>
      <c r="L4" s="972" t="s">
        <v>2855</v>
      </c>
      <c r="M4" s="972" t="s">
        <v>2852</v>
      </c>
      <c r="N4" s="992" t="s">
        <v>2853</v>
      </c>
      <c r="O4" s="993" t="s">
        <v>2952</v>
      </c>
      <c r="P4" s="978" t="s">
        <v>2951</v>
      </c>
      <c r="Q4" s="980" t="s">
        <v>2957</v>
      </c>
      <c r="R4" s="1001" t="s">
        <v>2954</v>
      </c>
      <c r="S4" s="169"/>
      <c r="T4" s="994" t="s">
        <v>130</v>
      </c>
      <c r="U4" s="995" t="s">
        <v>2522</v>
      </c>
      <c r="V4" s="996" t="s">
        <v>2523</v>
      </c>
      <c r="W4" s="997" t="s">
        <v>2524</v>
      </c>
      <c r="X4" s="998" t="s">
        <v>2525</v>
      </c>
      <c r="Y4" s="999" t="s">
        <v>1</v>
      </c>
      <c r="Z4" s="999" t="s">
        <v>2526</v>
      </c>
      <c r="AA4" s="1000" t="s">
        <v>0</v>
      </c>
      <c r="AB4" s="1000"/>
      <c r="AC4" s="1000"/>
      <c r="AD4" s="1000"/>
      <c r="AE4" s="991" t="s">
        <v>129</v>
      </c>
      <c r="AF4" s="1005" t="s">
        <v>5</v>
      </c>
      <c r="AG4" s="1003" t="s">
        <v>2522</v>
      </c>
      <c r="AH4" s="1006" t="s">
        <v>7</v>
      </c>
      <c r="AI4" s="1008" t="s">
        <v>0</v>
      </c>
      <c r="AJ4" s="1008"/>
      <c r="AK4" s="1008"/>
      <c r="AL4" s="1008"/>
      <c r="AM4" s="1009" t="s">
        <v>129</v>
      </c>
      <c r="AN4" s="1011" t="s">
        <v>5</v>
      </c>
      <c r="AO4" s="1003" t="s">
        <v>2523</v>
      </c>
      <c r="AP4" s="1006" t="s">
        <v>7</v>
      </c>
      <c r="AQ4" s="1008" t="s">
        <v>0</v>
      </c>
      <c r="AR4" s="1008"/>
      <c r="AS4" s="1008"/>
      <c r="AT4" s="1008"/>
      <c r="AU4" s="1009" t="s">
        <v>129</v>
      </c>
      <c r="AV4" s="1011" t="s">
        <v>5</v>
      </c>
      <c r="AW4" s="1003" t="s">
        <v>2524</v>
      </c>
      <c r="AX4" s="1006" t="s">
        <v>7</v>
      </c>
      <c r="AY4" s="1008" t="s">
        <v>0</v>
      </c>
      <c r="AZ4" s="1008"/>
      <c r="BA4" s="1008"/>
      <c r="BB4" s="1008"/>
      <c r="BC4" s="1009" t="s">
        <v>129</v>
      </c>
      <c r="BD4" s="1011" t="s">
        <v>5</v>
      </c>
      <c r="BE4" s="1003" t="s">
        <v>2525</v>
      </c>
      <c r="BF4" s="1006" t="s">
        <v>7</v>
      </c>
      <c r="BG4" s="1008" t="s">
        <v>0</v>
      </c>
      <c r="BH4" s="1008"/>
      <c r="BI4" s="1008"/>
      <c r="BJ4" s="1008"/>
      <c r="BK4" s="1009" t="s">
        <v>129</v>
      </c>
      <c r="BL4" s="1011" t="s">
        <v>5</v>
      </c>
    </row>
    <row r="5" spans="1:64" ht="30" customHeight="1" x14ac:dyDescent="0.25">
      <c r="A5" s="188"/>
      <c r="B5" s="162"/>
      <c r="C5" s="163" t="s">
        <v>2859</v>
      </c>
      <c r="D5" s="161" t="s">
        <v>2849</v>
      </c>
      <c r="E5" s="1134"/>
      <c r="F5" s="972"/>
      <c r="G5" s="976"/>
      <c r="H5" s="977"/>
      <c r="I5" s="977"/>
      <c r="J5" s="972"/>
      <c r="K5" s="972"/>
      <c r="L5" s="972"/>
      <c r="M5" s="972"/>
      <c r="N5" s="992"/>
      <c r="O5" s="993"/>
      <c r="P5" s="979"/>
      <c r="Q5" s="981"/>
      <c r="R5" s="1002"/>
      <c r="S5" s="170"/>
      <c r="T5" s="994"/>
      <c r="U5" s="995"/>
      <c r="V5" s="996"/>
      <c r="W5" s="997"/>
      <c r="X5" s="998"/>
      <c r="Y5" s="999"/>
      <c r="Z5" s="999"/>
      <c r="AA5" s="1" t="s">
        <v>2</v>
      </c>
      <c r="AB5" s="1" t="s">
        <v>4</v>
      </c>
      <c r="AC5" s="1" t="s">
        <v>3</v>
      </c>
      <c r="AD5" s="1" t="s">
        <v>6</v>
      </c>
      <c r="AE5" s="991"/>
      <c r="AF5" s="1005"/>
      <c r="AG5" s="1004"/>
      <c r="AH5" s="1007"/>
      <c r="AI5" s="1" t="s">
        <v>2</v>
      </c>
      <c r="AJ5" s="1" t="s">
        <v>4</v>
      </c>
      <c r="AK5" s="1" t="s">
        <v>3</v>
      </c>
      <c r="AL5" s="1" t="s">
        <v>6</v>
      </c>
      <c r="AM5" s="1010"/>
      <c r="AN5" s="1012"/>
      <c r="AO5" s="1004"/>
      <c r="AP5" s="1007"/>
      <c r="AQ5" s="1" t="s">
        <v>2</v>
      </c>
      <c r="AR5" s="1" t="s">
        <v>4</v>
      </c>
      <c r="AS5" s="1" t="s">
        <v>3</v>
      </c>
      <c r="AT5" s="1" t="s">
        <v>6</v>
      </c>
      <c r="AU5" s="1010"/>
      <c r="AV5" s="1012"/>
      <c r="AW5" s="1004"/>
      <c r="AX5" s="1007"/>
      <c r="AY5" s="1" t="s">
        <v>2</v>
      </c>
      <c r="AZ5" s="1" t="s">
        <v>4</v>
      </c>
      <c r="BA5" s="1" t="s">
        <v>3</v>
      </c>
      <c r="BB5" s="1" t="s">
        <v>6</v>
      </c>
      <c r="BC5" s="1010"/>
      <c r="BD5" s="1012"/>
      <c r="BE5" s="1004"/>
      <c r="BF5" s="1007"/>
      <c r="BG5" s="1" t="s">
        <v>2</v>
      </c>
      <c r="BH5" s="1" t="s">
        <v>4</v>
      </c>
      <c r="BI5" s="1" t="s">
        <v>3</v>
      </c>
      <c r="BJ5" s="1" t="s">
        <v>6</v>
      </c>
      <c r="BK5" s="1010"/>
      <c r="BL5" s="1012"/>
    </row>
    <row r="6" spans="1:64" s="499" customFormat="1" ht="15" customHeight="1" x14ac:dyDescent="0.25">
      <c r="C6" s="500">
        <v>9</v>
      </c>
      <c r="D6" s="500">
        <v>50</v>
      </c>
      <c r="E6" s="500">
        <v>6.5</v>
      </c>
      <c r="F6" s="500">
        <v>9</v>
      </c>
      <c r="G6" s="500">
        <v>25</v>
      </c>
      <c r="H6" s="500">
        <v>9</v>
      </c>
      <c r="I6" s="500">
        <v>9</v>
      </c>
      <c r="J6" s="500">
        <v>9</v>
      </c>
      <c r="K6" s="500">
        <v>20</v>
      </c>
      <c r="L6" s="500">
        <v>9</v>
      </c>
      <c r="M6" s="500">
        <v>40</v>
      </c>
      <c r="N6" s="500">
        <v>15</v>
      </c>
      <c r="O6" s="500">
        <v>160</v>
      </c>
      <c r="P6" s="500">
        <v>25</v>
      </c>
      <c r="Q6" s="500">
        <v>9</v>
      </c>
      <c r="R6" s="500">
        <v>13</v>
      </c>
      <c r="S6" s="501">
        <v>1</v>
      </c>
      <c r="T6" s="500">
        <v>14.4</v>
      </c>
      <c r="U6" s="500">
        <v>14.4</v>
      </c>
      <c r="V6" s="500">
        <v>14.4</v>
      </c>
      <c r="W6" s="500">
        <v>14.4</v>
      </c>
      <c r="X6" s="500">
        <v>14.4</v>
      </c>
      <c r="Y6" s="500">
        <v>14.4</v>
      </c>
      <c r="Z6" s="500">
        <v>14.4</v>
      </c>
      <c r="AA6" s="500">
        <v>14.4</v>
      </c>
      <c r="AB6" s="500">
        <v>14.4</v>
      </c>
      <c r="AC6" s="500">
        <v>14.4</v>
      </c>
      <c r="AD6" s="500">
        <v>14.4</v>
      </c>
      <c r="AE6" s="500">
        <v>14.4</v>
      </c>
      <c r="AF6" s="500">
        <v>14.4</v>
      </c>
      <c r="AG6" s="500">
        <v>12.5</v>
      </c>
      <c r="AH6" s="500">
        <v>12.5</v>
      </c>
      <c r="AI6" s="500">
        <v>12.5</v>
      </c>
      <c r="AJ6" s="500">
        <v>12.5</v>
      </c>
      <c r="AK6" s="500">
        <v>12.5</v>
      </c>
      <c r="AL6" s="500">
        <v>12.5</v>
      </c>
      <c r="AM6" s="500">
        <v>12.5</v>
      </c>
      <c r="AN6" s="500">
        <v>12.5</v>
      </c>
      <c r="AO6" s="500">
        <v>12.5</v>
      </c>
      <c r="AP6" s="500">
        <v>12.5</v>
      </c>
      <c r="AQ6" s="500">
        <v>12.5</v>
      </c>
      <c r="AR6" s="500">
        <v>12.5</v>
      </c>
      <c r="AS6" s="500">
        <v>12.5</v>
      </c>
      <c r="AT6" s="500">
        <v>12.5</v>
      </c>
      <c r="AU6" s="500">
        <v>12.5</v>
      </c>
      <c r="AV6" s="500">
        <v>12.5</v>
      </c>
      <c r="AW6" s="500">
        <v>12.5</v>
      </c>
      <c r="AX6" s="500">
        <v>12.5</v>
      </c>
      <c r="AY6" s="500">
        <v>12.5</v>
      </c>
      <c r="AZ6" s="500">
        <v>12.5</v>
      </c>
      <c r="BA6" s="500">
        <v>12.5</v>
      </c>
      <c r="BB6" s="500">
        <v>12.5</v>
      </c>
      <c r="BC6" s="500">
        <v>12.5</v>
      </c>
      <c r="BD6" s="500">
        <v>12.5</v>
      </c>
      <c r="BE6" s="500">
        <v>12.5</v>
      </c>
      <c r="BF6" s="500">
        <v>12.5</v>
      </c>
      <c r="BG6" s="500">
        <v>12.5</v>
      </c>
      <c r="BH6" s="500">
        <v>12.5</v>
      </c>
      <c r="BI6" s="500">
        <v>12.5</v>
      </c>
      <c r="BJ6" s="500">
        <v>12.5</v>
      </c>
      <c r="BK6" s="500">
        <v>12.5</v>
      </c>
      <c r="BL6" s="500">
        <v>12.5</v>
      </c>
    </row>
    <row r="7" spans="1:64" s="559" customFormat="1" ht="40.5" customHeight="1" x14ac:dyDescent="0.25">
      <c r="A7" s="541" t="s">
        <v>2909</v>
      </c>
      <c r="B7" s="542" t="s">
        <v>2385</v>
      </c>
      <c r="C7" s="720"/>
      <c r="D7" s="543"/>
      <c r="E7" s="543"/>
      <c r="F7" s="543"/>
      <c r="G7" s="721"/>
      <c r="H7" s="544"/>
      <c r="I7" s="544"/>
      <c r="J7" s="722"/>
      <c r="K7" s="722"/>
      <c r="L7" s="543"/>
      <c r="M7" s="543"/>
      <c r="N7" s="543"/>
      <c r="O7" s="723"/>
      <c r="P7" s="723"/>
      <c r="Q7" s="723"/>
      <c r="R7" s="723"/>
      <c r="S7" s="724"/>
      <c r="T7" s="545"/>
      <c r="U7" s="541"/>
      <c r="V7" s="541"/>
      <c r="W7" s="541"/>
      <c r="X7" s="541"/>
      <c r="Y7" s="725">
        <v>13468.448328</v>
      </c>
      <c r="Z7" s="546">
        <f>+Z8</f>
        <v>13468.448328</v>
      </c>
      <c r="AA7" s="546">
        <f t="shared" ref="AA7:AF7" si="0">+AA8</f>
        <v>13468.448328</v>
      </c>
      <c r="AB7" s="546">
        <f t="shared" si="0"/>
        <v>0</v>
      </c>
      <c r="AC7" s="546">
        <f t="shared" si="0"/>
        <v>0</v>
      </c>
      <c r="AD7" s="546">
        <f t="shared" si="0"/>
        <v>0</v>
      </c>
      <c r="AE7" s="546">
        <f t="shared" si="0"/>
        <v>0</v>
      </c>
      <c r="AF7" s="546">
        <f t="shared" si="0"/>
        <v>0</v>
      </c>
      <c r="AG7" s="540"/>
      <c r="AH7" s="546">
        <f>+AH8</f>
        <v>918.45050100000003</v>
      </c>
      <c r="AI7" s="546">
        <f t="shared" ref="AI7:AN7" si="1">+AI8</f>
        <v>918.45050100000003</v>
      </c>
      <c r="AJ7" s="546">
        <f t="shared" si="1"/>
        <v>0</v>
      </c>
      <c r="AK7" s="546">
        <f t="shared" si="1"/>
        <v>0</v>
      </c>
      <c r="AL7" s="546">
        <f t="shared" si="1"/>
        <v>0</v>
      </c>
      <c r="AM7" s="546">
        <f t="shared" si="1"/>
        <v>0</v>
      </c>
      <c r="AN7" s="546">
        <f t="shared" si="1"/>
        <v>0</v>
      </c>
      <c r="AO7" s="540"/>
      <c r="AP7" s="546">
        <f>+AP8</f>
        <v>4298.4338819999994</v>
      </c>
      <c r="AQ7" s="546">
        <f t="shared" ref="AQ7" si="2">+AQ8</f>
        <v>4298.4338819999994</v>
      </c>
      <c r="AR7" s="546">
        <f t="shared" ref="AR7" si="3">+AR8</f>
        <v>0</v>
      </c>
      <c r="AS7" s="546">
        <f t="shared" ref="AS7" si="4">+AS8</f>
        <v>0</v>
      </c>
      <c r="AT7" s="546">
        <f t="shared" ref="AT7" si="5">+AT8</f>
        <v>0</v>
      </c>
      <c r="AU7" s="546">
        <f t="shared" ref="AU7" si="6">+AU8</f>
        <v>0</v>
      </c>
      <c r="AV7" s="546">
        <f t="shared" ref="AV7" si="7">+AV8</f>
        <v>0</v>
      </c>
      <c r="AW7" s="540"/>
      <c r="AX7" s="546">
        <f>+AX8</f>
        <v>4284.6838870000001</v>
      </c>
      <c r="AY7" s="546">
        <f t="shared" ref="AY7" si="8">+AY8</f>
        <v>4284.6838870000001</v>
      </c>
      <c r="AZ7" s="546">
        <f t="shared" ref="AZ7" si="9">+AZ8</f>
        <v>0</v>
      </c>
      <c r="BA7" s="546">
        <f t="shared" ref="BA7" si="10">+BA8</f>
        <v>0</v>
      </c>
      <c r="BB7" s="546">
        <f t="shared" ref="BB7" si="11">+BB8</f>
        <v>0</v>
      </c>
      <c r="BC7" s="546">
        <f t="shared" ref="BC7" si="12">+BC8</f>
        <v>0</v>
      </c>
      <c r="BD7" s="546">
        <f t="shared" ref="BD7" si="13">+BD8</f>
        <v>0</v>
      </c>
      <c r="BE7" s="540"/>
      <c r="BF7" s="546">
        <f>+BF8</f>
        <v>3966.8800580000002</v>
      </c>
      <c r="BG7" s="546">
        <f t="shared" ref="BG7" si="14">+BG8</f>
        <v>3966.8800580000002</v>
      </c>
      <c r="BH7" s="546">
        <f t="shared" ref="BH7" si="15">+BH8</f>
        <v>0</v>
      </c>
      <c r="BI7" s="546">
        <f t="shared" ref="BI7" si="16">+BI8</f>
        <v>0</v>
      </c>
      <c r="BJ7" s="546">
        <f t="shared" ref="BJ7" si="17">+BJ8</f>
        <v>0</v>
      </c>
      <c r="BK7" s="546">
        <f t="shared" ref="BK7" si="18">+BK8</f>
        <v>0</v>
      </c>
      <c r="BL7" s="546">
        <f t="shared" ref="BL7" si="19">+BL8</f>
        <v>0</v>
      </c>
    </row>
    <row r="8" spans="1:64" s="559" customFormat="1" ht="40.5" customHeight="1" x14ac:dyDescent="0.25">
      <c r="A8" s="557"/>
      <c r="B8" s="201" t="s">
        <v>2500</v>
      </c>
      <c r="C8" s="547" t="s">
        <v>2501</v>
      </c>
      <c r="D8" s="380"/>
      <c r="E8" s="380"/>
      <c r="F8" s="380"/>
      <c r="G8" s="398"/>
      <c r="H8" s="182"/>
      <c r="I8" s="182"/>
      <c r="J8" s="682"/>
      <c r="K8" s="682"/>
      <c r="L8" s="380"/>
      <c r="M8" s="683"/>
      <c r="N8" s="684"/>
      <c r="O8" s="183"/>
      <c r="P8" s="183"/>
      <c r="Q8" s="183"/>
      <c r="R8" s="183"/>
      <c r="S8" s="685"/>
      <c r="T8" s="548"/>
      <c r="U8" s="549"/>
      <c r="V8" s="549"/>
      <c r="W8" s="549"/>
      <c r="X8" s="550"/>
      <c r="Y8" s="558">
        <v>13468.448328</v>
      </c>
      <c r="Z8" s="551">
        <f t="shared" ref="Z8:AF14" si="20">+AH8+AP8+AX8+BF8</f>
        <v>13468.448328</v>
      </c>
      <c r="AA8" s="551">
        <f t="shared" si="20"/>
        <v>13468.448328</v>
      </c>
      <c r="AB8" s="551">
        <f t="shared" si="20"/>
        <v>0</v>
      </c>
      <c r="AC8" s="551">
        <f t="shared" si="20"/>
        <v>0</v>
      </c>
      <c r="AD8" s="551">
        <f t="shared" si="20"/>
        <v>0</v>
      </c>
      <c r="AE8" s="551">
        <f t="shared" si="20"/>
        <v>0</v>
      </c>
      <c r="AF8" s="551">
        <f t="shared" si="20"/>
        <v>0</v>
      </c>
      <c r="AG8" s="552"/>
      <c r="AH8" s="553">
        <f>SUM(AH9:AH14)</f>
        <v>918.45050100000003</v>
      </c>
      <c r="AI8" s="553">
        <f t="shared" ref="AI8:AN8" si="21">SUM(AI9:AI14)</f>
        <v>918.45050100000003</v>
      </c>
      <c r="AJ8" s="553">
        <f t="shared" si="21"/>
        <v>0</v>
      </c>
      <c r="AK8" s="553">
        <f t="shared" si="21"/>
        <v>0</v>
      </c>
      <c r="AL8" s="553">
        <f t="shared" si="21"/>
        <v>0</v>
      </c>
      <c r="AM8" s="553">
        <f t="shared" si="21"/>
        <v>0</v>
      </c>
      <c r="AN8" s="553">
        <f t="shared" si="21"/>
        <v>0</v>
      </c>
      <c r="AO8" s="552"/>
      <c r="AP8" s="553">
        <f>SUM(AP9:AP14)</f>
        <v>4298.4338819999994</v>
      </c>
      <c r="AQ8" s="553">
        <f t="shared" ref="AQ8" si="22">SUM(AQ9:AQ14)</f>
        <v>4298.4338819999994</v>
      </c>
      <c r="AR8" s="553">
        <f t="shared" ref="AR8" si="23">SUM(AR9:AR14)</f>
        <v>0</v>
      </c>
      <c r="AS8" s="553">
        <f t="shared" ref="AS8" si="24">SUM(AS9:AS14)</f>
        <v>0</v>
      </c>
      <c r="AT8" s="553">
        <f t="shared" ref="AT8" si="25">SUM(AT9:AT14)</f>
        <v>0</v>
      </c>
      <c r="AU8" s="553">
        <f t="shared" ref="AU8" si="26">SUM(AU9:AU14)</f>
        <v>0</v>
      </c>
      <c r="AV8" s="553">
        <f t="shared" ref="AV8" si="27">SUM(AV9:AV14)</f>
        <v>0</v>
      </c>
      <c r="AW8" s="552"/>
      <c r="AX8" s="553">
        <f>SUM(AX9:AX14)</f>
        <v>4284.6838870000001</v>
      </c>
      <c r="AY8" s="553">
        <f t="shared" ref="AY8" si="28">SUM(AY9:AY14)</f>
        <v>4284.6838870000001</v>
      </c>
      <c r="AZ8" s="553">
        <f t="shared" ref="AZ8" si="29">SUM(AZ9:AZ14)</f>
        <v>0</v>
      </c>
      <c r="BA8" s="553">
        <f t="shared" ref="BA8" si="30">SUM(BA9:BA14)</f>
        <v>0</v>
      </c>
      <c r="BB8" s="553">
        <f t="shared" ref="BB8" si="31">SUM(BB9:BB14)</f>
        <v>0</v>
      </c>
      <c r="BC8" s="553">
        <f t="shared" ref="BC8" si="32">SUM(BC9:BC14)</f>
        <v>0</v>
      </c>
      <c r="BD8" s="553">
        <f t="shared" ref="BD8" si="33">SUM(BD9:BD14)</f>
        <v>0</v>
      </c>
      <c r="BE8" s="552"/>
      <c r="BF8" s="553">
        <f>SUM(BF9:BF14)</f>
        <v>3966.8800580000002</v>
      </c>
      <c r="BG8" s="553">
        <f t="shared" ref="BG8" si="34">SUM(BG9:BG14)</f>
        <v>3966.8800580000002</v>
      </c>
      <c r="BH8" s="553">
        <f t="shared" ref="BH8" si="35">SUM(BH9:BH14)</f>
        <v>0</v>
      </c>
      <c r="BI8" s="553">
        <f t="shared" ref="BI8" si="36">SUM(BI9:BI14)</f>
        <v>0</v>
      </c>
      <c r="BJ8" s="553">
        <f t="shared" ref="BJ8" si="37">SUM(BJ9:BJ14)</f>
        <v>0</v>
      </c>
      <c r="BK8" s="553">
        <f t="shared" ref="BK8" si="38">SUM(BK9:BK14)</f>
        <v>0</v>
      </c>
      <c r="BL8" s="553">
        <f t="shared" ref="BL8" si="39">SUM(BL9:BL14)</f>
        <v>0</v>
      </c>
    </row>
    <row r="9" spans="1:64" s="287" customFormat="1" ht="40.5" customHeight="1" x14ac:dyDescent="0.25">
      <c r="A9" s="278"/>
      <c r="B9" s="278"/>
      <c r="C9" s="328" t="s">
        <v>2511</v>
      </c>
      <c r="D9" s="322" t="s">
        <v>2503</v>
      </c>
      <c r="E9" s="31">
        <v>944</v>
      </c>
      <c r="F9" s="28">
        <v>459900600</v>
      </c>
      <c r="G9" s="28" t="s">
        <v>3321</v>
      </c>
      <c r="H9" s="492">
        <v>40</v>
      </c>
      <c r="I9" s="28" t="s">
        <v>2979</v>
      </c>
      <c r="J9" s="28">
        <v>45</v>
      </c>
      <c r="K9" s="28" t="s">
        <v>2998</v>
      </c>
      <c r="L9" s="28">
        <v>4599</v>
      </c>
      <c r="M9" s="28" t="s">
        <v>3322</v>
      </c>
      <c r="N9" s="28" t="s">
        <v>3323</v>
      </c>
      <c r="O9" s="325" t="s">
        <v>3324</v>
      </c>
      <c r="P9" s="327" t="s">
        <v>2504</v>
      </c>
      <c r="Q9" s="327">
        <v>40</v>
      </c>
      <c r="R9" s="326" t="s">
        <v>2955</v>
      </c>
      <c r="S9" s="326"/>
      <c r="T9" s="31">
        <v>40</v>
      </c>
      <c r="U9" s="294">
        <v>7</v>
      </c>
      <c r="V9" s="295">
        <v>11</v>
      </c>
      <c r="W9" s="295">
        <v>11</v>
      </c>
      <c r="X9" s="295">
        <v>11</v>
      </c>
      <c r="Y9" s="343">
        <v>2600.8504800000001</v>
      </c>
      <c r="Z9" s="296">
        <f t="shared" si="20"/>
        <v>2600.8504800000001</v>
      </c>
      <c r="AA9" s="296">
        <f t="shared" si="20"/>
        <v>2600.8504800000001</v>
      </c>
      <c r="AB9" s="296">
        <f t="shared" si="20"/>
        <v>0</v>
      </c>
      <c r="AC9" s="296">
        <f t="shared" si="20"/>
        <v>0</v>
      </c>
      <c r="AD9" s="296">
        <f t="shared" si="20"/>
        <v>0</v>
      </c>
      <c r="AE9" s="296">
        <f t="shared" si="20"/>
        <v>0</v>
      </c>
      <c r="AF9" s="296">
        <f t="shared" si="20"/>
        <v>0</v>
      </c>
      <c r="AG9" s="297">
        <v>7</v>
      </c>
      <c r="AH9" s="296">
        <f>SUM(AI9:AN9)</f>
        <v>455.14883400000002</v>
      </c>
      <c r="AI9" s="298">
        <v>455.14883400000002</v>
      </c>
      <c r="AJ9" s="298"/>
      <c r="AK9" s="298"/>
      <c r="AL9" s="298"/>
      <c r="AM9" s="298"/>
      <c r="AN9" s="298"/>
      <c r="AO9" s="297">
        <v>11</v>
      </c>
      <c r="AP9" s="296">
        <f>SUM(AQ9:AV9)</f>
        <v>715.23388199999999</v>
      </c>
      <c r="AQ9" s="298">
        <v>715.23388199999999</v>
      </c>
      <c r="AR9" s="298"/>
      <c r="AS9" s="298"/>
      <c r="AT9" s="298"/>
      <c r="AU9" s="298"/>
      <c r="AV9" s="298"/>
      <c r="AW9" s="297">
        <v>11</v>
      </c>
      <c r="AX9" s="296">
        <f>SUM(AY9:BD9)</f>
        <v>715.23388199999999</v>
      </c>
      <c r="AY9" s="298">
        <v>715.23388199999999</v>
      </c>
      <c r="AZ9" s="298"/>
      <c r="BA9" s="298"/>
      <c r="BB9" s="298"/>
      <c r="BC9" s="298"/>
      <c r="BD9" s="298"/>
      <c r="BE9" s="297">
        <v>11</v>
      </c>
      <c r="BF9" s="296">
        <f>SUM(BG9:BL9)</f>
        <v>715.23388199999999</v>
      </c>
      <c r="BG9" s="298">
        <v>715.23388199999999</v>
      </c>
      <c r="BH9" s="298"/>
      <c r="BI9" s="298"/>
      <c r="BJ9" s="298"/>
      <c r="BK9" s="298"/>
      <c r="BL9" s="298"/>
    </row>
    <row r="10" spans="1:64" s="287" customFormat="1" ht="40.5" customHeight="1" x14ac:dyDescent="0.25">
      <c r="A10" s="278"/>
      <c r="B10" s="278"/>
      <c r="C10" s="328" t="s">
        <v>2512</v>
      </c>
      <c r="D10" s="322" t="s">
        <v>2505</v>
      </c>
      <c r="E10" s="31">
        <v>945</v>
      </c>
      <c r="F10" s="28">
        <v>459903100</v>
      </c>
      <c r="G10" s="28" t="s">
        <v>3325</v>
      </c>
      <c r="H10" s="492">
        <v>40</v>
      </c>
      <c r="I10" s="28" t="s">
        <v>2979</v>
      </c>
      <c r="J10" s="28">
        <v>45</v>
      </c>
      <c r="K10" s="28" t="s">
        <v>2998</v>
      </c>
      <c r="L10" s="28">
        <v>4599</v>
      </c>
      <c r="M10" s="28" t="s">
        <v>3322</v>
      </c>
      <c r="N10" s="28" t="s">
        <v>3323</v>
      </c>
      <c r="O10" s="28" t="s">
        <v>3324</v>
      </c>
      <c r="P10" s="327" t="s">
        <v>1800</v>
      </c>
      <c r="Q10" s="327">
        <v>40</v>
      </c>
      <c r="R10" s="326" t="s">
        <v>2955</v>
      </c>
      <c r="S10" s="326"/>
      <c r="T10" s="31">
        <v>40</v>
      </c>
      <c r="U10" s="294">
        <v>7</v>
      </c>
      <c r="V10" s="295">
        <v>11</v>
      </c>
      <c r="W10" s="295">
        <v>11</v>
      </c>
      <c r="X10" s="295">
        <v>11</v>
      </c>
      <c r="Y10" s="343">
        <v>1586.1160772109888</v>
      </c>
      <c r="Z10" s="296">
        <f t="shared" si="20"/>
        <v>1586.1160772109888</v>
      </c>
      <c r="AA10" s="296">
        <f t="shared" si="20"/>
        <v>1586.1160772109888</v>
      </c>
      <c r="AB10" s="296">
        <f t="shared" si="20"/>
        <v>0</v>
      </c>
      <c r="AC10" s="296">
        <f t="shared" si="20"/>
        <v>0</v>
      </c>
      <c r="AD10" s="296">
        <f t="shared" si="20"/>
        <v>0</v>
      </c>
      <c r="AE10" s="296">
        <f t="shared" si="20"/>
        <v>0</v>
      </c>
      <c r="AF10" s="296">
        <f t="shared" si="20"/>
        <v>0</v>
      </c>
      <c r="AG10" s="297">
        <v>7</v>
      </c>
      <c r="AH10" s="296">
        <f t="shared" ref="AH10:AH14" si="40">SUM(AI10:AN10)</f>
        <v>99.788051353846157</v>
      </c>
      <c r="AI10" s="298">
        <v>99.788051353846157</v>
      </c>
      <c r="AJ10" s="298"/>
      <c r="AK10" s="298"/>
      <c r="AL10" s="298"/>
      <c r="AM10" s="298"/>
      <c r="AN10" s="298"/>
      <c r="AO10" s="297">
        <v>11</v>
      </c>
      <c r="AP10" s="296">
        <f t="shared" ref="AP10:AP14" si="41">SUM(AQ10:AV10)</f>
        <v>511.88571428571424</v>
      </c>
      <c r="AQ10" s="298">
        <v>511.88571428571424</v>
      </c>
      <c r="AR10" s="298"/>
      <c r="AS10" s="298"/>
      <c r="AT10" s="298"/>
      <c r="AU10" s="298"/>
      <c r="AV10" s="298"/>
      <c r="AW10" s="297">
        <v>11</v>
      </c>
      <c r="AX10" s="296">
        <f t="shared" ref="AX10:AX14" si="42">SUM(AY10:BD10)</f>
        <v>509.92142928571428</v>
      </c>
      <c r="AY10" s="298">
        <v>509.92142928571428</v>
      </c>
      <c r="AZ10" s="298"/>
      <c r="BA10" s="298"/>
      <c r="BB10" s="298"/>
      <c r="BC10" s="298"/>
      <c r="BD10" s="298"/>
      <c r="BE10" s="297">
        <v>11</v>
      </c>
      <c r="BF10" s="296">
        <f t="shared" ref="BF10:BF14" si="43">SUM(BG10:BL10)</f>
        <v>464.52088228571426</v>
      </c>
      <c r="BG10" s="298">
        <v>464.52088228571426</v>
      </c>
      <c r="BH10" s="298"/>
      <c r="BI10" s="298"/>
      <c r="BJ10" s="298"/>
      <c r="BK10" s="298"/>
      <c r="BL10" s="298"/>
    </row>
    <row r="11" spans="1:64" s="287" customFormat="1" ht="40.5" customHeight="1" x14ac:dyDescent="0.25">
      <c r="A11" s="278"/>
      <c r="B11" s="278"/>
      <c r="C11" s="328" t="s">
        <v>2513</v>
      </c>
      <c r="D11" s="322" t="s">
        <v>2506</v>
      </c>
      <c r="E11" s="31">
        <v>946</v>
      </c>
      <c r="F11" s="28">
        <v>459903100</v>
      </c>
      <c r="G11" s="28" t="s">
        <v>3325</v>
      </c>
      <c r="H11" s="492">
        <v>40</v>
      </c>
      <c r="I11" s="28" t="s">
        <v>2979</v>
      </c>
      <c r="J11" s="28">
        <v>45</v>
      </c>
      <c r="K11" s="28" t="s">
        <v>2998</v>
      </c>
      <c r="L11" s="28">
        <v>4599</v>
      </c>
      <c r="M11" s="28" t="s">
        <v>3322</v>
      </c>
      <c r="N11" s="28" t="s">
        <v>3323</v>
      </c>
      <c r="O11" s="28" t="s">
        <v>3324</v>
      </c>
      <c r="P11" s="327" t="s">
        <v>677</v>
      </c>
      <c r="Q11" s="327">
        <v>40</v>
      </c>
      <c r="R11" s="326" t="s">
        <v>2955</v>
      </c>
      <c r="S11" s="326"/>
      <c r="T11" s="31">
        <v>40</v>
      </c>
      <c r="U11" s="294">
        <v>7</v>
      </c>
      <c r="V11" s="295">
        <v>11</v>
      </c>
      <c r="W11" s="295">
        <v>11</v>
      </c>
      <c r="X11" s="295">
        <v>11</v>
      </c>
      <c r="Y11" s="343">
        <v>1586.1160772109888</v>
      </c>
      <c r="Z11" s="296">
        <f t="shared" si="20"/>
        <v>1586.1160772109888</v>
      </c>
      <c r="AA11" s="296">
        <f t="shared" si="20"/>
        <v>1586.1160772109888</v>
      </c>
      <c r="AB11" s="296">
        <f t="shared" si="20"/>
        <v>0</v>
      </c>
      <c r="AC11" s="296">
        <f t="shared" si="20"/>
        <v>0</v>
      </c>
      <c r="AD11" s="296">
        <f t="shared" si="20"/>
        <v>0</v>
      </c>
      <c r="AE11" s="296">
        <f t="shared" si="20"/>
        <v>0</v>
      </c>
      <c r="AF11" s="296">
        <f t="shared" si="20"/>
        <v>0</v>
      </c>
      <c r="AG11" s="297">
        <v>7</v>
      </c>
      <c r="AH11" s="296">
        <f t="shared" si="40"/>
        <v>99.788051353846157</v>
      </c>
      <c r="AI11" s="298">
        <v>99.788051353846157</v>
      </c>
      <c r="AJ11" s="298"/>
      <c r="AK11" s="298"/>
      <c r="AL11" s="298"/>
      <c r="AM11" s="298"/>
      <c r="AN11" s="298"/>
      <c r="AO11" s="297">
        <v>11</v>
      </c>
      <c r="AP11" s="296">
        <f t="shared" si="41"/>
        <v>511.88571428571424</v>
      </c>
      <c r="AQ11" s="298">
        <v>511.88571428571424</v>
      </c>
      <c r="AR11" s="298"/>
      <c r="AS11" s="298"/>
      <c r="AT11" s="298"/>
      <c r="AU11" s="298"/>
      <c r="AV11" s="298"/>
      <c r="AW11" s="297">
        <v>11</v>
      </c>
      <c r="AX11" s="296">
        <f t="shared" si="42"/>
        <v>509.92142928571428</v>
      </c>
      <c r="AY11" s="298">
        <v>509.92142928571428</v>
      </c>
      <c r="AZ11" s="298"/>
      <c r="BA11" s="298"/>
      <c r="BB11" s="298"/>
      <c r="BC11" s="298"/>
      <c r="BD11" s="298"/>
      <c r="BE11" s="297">
        <v>11</v>
      </c>
      <c r="BF11" s="296">
        <f t="shared" si="43"/>
        <v>464.52088228571426</v>
      </c>
      <c r="BG11" s="298">
        <v>464.52088228571426</v>
      </c>
      <c r="BH11" s="298"/>
      <c r="BI11" s="298"/>
      <c r="BJ11" s="298"/>
      <c r="BK11" s="298"/>
      <c r="BL11" s="298"/>
    </row>
    <row r="12" spans="1:64" s="287" customFormat="1" ht="40.5" customHeight="1" x14ac:dyDescent="0.25">
      <c r="A12" s="278"/>
      <c r="B12" s="278"/>
      <c r="C12" s="328" t="s">
        <v>2514</v>
      </c>
      <c r="D12" s="322" t="s">
        <v>2507</v>
      </c>
      <c r="E12" s="31">
        <v>947</v>
      </c>
      <c r="F12" s="28">
        <v>459903100</v>
      </c>
      <c r="G12" s="28" t="s">
        <v>3325</v>
      </c>
      <c r="H12" s="492">
        <v>120</v>
      </c>
      <c r="I12" s="28" t="s">
        <v>2979</v>
      </c>
      <c r="J12" s="28">
        <v>45</v>
      </c>
      <c r="K12" s="28" t="s">
        <v>2998</v>
      </c>
      <c r="L12" s="28">
        <v>4599</v>
      </c>
      <c r="M12" s="28" t="s">
        <v>3322</v>
      </c>
      <c r="N12" s="28" t="s">
        <v>3323</v>
      </c>
      <c r="O12" s="28" t="s">
        <v>3324</v>
      </c>
      <c r="P12" s="327" t="s">
        <v>1811</v>
      </c>
      <c r="Q12" s="327">
        <v>120</v>
      </c>
      <c r="R12" s="326" t="s">
        <v>2955</v>
      </c>
      <c r="S12" s="326"/>
      <c r="T12" s="31">
        <v>120</v>
      </c>
      <c r="U12" s="294">
        <v>12</v>
      </c>
      <c r="V12" s="295">
        <v>36</v>
      </c>
      <c r="W12" s="295">
        <v>36</v>
      </c>
      <c r="X12" s="295">
        <v>36</v>
      </c>
      <c r="Y12" s="343">
        <v>5035.4114973338656</v>
      </c>
      <c r="Z12" s="296">
        <f t="shared" si="20"/>
        <v>5035.4114973338656</v>
      </c>
      <c r="AA12" s="296">
        <f t="shared" si="20"/>
        <v>5035.4114973338656</v>
      </c>
      <c r="AB12" s="296">
        <f t="shared" si="20"/>
        <v>0</v>
      </c>
      <c r="AC12" s="296">
        <f t="shared" si="20"/>
        <v>0</v>
      </c>
      <c r="AD12" s="296">
        <f t="shared" si="20"/>
        <v>0</v>
      </c>
      <c r="AE12" s="296">
        <f t="shared" si="20"/>
        <v>0</v>
      </c>
      <c r="AF12" s="296">
        <f t="shared" si="20"/>
        <v>0</v>
      </c>
      <c r="AG12" s="297">
        <v>12</v>
      </c>
      <c r="AH12" s="296">
        <f t="shared" si="40"/>
        <v>171.06523089230771</v>
      </c>
      <c r="AI12" s="298">
        <v>171.06523089230771</v>
      </c>
      <c r="AJ12" s="298"/>
      <c r="AK12" s="298"/>
      <c r="AL12" s="298"/>
      <c r="AM12" s="298"/>
      <c r="AN12" s="298"/>
      <c r="AO12" s="297">
        <v>36</v>
      </c>
      <c r="AP12" s="296">
        <f t="shared" si="41"/>
        <v>1675.2623376623376</v>
      </c>
      <c r="AQ12" s="298">
        <v>1675.2623376623376</v>
      </c>
      <c r="AR12" s="298"/>
      <c r="AS12" s="298"/>
      <c r="AT12" s="298"/>
      <c r="AU12" s="298"/>
      <c r="AV12" s="298"/>
      <c r="AW12" s="297">
        <v>36</v>
      </c>
      <c r="AX12" s="296">
        <f t="shared" si="42"/>
        <v>1668.8337685714287</v>
      </c>
      <c r="AY12" s="298">
        <v>1668.8337685714287</v>
      </c>
      <c r="AZ12" s="298"/>
      <c r="BA12" s="298"/>
      <c r="BB12" s="298"/>
      <c r="BC12" s="298"/>
      <c r="BD12" s="298"/>
      <c r="BE12" s="297">
        <v>36</v>
      </c>
      <c r="BF12" s="296">
        <f t="shared" si="43"/>
        <v>1520.2501602077923</v>
      </c>
      <c r="BG12" s="298">
        <v>1520.2501602077923</v>
      </c>
      <c r="BH12" s="298"/>
      <c r="BI12" s="298"/>
      <c r="BJ12" s="298"/>
      <c r="BK12" s="298"/>
      <c r="BL12" s="298"/>
    </row>
    <row r="13" spans="1:64" s="287" customFormat="1" ht="40.5" customHeight="1" x14ac:dyDescent="0.25">
      <c r="A13" s="278"/>
      <c r="B13" s="278"/>
      <c r="C13" s="328" t="s">
        <v>2515</v>
      </c>
      <c r="D13" s="322" t="s">
        <v>2508</v>
      </c>
      <c r="E13" s="31">
        <v>948</v>
      </c>
      <c r="F13" s="28">
        <v>459903100</v>
      </c>
      <c r="G13" s="28" t="s">
        <v>3325</v>
      </c>
      <c r="H13" s="492">
        <v>60</v>
      </c>
      <c r="I13" s="28" t="s">
        <v>2979</v>
      </c>
      <c r="J13" s="28">
        <v>45</v>
      </c>
      <c r="K13" s="28" t="s">
        <v>2998</v>
      </c>
      <c r="L13" s="28">
        <v>4599</v>
      </c>
      <c r="M13" s="28" t="s">
        <v>3322</v>
      </c>
      <c r="N13" s="28" t="s">
        <v>3323</v>
      </c>
      <c r="O13" s="28" t="s">
        <v>3324</v>
      </c>
      <c r="P13" s="327" t="s">
        <v>1811</v>
      </c>
      <c r="Q13" s="327">
        <v>60</v>
      </c>
      <c r="R13" s="326" t="s">
        <v>2955</v>
      </c>
      <c r="S13" s="326"/>
      <c r="T13" s="31">
        <v>60</v>
      </c>
      <c r="U13" s="294">
        <v>6</v>
      </c>
      <c r="V13" s="295">
        <v>18</v>
      </c>
      <c r="W13" s="295">
        <v>18</v>
      </c>
      <c r="X13" s="295">
        <v>18</v>
      </c>
      <c r="Y13" s="343">
        <v>2517.7057486669328</v>
      </c>
      <c r="Z13" s="296">
        <f t="shared" si="20"/>
        <v>2517.7057486669328</v>
      </c>
      <c r="AA13" s="296">
        <f t="shared" si="20"/>
        <v>2517.7057486669328</v>
      </c>
      <c r="AB13" s="296">
        <f t="shared" si="20"/>
        <v>0</v>
      </c>
      <c r="AC13" s="296">
        <f t="shared" si="20"/>
        <v>0</v>
      </c>
      <c r="AD13" s="296">
        <f t="shared" si="20"/>
        <v>0</v>
      </c>
      <c r="AE13" s="296">
        <f t="shared" si="20"/>
        <v>0</v>
      </c>
      <c r="AF13" s="296">
        <f t="shared" si="20"/>
        <v>0</v>
      </c>
      <c r="AG13" s="297">
        <v>6</v>
      </c>
      <c r="AH13" s="296">
        <f t="shared" si="40"/>
        <v>85.532615446153855</v>
      </c>
      <c r="AI13" s="298">
        <v>85.532615446153855</v>
      </c>
      <c r="AJ13" s="298"/>
      <c r="AK13" s="298"/>
      <c r="AL13" s="298"/>
      <c r="AM13" s="298"/>
      <c r="AN13" s="298"/>
      <c r="AO13" s="297">
        <v>18</v>
      </c>
      <c r="AP13" s="296">
        <f t="shared" si="41"/>
        <v>837.63116883116879</v>
      </c>
      <c r="AQ13" s="298">
        <v>837.63116883116879</v>
      </c>
      <c r="AR13" s="298"/>
      <c r="AS13" s="298"/>
      <c r="AT13" s="298"/>
      <c r="AU13" s="298"/>
      <c r="AV13" s="298"/>
      <c r="AW13" s="297">
        <v>18</v>
      </c>
      <c r="AX13" s="296">
        <f t="shared" si="42"/>
        <v>834.41688428571433</v>
      </c>
      <c r="AY13" s="298">
        <v>834.41688428571433</v>
      </c>
      <c r="AZ13" s="298"/>
      <c r="BA13" s="298"/>
      <c r="BB13" s="298"/>
      <c r="BC13" s="298"/>
      <c r="BD13" s="298"/>
      <c r="BE13" s="297">
        <v>18</v>
      </c>
      <c r="BF13" s="296">
        <f t="shared" si="43"/>
        <v>760.12508010389615</v>
      </c>
      <c r="BG13" s="298">
        <v>760.12508010389615</v>
      </c>
      <c r="BH13" s="298"/>
      <c r="BI13" s="298"/>
      <c r="BJ13" s="298"/>
      <c r="BK13" s="298"/>
      <c r="BL13" s="298"/>
    </row>
    <row r="14" spans="1:64" s="287" customFormat="1" ht="40.5" customHeight="1" x14ac:dyDescent="0.25">
      <c r="A14" s="278"/>
      <c r="B14" s="278"/>
      <c r="C14" s="328" t="s">
        <v>2516</v>
      </c>
      <c r="D14" s="322" t="s">
        <v>2509</v>
      </c>
      <c r="E14" s="31">
        <v>949</v>
      </c>
      <c r="F14" s="385">
        <v>459903100</v>
      </c>
      <c r="G14" s="28" t="s">
        <v>3325</v>
      </c>
      <c r="H14" s="28">
        <v>2</v>
      </c>
      <c r="I14" s="28" t="s">
        <v>2979</v>
      </c>
      <c r="J14" s="368">
        <v>45</v>
      </c>
      <c r="K14" s="410" t="s">
        <v>2998</v>
      </c>
      <c r="L14" s="368">
        <v>4599</v>
      </c>
      <c r="M14" s="385" t="s">
        <v>3322</v>
      </c>
      <c r="N14" s="368" t="s">
        <v>3323</v>
      </c>
      <c r="O14" s="385" t="s">
        <v>3324</v>
      </c>
      <c r="P14" s="327" t="s">
        <v>2510</v>
      </c>
      <c r="Q14" s="327">
        <v>2</v>
      </c>
      <c r="R14" s="326" t="s">
        <v>2955</v>
      </c>
      <c r="S14" s="326"/>
      <c r="T14" s="31">
        <v>2</v>
      </c>
      <c r="U14" s="294">
        <v>0.5</v>
      </c>
      <c r="V14" s="295">
        <v>0.5</v>
      </c>
      <c r="W14" s="295">
        <v>0.5</v>
      </c>
      <c r="X14" s="295">
        <v>0.5</v>
      </c>
      <c r="Y14" s="343">
        <v>142.24844757722278</v>
      </c>
      <c r="Z14" s="296">
        <f t="shared" si="20"/>
        <v>142.24844757722278</v>
      </c>
      <c r="AA14" s="296">
        <f t="shared" si="20"/>
        <v>142.24844757722278</v>
      </c>
      <c r="AB14" s="296">
        <f t="shared" si="20"/>
        <v>0</v>
      </c>
      <c r="AC14" s="296">
        <f t="shared" si="20"/>
        <v>0</v>
      </c>
      <c r="AD14" s="296">
        <f t="shared" si="20"/>
        <v>0</v>
      </c>
      <c r="AE14" s="296">
        <f t="shared" si="20"/>
        <v>0</v>
      </c>
      <c r="AF14" s="296">
        <f t="shared" si="20"/>
        <v>0</v>
      </c>
      <c r="AG14" s="297">
        <v>0.5</v>
      </c>
      <c r="AH14" s="296">
        <f t="shared" si="40"/>
        <v>7.1277179538461537</v>
      </c>
      <c r="AI14" s="298">
        <v>7.1277179538461537</v>
      </c>
      <c r="AJ14" s="298"/>
      <c r="AK14" s="298"/>
      <c r="AL14" s="298"/>
      <c r="AM14" s="298"/>
      <c r="AN14" s="298"/>
      <c r="AO14" s="297">
        <v>0.5</v>
      </c>
      <c r="AP14" s="296">
        <f t="shared" si="41"/>
        <v>46.535064935064931</v>
      </c>
      <c r="AQ14" s="298">
        <v>46.535064935064931</v>
      </c>
      <c r="AR14" s="298"/>
      <c r="AS14" s="298"/>
      <c r="AT14" s="298"/>
      <c r="AU14" s="298"/>
      <c r="AV14" s="298"/>
      <c r="AW14" s="297">
        <v>0.5</v>
      </c>
      <c r="AX14" s="296">
        <f t="shared" si="42"/>
        <v>46.356493571428572</v>
      </c>
      <c r="AY14" s="298">
        <v>46.356493571428572</v>
      </c>
      <c r="AZ14" s="298"/>
      <c r="BA14" s="298"/>
      <c r="BB14" s="298"/>
      <c r="BC14" s="298"/>
      <c r="BD14" s="298"/>
      <c r="BE14" s="297">
        <v>0.5</v>
      </c>
      <c r="BF14" s="296">
        <f t="shared" si="43"/>
        <v>42.229171116883123</v>
      </c>
      <c r="BG14" s="298">
        <v>42.229171116883123</v>
      </c>
      <c r="BH14" s="298"/>
      <c r="BI14" s="298"/>
      <c r="BJ14" s="298"/>
      <c r="BK14" s="298"/>
      <c r="BL14" s="298"/>
    </row>
  </sheetData>
  <mergeCells count="56">
    <mergeCell ref="B3:D3"/>
    <mergeCell ref="E3:E5"/>
    <mergeCell ref="L4:L5"/>
    <mergeCell ref="C4:D4"/>
    <mergeCell ref="F4:F5"/>
    <mergeCell ref="G4:G5"/>
    <mergeCell ref="J4:J5"/>
    <mergeCell ref="K4:K5"/>
    <mergeCell ref="F3:I3"/>
    <mergeCell ref="H4:H5"/>
    <mergeCell ref="I4:I5"/>
    <mergeCell ref="J3:K3"/>
    <mergeCell ref="L3:M3"/>
    <mergeCell ref="AW3:BD3"/>
    <mergeCell ref="BE3:BL3"/>
    <mergeCell ref="T3:X3"/>
    <mergeCell ref="Y3:AF3"/>
    <mergeCell ref="AG3:AN3"/>
    <mergeCell ref="AO3:AV3"/>
    <mergeCell ref="N3:O3"/>
    <mergeCell ref="AE4:AE5"/>
    <mergeCell ref="M4:M5"/>
    <mergeCell ref="N4:N5"/>
    <mergeCell ref="O4:O5"/>
    <mergeCell ref="T4:T5"/>
    <mergeCell ref="U4:U5"/>
    <mergeCell ref="V4:V5"/>
    <mergeCell ref="W4:W5"/>
    <mergeCell ref="X4:X5"/>
    <mergeCell ref="Y4:Y5"/>
    <mergeCell ref="Z4:Z5"/>
    <mergeCell ref="AA4:AD4"/>
    <mergeCell ref="P4:P5"/>
    <mergeCell ref="Q4:Q5"/>
    <mergeCell ref="R4:R5"/>
    <mergeCell ref="AW4:AW5"/>
    <mergeCell ref="AF4:AF5"/>
    <mergeCell ref="AG4:AG5"/>
    <mergeCell ref="AH4:AH5"/>
    <mergeCell ref="AI4:AL4"/>
    <mergeCell ref="AM4:AM5"/>
    <mergeCell ref="AN4:AN5"/>
    <mergeCell ref="AO4:AO5"/>
    <mergeCell ref="AP4:AP5"/>
    <mergeCell ref="AQ4:AT4"/>
    <mergeCell ref="AU4:AU5"/>
    <mergeCell ref="AV4:AV5"/>
    <mergeCell ref="BG4:BJ4"/>
    <mergeCell ref="BK4:BK5"/>
    <mergeCell ref="BL4:BL5"/>
    <mergeCell ref="AX4:AX5"/>
    <mergeCell ref="AY4:BB4"/>
    <mergeCell ref="BC4:BC5"/>
    <mergeCell ref="BD4:BD5"/>
    <mergeCell ref="BE4:BE5"/>
    <mergeCell ref="BF4:BF5"/>
  </mergeCells>
  <conditionalFormatting sqref="S9:S14">
    <cfRule type="expression" dxfId="7" priority="1">
      <formula>T9=U9+V9+W9+X9</formula>
    </cfRule>
    <cfRule type="expression" dxfId="6" priority="2">
      <formula>T9&lt;&gt;U9+V9+W9+X9</formula>
    </cfRule>
  </conditionalFormatting>
  <conditionalFormatting sqref="Y7:Y14">
    <cfRule type="expression" dxfId="5" priority="7">
      <formula>Y7&lt;&gt;Z7</formula>
    </cfRule>
  </conditionalFormatting>
  <conditionalFormatting sqref="Z7:AF7">
    <cfRule type="expression" dxfId="4" priority="8">
      <formula>Z$5=#REF!</formula>
    </cfRule>
  </conditionalFormatting>
  <conditionalFormatting sqref="AH7:AN7">
    <cfRule type="expression" dxfId="3" priority="6">
      <formula>AH$5=#REF!</formula>
    </cfRule>
  </conditionalFormatting>
  <conditionalFormatting sqref="AP7:AV7">
    <cfRule type="expression" dxfId="2" priority="5">
      <formula>AP$5=#REF!</formula>
    </cfRule>
  </conditionalFormatting>
  <conditionalFormatting sqref="AX7:BD7">
    <cfRule type="expression" dxfId="1" priority="4">
      <formula>AX$5=#REF!</formula>
    </cfRule>
  </conditionalFormatting>
  <conditionalFormatting sqref="BF7:BL7">
    <cfRule type="expression" dxfId="0" priority="3">
      <formula>BF$5=#REF!</formula>
    </cfRule>
  </conditionalFormatting>
  <printOptions horizontalCentered="1"/>
  <pageMargins left="0.31496062992125984" right="0.31496062992125984" top="0.55118110236220474" bottom="0.35433070866141736" header="0.31496062992125984" footer="0.31496062992125984"/>
  <pageSetup paperSize="300" scale="70" orientation="landscape" verticalDpi="300" r:id="rId1"/>
  <colBreaks count="4" manualBreakCount="4">
    <brk id="13" max="25" man="1"/>
    <brk id="17" max="13" man="1"/>
    <brk id="32" max="25" man="1"/>
    <brk id="48" max="25" man="1"/>
  </colBreaks>
  <ignoredErrors>
    <ignoredError sqref="N9:N14" numberStoredAsText="1"/>
    <ignoredError sqref="AO9:AX14 AH9:AH14" formulaRange="1"/>
  </ignoredErrors>
  <extLst>
    <ext xmlns:x14="http://schemas.microsoft.com/office/spreadsheetml/2009/9/main" uri="{CCE6A557-97BC-4b89-ADB6-D9C93CAAB3DF}">
      <x14:dataValidations xmlns:xm="http://schemas.microsoft.com/office/excel/2006/main" disablePrompts="1" count="1">
        <x14:dataValidation type="list" showInputMessage="1" showErrorMessage="1" xr:uid="{0E3C97E6-413E-47DA-9A43-D9CD79538E96}">
          <x14:formula1>
            <xm:f>ListaS!$A$3:$A$4</xm:f>
          </x14:formula1>
          <xm:sqref>R9:R14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04F23-2082-4714-A38B-FBA4DD24E0BE}">
  <dimension ref="A1:W1201"/>
  <sheetViews>
    <sheetView zoomScale="80" zoomScaleNormal="80" workbookViewId="0"/>
  </sheetViews>
  <sheetFormatPr baseColWidth="10" defaultColWidth="11.5703125" defaultRowHeight="16.5" x14ac:dyDescent="0.3"/>
  <cols>
    <col min="1" max="1" width="5.28515625" style="240" customWidth="1"/>
    <col min="2" max="3" width="3.7109375" style="240" customWidth="1"/>
    <col min="4" max="7" width="3.7109375" style="66" customWidth="1"/>
    <col min="8" max="14" width="3.7109375" style="238" customWidth="1"/>
    <col min="15" max="15" width="8.5703125" style="221" customWidth="1"/>
    <col min="16" max="16" width="90.7109375" style="222" customWidth="1"/>
    <col min="17" max="17" width="6.42578125" style="223" customWidth="1"/>
    <col min="18" max="18" width="90.7109375" style="224" customWidth="1"/>
    <col min="19" max="19" width="9.85546875" style="225" customWidth="1"/>
    <col min="24" max="25" width="11.42578125" customWidth="1"/>
  </cols>
  <sheetData>
    <row r="1" spans="1:20" ht="66" customHeight="1" x14ac:dyDescent="0.25">
      <c r="A1" s="245" t="s">
        <v>2935</v>
      </c>
      <c r="B1" s="1028" t="s">
        <v>2937</v>
      </c>
      <c r="C1" s="1028"/>
      <c r="D1" s="1029" t="s">
        <v>2936</v>
      </c>
      <c r="E1" s="1029"/>
      <c r="F1" s="1029"/>
      <c r="G1" s="1030" t="s">
        <v>2938</v>
      </c>
      <c r="H1" s="1030"/>
      <c r="I1" s="1030"/>
      <c r="J1" s="1030"/>
      <c r="K1" s="1031" t="s">
        <v>2939</v>
      </c>
      <c r="L1" s="1031"/>
      <c r="M1" s="1031"/>
      <c r="N1" s="1031"/>
      <c r="O1" s="1027" t="s">
        <v>2940</v>
      </c>
      <c r="P1" s="1027"/>
      <c r="Q1" s="1027"/>
      <c r="R1" s="1027"/>
      <c r="S1" s="1027"/>
      <c r="T1" s="1027"/>
    </row>
    <row r="2" spans="1:20" ht="30" customHeight="1" x14ac:dyDescent="0.25">
      <c r="A2" s="241">
        <v>4</v>
      </c>
      <c r="B2" s="242">
        <f>SUM(C3:C1091)</f>
        <v>36</v>
      </c>
      <c r="C2" s="242"/>
      <c r="D2" s="229">
        <f>SUM(E3:E1091)</f>
        <v>162</v>
      </c>
      <c r="E2" s="229"/>
      <c r="F2" s="229"/>
      <c r="G2" s="230">
        <f>SUM(H3:H1091)</f>
        <v>818</v>
      </c>
      <c r="H2" s="230"/>
      <c r="I2" s="230"/>
      <c r="J2" s="230"/>
      <c r="K2" s="231">
        <f>SUM(L3:L1091)</f>
        <v>950</v>
      </c>
      <c r="L2" s="231"/>
      <c r="M2" s="231"/>
      <c r="N2" s="231"/>
      <c r="O2" s="27"/>
      <c r="P2" s="243" t="s">
        <v>2849</v>
      </c>
      <c r="Q2" s="243" t="s">
        <v>2860</v>
      </c>
      <c r="R2" s="243" t="s">
        <v>2950</v>
      </c>
      <c r="S2" s="244" t="s">
        <v>245</v>
      </c>
      <c r="T2" s="243" t="s">
        <v>2918</v>
      </c>
    </row>
    <row r="3" spans="1:20" ht="30" customHeight="1" x14ac:dyDescent="0.25">
      <c r="C3" s="239">
        <v>12</v>
      </c>
      <c r="E3" s="228">
        <f>SUM(F4:F240)</f>
        <v>42</v>
      </c>
      <c r="F3" s="227"/>
      <c r="G3" s="227"/>
      <c r="H3" s="236">
        <f>SUM(I4:I226)</f>
        <v>157</v>
      </c>
      <c r="I3" s="227"/>
      <c r="J3" s="227"/>
      <c r="K3" s="227"/>
      <c r="L3" s="237">
        <f>SUM(M4:M226)</f>
        <v>183</v>
      </c>
      <c r="M3" s="227"/>
      <c r="N3" s="227"/>
      <c r="O3" s="190" t="s">
        <v>275</v>
      </c>
      <c r="P3" s="191" t="s">
        <v>246</v>
      </c>
      <c r="Q3" s="190"/>
      <c r="R3" s="192"/>
      <c r="S3" s="193"/>
      <c r="T3" s="190"/>
    </row>
    <row r="4" spans="1:20" ht="30" customHeight="1" x14ac:dyDescent="0.25">
      <c r="D4" s="227"/>
      <c r="E4" s="227"/>
      <c r="F4" s="228">
        <v>4</v>
      </c>
      <c r="G4" s="227"/>
      <c r="I4" s="236">
        <f>SUM(J5:J25)</f>
        <v>20</v>
      </c>
      <c r="J4" s="227"/>
      <c r="K4" s="227"/>
      <c r="L4" s="227"/>
      <c r="M4" s="237">
        <f>SUM(N5:N25)</f>
        <v>20</v>
      </c>
      <c r="N4" s="227"/>
      <c r="O4" s="194" t="s">
        <v>107</v>
      </c>
      <c r="P4" s="195" t="s">
        <v>247</v>
      </c>
      <c r="Q4" s="194" t="s">
        <v>243</v>
      </c>
      <c r="R4" s="194" t="s">
        <v>244</v>
      </c>
      <c r="S4" s="196" t="s">
        <v>245</v>
      </c>
      <c r="T4" s="194" t="s">
        <v>2918</v>
      </c>
    </row>
    <row r="5" spans="1:20" ht="30" customHeight="1" x14ac:dyDescent="0.25">
      <c r="D5" s="227"/>
      <c r="E5" s="227"/>
      <c r="F5" s="227"/>
      <c r="G5" s="227"/>
      <c r="H5" s="227"/>
      <c r="I5" s="227"/>
      <c r="J5" s="236">
        <v>5</v>
      </c>
      <c r="K5" s="227"/>
      <c r="L5" s="227"/>
      <c r="M5" s="227"/>
      <c r="N5" s="237">
        <v>5</v>
      </c>
      <c r="O5" s="197" t="s">
        <v>133</v>
      </c>
      <c r="P5" s="198" t="s">
        <v>248</v>
      </c>
      <c r="Q5" s="199"/>
      <c r="R5" s="199"/>
      <c r="S5" s="200"/>
      <c r="T5" s="199"/>
    </row>
    <row r="6" spans="1:20" ht="30" hidden="1" customHeight="1" x14ac:dyDescent="0.25">
      <c r="D6" s="227"/>
      <c r="E6" s="227"/>
      <c r="F6" s="227"/>
      <c r="G6" s="227"/>
      <c r="H6" s="227"/>
      <c r="I6" s="227"/>
      <c r="J6" s="227"/>
      <c r="K6" s="227"/>
      <c r="L6" s="227"/>
      <c r="M6" s="227"/>
      <c r="N6" s="227"/>
      <c r="O6" s="232" t="s">
        <v>108</v>
      </c>
      <c r="P6" s="9" t="s">
        <v>234</v>
      </c>
      <c r="Q6" s="234">
        <v>1</v>
      </c>
      <c r="R6" s="11" t="s">
        <v>238</v>
      </c>
      <c r="S6" s="17">
        <v>2</v>
      </c>
      <c r="T6" s="11"/>
    </row>
    <row r="7" spans="1:20" ht="30" hidden="1" customHeight="1" x14ac:dyDescent="0.25">
      <c r="D7" s="227"/>
      <c r="E7" s="227"/>
      <c r="F7" s="227"/>
      <c r="G7" s="227"/>
      <c r="H7" s="227"/>
      <c r="I7" s="227"/>
      <c r="J7" s="227"/>
      <c r="K7" s="227"/>
      <c r="L7" s="227"/>
      <c r="M7" s="227"/>
      <c r="N7" s="227"/>
      <c r="O7" s="232" t="s">
        <v>109</v>
      </c>
      <c r="P7" s="9" t="s">
        <v>235</v>
      </c>
      <c r="Q7" s="234">
        <v>2</v>
      </c>
      <c r="R7" s="11" t="s">
        <v>239</v>
      </c>
      <c r="S7" s="17">
        <v>6</v>
      </c>
      <c r="T7" s="11"/>
    </row>
    <row r="8" spans="1:20" ht="30" hidden="1" customHeight="1" x14ac:dyDescent="0.25">
      <c r="D8" s="227"/>
      <c r="E8" s="227"/>
      <c r="F8" s="227"/>
      <c r="G8" s="227"/>
      <c r="H8" s="227"/>
      <c r="I8" s="227"/>
      <c r="J8" s="227"/>
      <c r="K8" s="227"/>
      <c r="L8" s="227"/>
      <c r="M8" s="227"/>
      <c r="N8" s="227"/>
      <c r="O8" s="232" t="s">
        <v>110</v>
      </c>
      <c r="P8" s="9" t="s">
        <v>236</v>
      </c>
      <c r="Q8" s="234">
        <v>3</v>
      </c>
      <c r="R8" s="11" t="s">
        <v>240</v>
      </c>
      <c r="S8" s="17">
        <v>1</v>
      </c>
      <c r="T8" s="11"/>
    </row>
    <row r="9" spans="1:20" ht="30" hidden="1" customHeight="1" x14ac:dyDescent="0.25">
      <c r="D9" s="227"/>
      <c r="E9" s="227"/>
      <c r="F9" s="227"/>
      <c r="G9" s="227"/>
      <c r="H9" s="227"/>
      <c r="I9" s="227"/>
      <c r="J9" s="227"/>
      <c r="K9" s="227"/>
      <c r="L9" s="227"/>
      <c r="M9" s="227"/>
      <c r="N9" s="227"/>
      <c r="O9" s="232" t="s">
        <v>134</v>
      </c>
      <c r="P9" s="9" t="s">
        <v>237</v>
      </c>
      <c r="Q9" s="234">
        <v>4</v>
      </c>
      <c r="R9" s="11" t="s">
        <v>241</v>
      </c>
      <c r="S9" s="17">
        <v>2</v>
      </c>
      <c r="T9" s="11"/>
    </row>
    <row r="10" spans="1:20" ht="30" hidden="1" customHeight="1" x14ac:dyDescent="0.25">
      <c r="D10" s="227"/>
      <c r="E10" s="227"/>
      <c r="F10" s="227"/>
      <c r="G10" s="227"/>
      <c r="H10" s="227"/>
      <c r="I10" s="227"/>
      <c r="J10" s="227"/>
      <c r="K10" s="227"/>
      <c r="L10" s="227"/>
      <c r="M10" s="227"/>
      <c r="N10" s="227"/>
      <c r="O10" s="232" t="s">
        <v>249</v>
      </c>
      <c r="P10" s="9" t="s">
        <v>271</v>
      </c>
      <c r="Q10" s="234">
        <v>5</v>
      </c>
      <c r="R10" s="11" t="s">
        <v>242</v>
      </c>
      <c r="S10" s="17">
        <v>3</v>
      </c>
      <c r="T10" s="11"/>
    </row>
    <row r="11" spans="1:20" ht="30" customHeight="1" x14ac:dyDescent="0.25">
      <c r="D11" s="227"/>
      <c r="E11" s="227"/>
      <c r="F11" s="227"/>
      <c r="G11" s="227"/>
      <c r="H11" s="227"/>
      <c r="I11" s="227"/>
      <c r="J11" s="236">
        <v>4</v>
      </c>
      <c r="K11" s="227"/>
      <c r="L11" s="227"/>
      <c r="M11" s="227"/>
      <c r="N11" s="237">
        <v>4</v>
      </c>
      <c r="O11" s="197" t="s">
        <v>111</v>
      </c>
      <c r="P11" s="198" t="s">
        <v>272</v>
      </c>
      <c r="Q11" s="199"/>
      <c r="R11" s="199"/>
      <c r="S11" s="200"/>
      <c r="T11" s="199"/>
    </row>
    <row r="12" spans="1:20" ht="30" hidden="1" customHeight="1" x14ac:dyDescent="0.25">
      <c r="D12" s="227"/>
      <c r="E12" s="227"/>
      <c r="F12" s="227"/>
      <c r="G12" s="227"/>
      <c r="H12" s="227"/>
      <c r="I12" s="227"/>
      <c r="J12" s="227"/>
      <c r="K12" s="227"/>
      <c r="L12" s="227"/>
      <c r="M12" s="227"/>
      <c r="N12" s="227"/>
      <c r="O12" s="232" t="s">
        <v>112</v>
      </c>
      <c r="P12" s="9" t="s">
        <v>273</v>
      </c>
      <c r="Q12" s="234">
        <v>6</v>
      </c>
      <c r="R12" s="11" t="s">
        <v>250</v>
      </c>
      <c r="S12" s="17">
        <v>200</v>
      </c>
      <c r="T12" s="11"/>
    </row>
    <row r="13" spans="1:20" ht="30" hidden="1" customHeight="1" x14ac:dyDescent="0.25">
      <c r="D13" s="227"/>
      <c r="E13" s="227"/>
      <c r="F13" s="227"/>
      <c r="G13" s="227"/>
      <c r="H13" s="227"/>
      <c r="I13" s="227"/>
      <c r="J13" s="227"/>
      <c r="K13" s="227"/>
      <c r="L13" s="227"/>
      <c r="M13" s="227"/>
      <c r="N13" s="227"/>
      <c r="O13" s="232" t="s">
        <v>113</v>
      </c>
      <c r="P13" s="9" t="s">
        <v>251</v>
      </c>
      <c r="Q13" s="234">
        <v>7</v>
      </c>
      <c r="R13" s="11" t="s">
        <v>252</v>
      </c>
      <c r="S13" s="17">
        <v>100</v>
      </c>
      <c r="T13" s="11"/>
    </row>
    <row r="14" spans="1:20" ht="30" hidden="1" customHeight="1" x14ac:dyDescent="0.25">
      <c r="D14" s="227"/>
      <c r="E14" s="227"/>
      <c r="F14" s="227"/>
      <c r="G14" s="227"/>
      <c r="H14" s="227"/>
      <c r="I14" s="227"/>
      <c r="J14" s="227"/>
      <c r="K14" s="227"/>
      <c r="L14" s="227"/>
      <c r="M14" s="227"/>
      <c r="N14" s="227"/>
      <c r="O14" s="232" t="s">
        <v>114</v>
      </c>
      <c r="P14" s="9" t="s">
        <v>253</v>
      </c>
      <c r="Q14" s="234">
        <v>8</v>
      </c>
      <c r="R14" s="11" t="s">
        <v>254</v>
      </c>
      <c r="S14" s="17">
        <v>200</v>
      </c>
      <c r="T14" s="11"/>
    </row>
    <row r="15" spans="1:20" ht="30" hidden="1" customHeight="1" x14ac:dyDescent="0.25">
      <c r="D15" s="227"/>
      <c r="E15" s="227"/>
      <c r="F15" s="227"/>
      <c r="G15" s="227"/>
      <c r="H15" s="227"/>
      <c r="I15" s="227"/>
      <c r="J15" s="227"/>
      <c r="K15" s="227"/>
      <c r="L15" s="227"/>
      <c r="M15" s="227"/>
      <c r="N15" s="227"/>
      <c r="O15" s="232" t="s">
        <v>115</v>
      </c>
      <c r="P15" s="9" t="s">
        <v>255</v>
      </c>
      <c r="Q15" s="234">
        <v>9</v>
      </c>
      <c r="R15" s="11" t="s">
        <v>250</v>
      </c>
      <c r="S15" s="17">
        <v>1</v>
      </c>
      <c r="T15" s="11"/>
    </row>
    <row r="16" spans="1:20" ht="30" customHeight="1" x14ac:dyDescent="0.25">
      <c r="D16" s="227"/>
      <c r="E16" s="227"/>
      <c r="F16" s="227"/>
      <c r="G16" s="227"/>
      <c r="H16" s="227"/>
      <c r="I16" s="227"/>
      <c r="J16" s="236">
        <v>8</v>
      </c>
      <c r="K16" s="227"/>
      <c r="L16" s="227"/>
      <c r="M16" s="227"/>
      <c r="N16" s="237">
        <v>8</v>
      </c>
      <c r="O16" s="197" t="s">
        <v>116</v>
      </c>
      <c r="P16" s="198" t="s">
        <v>274</v>
      </c>
      <c r="Q16" s="199"/>
      <c r="R16" s="199"/>
      <c r="S16" s="200"/>
      <c r="T16" s="199"/>
    </row>
    <row r="17" spans="4:20" ht="30" hidden="1" customHeight="1" x14ac:dyDescent="0.25">
      <c r="D17" s="227"/>
      <c r="E17" s="227"/>
      <c r="F17" s="227"/>
      <c r="G17" s="227"/>
      <c r="H17" s="227"/>
      <c r="I17" s="227"/>
      <c r="J17" s="227"/>
      <c r="K17" s="227"/>
      <c r="L17" s="227"/>
      <c r="M17" s="227"/>
      <c r="N17" s="227"/>
      <c r="O17" s="232" t="s">
        <v>117</v>
      </c>
      <c r="P17" s="9" t="s">
        <v>256</v>
      </c>
      <c r="Q17" s="234">
        <v>10</v>
      </c>
      <c r="R17" s="11" t="s">
        <v>257</v>
      </c>
      <c r="S17" s="17">
        <v>1</v>
      </c>
      <c r="T17" s="11"/>
    </row>
    <row r="18" spans="4:20" ht="30" hidden="1" customHeight="1" x14ac:dyDescent="0.25">
      <c r="D18" s="227"/>
      <c r="E18" s="227"/>
      <c r="F18" s="227"/>
      <c r="G18" s="227"/>
      <c r="H18" s="227"/>
      <c r="I18" s="227"/>
      <c r="J18" s="227"/>
      <c r="K18" s="227"/>
      <c r="L18" s="227"/>
      <c r="M18" s="227"/>
      <c r="N18" s="227"/>
      <c r="O18" s="232" t="s">
        <v>118</v>
      </c>
      <c r="P18" s="9" t="s">
        <v>258</v>
      </c>
      <c r="Q18" s="234">
        <v>11</v>
      </c>
      <c r="R18" s="11" t="s">
        <v>259</v>
      </c>
      <c r="S18" s="17">
        <v>1</v>
      </c>
      <c r="T18" s="11"/>
    </row>
    <row r="19" spans="4:20" ht="30" hidden="1" customHeight="1" x14ac:dyDescent="0.25">
      <c r="D19" s="227"/>
      <c r="E19" s="227"/>
      <c r="F19" s="227"/>
      <c r="G19" s="227"/>
      <c r="H19" s="227"/>
      <c r="I19" s="227"/>
      <c r="J19" s="227"/>
      <c r="K19" s="227"/>
      <c r="L19" s="227"/>
      <c r="M19" s="227"/>
      <c r="N19" s="227"/>
      <c r="O19" s="232" t="s">
        <v>119</v>
      </c>
      <c r="P19" s="9" t="s">
        <v>260</v>
      </c>
      <c r="Q19" s="234">
        <v>12</v>
      </c>
      <c r="R19" s="11" t="s">
        <v>261</v>
      </c>
      <c r="S19" s="17">
        <v>1</v>
      </c>
      <c r="T19" s="11"/>
    </row>
    <row r="20" spans="4:20" ht="30" hidden="1" customHeight="1" x14ac:dyDescent="0.25">
      <c r="D20" s="227"/>
      <c r="E20" s="227"/>
      <c r="F20" s="227"/>
      <c r="G20" s="227"/>
      <c r="H20" s="227"/>
      <c r="I20" s="227"/>
      <c r="J20" s="227"/>
      <c r="K20" s="227"/>
      <c r="L20" s="227"/>
      <c r="M20" s="227"/>
      <c r="N20" s="227"/>
      <c r="O20" s="232" t="s">
        <v>120</v>
      </c>
      <c r="P20" s="9" t="s">
        <v>262</v>
      </c>
      <c r="Q20" s="234">
        <v>13</v>
      </c>
      <c r="R20" s="11" t="s">
        <v>263</v>
      </c>
      <c r="S20" s="17">
        <v>1</v>
      </c>
      <c r="T20" s="11"/>
    </row>
    <row r="21" spans="4:20" ht="30" hidden="1" customHeight="1" x14ac:dyDescent="0.25">
      <c r="D21" s="227"/>
      <c r="E21" s="227"/>
      <c r="F21" s="227"/>
      <c r="G21" s="227"/>
      <c r="H21" s="227"/>
      <c r="I21" s="227"/>
      <c r="J21" s="227"/>
      <c r="K21" s="227"/>
      <c r="L21" s="227"/>
      <c r="M21" s="227"/>
      <c r="N21" s="227"/>
      <c r="O21" s="232" t="s">
        <v>121</v>
      </c>
      <c r="P21" s="9" t="s">
        <v>264</v>
      </c>
      <c r="Q21" s="234">
        <v>14</v>
      </c>
      <c r="R21" s="11" t="s">
        <v>265</v>
      </c>
      <c r="S21" s="17">
        <v>250</v>
      </c>
      <c r="T21" s="11"/>
    </row>
    <row r="22" spans="4:20" ht="30" hidden="1" customHeight="1" x14ac:dyDescent="0.25">
      <c r="D22" s="227"/>
      <c r="E22" s="227"/>
      <c r="F22" s="227"/>
      <c r="G22" s="227"/>
      <c r="H22" s="227"/>
      <c r="I22" s="227"/>
      <c r="J22" s="227"/>
      <c r="K22" s="227"/>
      <c r="L22" s="227"/>
      <c r="M22" s="227"/>
      <c r="N22" s="227"/>
      <c r="O22" s="232" t="s">
        <v>122</v>
      </c>
      <c r="P22" s="9" t="s">
        <v>266</v>
      </c>
      <c r="Q22" s="234">
        <v>15</v>
      </c>
      <c r="R22" s="11" t="s">
        <v>267</v>
      </c>
      <c r="S22" s="17">
        <v>8</v>
      </c>
      <c r="T22" s="11"/>
    </row>
    <row r="23" spans="4:20" ht="30" hidden="1" customHeight="1" x14ac:dyDescent="0.25">
      <c r="D23" s="227"/>
      <c r="E23" s="227"/>
      <c r="F23" s="227"/>
      <c r="G23" s="227"/>
      <c r="H23" s="227"/>
      <c r="I23" s="227"/>
      <c r="J23" s="227"/>
      <c r="K23" s="227"/>
      <c r="L23" s="227"/>
      <c r="M23" s="227"/>
      <c r="N23" s="227"/>
      <c r="O23" s="232" t="s">
        <v>123</v>
      </c>
      <c r="P23" s="9" t="s">
        <v>268</v>
      </c>
      <c r="Q23" s="234">
        <v>16</v>
      </c>
      <c r="R23" s="11" t="s">
        <v>269</v>
      </c>
      <c r="S23" s="17">
        <v>1</v>
      </c>
      <c r="T23" s="11"/>
    </row>
    <row r="24" spans="4:20" ht="30" hidden="1" customHeight="1" x14ac:dyDescent="0.25">
      <c r="D24" s="227"/>
      <c r="E24" s="227"/>
      <c r="F24" s="227"/>
      <c r="G24" s="227"/>
      <c r="H24" s="227"/>
      <c r="I24" s="227"/>
      <c r="J24" s="227"/>
      <c r="K24" s="227"/>
      <c r="L24" s="227"/>
      <c r="M24" s="227"/>
      <c r="N24" s="227"/>
      <c r="O24" s="232" t="s">
        <v>124</v>
      </c>
      <c r="P24" s="9" t="s">
        <v>270</v>
      </c>
      <c r="Q24" s="234">
        <v>17</v>
      </c>
      <c r="R24" s="11" t="s">
        <v>240</v>
      </c>
      <c r="S24" s="17">
        <v>1</v>
      </c>
      <c r="T24" s="11"/>
    </row>
    <row r="25" spans="4:20" ht="30" customHeight="1" x14ac:dyDescent="0.25">
      <c r="D25" s="227"/>
      <c r="E25" s="227"/>
      <c r="F25" s="227"/>
      <c r="G25" s="227"/>
      <c r="H25" s="227"/>
      <c r="I25" s="227"/>
      <c r="J25" s="236">
        <v>3</v>
      </c>
      <c r="K25" s="227"/>
      <c r="L25" s="227"/>
      <c r="M25" s="227"/>
      <c r="N25" s="237">
        <v>3</v>
      </c>
      <c r="O25" s="201" t="s">
        <v>125</v>
      </c>
      <c r="P25" s="198" t="s">
        <v>282</v>
      </c>
      <c r="Q25" s="199"/>
      <c r="R25" s="199"/>
      <c r="S25" s="200"/>
      <c r="T25" s="199"/>
    </row>
    <row r="26" spans="4:20" ht="30" hidden="1" customHeight="1" x14ac:dyDescent="0.25">
      <c r="D26" s="227"/>
      <c r="E26" s="227"/>
      <c r="F26" s="227"/>
      <c r="G26" s="227"/>
      <c r="H26" s="227"/>
      <c r="I26" s="227"/>
      <c r="J26" s="227"/>
      <c r="K26" s="227"/>
      <c r="L26" s="227"/>
      <c r="M26" s="227"/>
      <c r="N26" s="227"/>
      <c r="O26" s="232" t="s">
        <v>126</v>
      </c>
      <c r="P26" s="9" t="s">
        <v>276</v>
      </c>
      <c r="Q26" s="234">
        <v>18</v>
      </c>
      <c r="R26" s="11" t="s">
        <v>252</v>
      </c>
      <c r="S26" s="17">
        <v>1000</v>
      </c>
      <c r="T26" s="11"/>
    </row>
    <row r="27" spans="4:20" ht="30" hidden="1" customHeight="1" x14ac:dyDescent="0.25">
      <c r="D27" s="227"/>
      <c r="E27" s="227"/>
      <c r="F27" s="227"/>
      <c r="G27" s="227"/>
      <c r="H27" s="227"/>
      <c r="I27" s="227"/>
      <c r="J27" s="227"/>
      <c r="K27" s="227"/>
      <c r="L27" s="227"/>
      <c r="M27" s="227"/>
      <c r="N27" s="227"/>
      <c r="O27" s="232" t="s">
        <v>127</v>
      </c>
      <c r="P27" s="9" t="s">
        <v>277</v>
      </c>
      <c r="Q27" s="234">
        <v>19</v>
      </c>
      <c r="R27" s="11" t="s">
        <v>278</v>
      </c>
      <c r="S27" s="17">
        <v>2500</v>
      </c>
      <c r="T27" s="11"/>
    </row>
    <row r="28" spans="4:20" ht="30" hidden="1" customHeight="1" x14ac:dyDescent="0.25">
      <c r="D28" s="227"/>
      <c r="E28" s="227"/>
      <c r="F28" s="227"/>
      <c r="G28" s="227"/>
      <c r="H28" s="227"/>
      <c r="I28" s="227"/>
      <c r="J28" s="227"/>
      <c r="K28" s="227"/>
      <c r="L28" s="227"/>
      <c r="M28" s="227"/>
      <c r="N28" s="227"/>
      <c r="O28" s="232" t="s">
        <v>128</v>
      </c>
      <c r="P28" s="9" t="s">
        <v>279</v>
      </c>
      <c r="Q28" s="234">
        <v>20</v>
      </c>
      <c r="R28" s="11" t="s">
        <v>280</v>
      </c>
      <c r="S28" s="17">
        <v>200</v>
      </c>
      <c r="T28" s="11"/>
    </row>
    <row r="29" spans="4:20" ht="30" customHeight="1" x14ac:dyDescent="0.25">
      <c r="D29" s="227"/>
      <c r="E29" s="227"/>
      <c r="F29" s="228">
        <v>8</v>
      </c>
      <c r="G29" s="227"/>
      <c r="H29" s="227"/>
      <c r="I29" s="236">
        <f>SUM(J30:J70)</f>
        <v>37</v>
      </c>
      <c r="J29" s="227"/>
      <c r="K29" s="227"/>
      <c r="L29" s="227"/>
      <c r="M29" s="237">
        <f>SUM(N30:N70)</f>
        <v>37</v>
      </c>
      <c r="N29" s="227"/>
      <c r="O29" s="194">
        <v>1.2</v>
      </c>
      <c r="P29" s="195" t="s">
        <v>232</v>
      </c>
      <c r="Q29" s="194" t="s">
        <v>243</v>
      </c>
      <c r="R29" s="194" t="s">
        <v>244</v>
      </c>
      <c r="S29" s="196" t="s">
        <v>245</v>
      </c>
      <c r="T29" s="194"/>
    </row>
    <row r="30" spans="4:20" ht="30" customHeight="1" x14ac:dyDescent="0.25">
      <c r="D30" s="227"/>
      <c r="E30" s="227"/>
      <c r="F30" s="227"/>
      <c r="G30" s="227"/>
      <c r="H30" s="227"/>
      <c r="I30" s="227"/>
      <c r="J30" s="236">
        <v>8</v>
      </c>
      <c r="K30" s="227"/>
      <c r="L30" s="227"/>
      <c r="M30" s="227"/>
      <c r="N30" s="237">
        <v>8</v>
      </c>
      <c r="O30" s="201" t="s">
        <v>135</v>
      </c>
      <c r="P30" s="198" t="s">
        <v>281</v>
      </c>
      <c r="Q30" s="199"/>
      <c r="R30" s="199"/>
      <c r="S30" s="200"/>
      <c r="T30" s="199"/>
    </row>
    <row r="31" spans="4:20" ht="30" hidden="1" customHeight="1" x14ac:dyDescent="0.25">
      <c r="D31" s="227"/>
      <c r="E31" s="227"/>
      <c r="F31" s="227"/>
      <c r="G31" s="227"/>
      <c r="H31" s="227"/>
      <c r="I31" s="227"/>
      <c r="J31" s="227"/>
      <c r="K31" s="227"/>
      <c r="L31" s="227"/>
      <c r="M31" s="227"/>
      <c r="N31" s="227"/>
      <c r="O31" s="232" t="s">
        <v>136</v>
      </c>
      <c r="P31" s="9" t="s">
        <v>283</v>
      </c>
      <c r="Q31" s="234">
        <v>21</v>
      </c>
      <c r="R31" s="11" t="s">
        <v>284</v>
      </c>
      <c r="S31" s="17">
        <v>2</v>
      </c>
      <c r="T31" s="11"/>
    </row>
    <row r="32" spans="4:20" ht="30" hidden="1" customHeight="1" x14ac:dyDescent="0.25">
      <c r="D32" s="227"/>
      <c r="E32" s="227"/>
      <c r="F32" s="227"/>
      <c r="G32" s="227"/>
      <c r="H32" s="227"/>
      <c r="I32" s="227"/>
      <c r="J32" s="227"/>
      <c r="K32" s="227"/>
      <c r="L32" s="227"/>
      <c r="M32" s="227"/>
      <c r="N32" s="227"/>
      <c r="O32" s="232" t="s">
        <v>137</v>
      </c>
      <c r="P32" s="9" t="s">
        <v>285</v>
      </c>
      <c r="Q32" s="234">
        <v>22</v>
      </c>
      <c r="R32" s="11" t="s">
        <v>286</v>
      </c>
      <c r="S32" s="17">
        <v>8</v>
      </c>
      <c r="T32" s="11"/>
    </row>
    <row r="33" spans="4:20" ht="30" hidden="1" customHeight="1" x14ac:dyDescent="0.25">
      <c r="D33" s="227"/>
      <c r="E33" s="227"/>
      <c r="F33" s="227"/>
      <c r="G33" s="227"/>
      <c r="H33" s="227"/>
      <c r="I33" s="227"/>
      <c r="J33" s="227"/>
      <c r="K33" s="227"/>
      <c r="L33" s="227"/>
      <c r="M33" s="227"/>
      <c r="N33" s="227"/>
      <c r="O33" s="232" t="s">
        <v>298</v>
      </c>
      <c r="P33" s="9" t="s">
        <v>287</v>
      </c>
      <c r="Q33" s="234">
        <v>23</v>
      </c>
      <c r="R33" s="11" t="s">
        <v>288</v>
      </c>
      <c r="S33" s="17">
        <v>1</v>
      </c>
      <c r="T33" s="11"/>
    </row>
    <row r="34" spans="4:20" ht="30" hidden="1" customHeight="1" x14ac:dyDescent="0.25">
      <c r="D34" s="227"/>
      <c r="E34" s="227"/>
      <c r="F34" s="227"/>
      <c r="G34" s="227"/>
      <c r="H34" s="227"/>
      <c r="I34" s="227"/>
      <c r="J34" s="227"/>
      <c r="K34" s="227"/>
      <c r="L34" s="227"/>
      <c r="M34" s="227"/>
      <c r="N34" s="227"/>
      <c r="O34" s="232" t="s">
        <v>299</v>
      </c>
      <c r="P34" s="9" t="s">
        <v>289</v>
      </c>
      <c r="Q34" s="234">
        <v>24</v>
      </c>
      <c r="R34" s="11" t="s">
        <v>286</v>
      </c>
      <c r="S34" s="17">
        <v>20</v>
      </c>
      <c r="T34" s="11"/>
    </row>
    <row r="35" spans="4:20" ht="30" hidden="1" customHeight="1" x14ac:dyDescent="0.25">
      <c r="D35" s="227"/>
      <c r="E35" s="227"/>
      <c r="F35" s="227"/>
      <c r="G35" s="227"/>
      <c r="H35" s="227"/>
      <c r="I35" s="227"/>
      <c r="J35" s="227"/>
      <c r="K35" s="227"/>
      <c r="L35" s="227"/>
      <c r="M35" s="227"/>
      <c r="N35" s="227"/>
      <c r="O35" s="232" t="s">
        <v>300</v>
      </c>
      <c r="P35" s="9" t="s">
        <v>290</v>
      </c>
      <c r="Q35" s="234">
        <v>25</v>
      </c>
      <c r="R35" s="11" t="s">
        <v>291</v>
      </c>
      <c r="S35" s="17">
        <v>8</v>
      </c>
      <c r="T35" s="11"/>
    </row>
    <row r="36" spans="4:20" ht="30" hidden="1" customHeight="1" x14ac:dyDescent="0.25">
      <c r="D36" s="227"/>
      <c r="E36" s="227"/>
      <c r="F36" s="227"/>
      <c r="G36" s="227"/>
      <c r="H36" s="227"/>
      <c r="I36" s="227"/>
      <c r="J36" s="227"/>
      <c r="K36" s="227"/>
      <c r="L36" s="227"/>
      <c r="M36" s="227"/>
      <c r="N36" s="227"/>
      <c r="O36" s="232" t="s">
        <v>301</v>
      </c>
      <c r="P36" s="9" t="s">
        <v>292</v>
      </c>
      <c r="Q36" s="234">
        <v>26</v>
      </c>
      <c r="R36" s="11" t="s">
        <v>293</v>
      </c>
      <c r="S36" s="17">
        <v>20</v>
      </c>
      <c r="T36" s="11"/>
    </row>
    <row r="37" spans="4:20" ht="30" hidden="1" customHeight="1" x14ac:dyDescent="0.25">
      <c r="D37" s="227"/>
      <c r="E37" s="227"/>
      <c r="F37" s="227"/>
      <c r="G37" s="227"/>
      <c r="H37" s="227"/>
      <c r="I37" s="227"/>
      <c r="J37" s="227"/>
      <c r="K37" s="227"/>
      <c r="L37" s="227"/>
      <c r="M37" s="227"/>
      <c r="N37" s="227"/>
      <c r="O37" s="232" t="s">
        <v>302</v>
      </c>
      <c r="P37" s="9" t="s">
        <v>294</v>
      </c>
      <c r="Q37" s="234">
        <v>27</v>
      </c>
      <c r="R37" s="11" t="s">
        <v>295</v>
      </c>
      <c r="S37" s="17">
        <v>12</v>
      </c>
      <c r="T37" s="11"/>
    </row>
    <row r="38" spans="4:20" ht="30" hidden="1" customHeight="1" x14ac:dyDescent="0.25">
      <c r="D38" s="227"/>
      <c r="E38" s="227"/>
      <c r="F38" s="227"/>
      <c r="G38" s="227"/>
      <c r="H38" s="227"/>
      <c r="I38" s="227"/>
      <c r="J38" s="227"/>
      <c r="K38" s="227"/>
      <c r="L38" s="227"/>
      <c r="M38" s="227"/>
      <c r="N38" s="227"/>
      <c r="O38" s="232" t="s">
        <v>303</v>
      </c>
      <c r="P38" s="9" t="s">
        <v>296</v>
      </c>
      <c r="Q38" s="234">
        <v>28</v>
      </c>
      <c r="R38" s="11" t="s">
        <v>297</v>
      </c>
      <c r="S38" s="17">
        <v>5000</v>
      </c>
      <c r="T38" s="11"/>
    </row>
    <row r="39" spans="4:20" ht="30" customHeight="1" x14ac:dyDescent="0.25">
      <c r="D39" s="227"/>
      <c r="E39" s="227"/>
      <c r="F39" s="227"/>
      <c r="G39" s="227"/>
      <c r="H39" s="227"/>
      <c r="I39" s="227"/>
      <c r="J39" s="236">
        <v>3</v>
      </c>
      <c r="K39" s="227"/>
      <c r="L39" s="227"/>
      <c r="M39" s="227"/>
      <c r="N39" s="237">
        <v>3</v>
      </c>
      <c r="O39" s="201" t="s">
        <v>138</v>
      </c>
      <c r="P39" s="198" t="s">
        <v>2920</v>
      </c>
      <c r="Q39" s="199"/>
      <c r="R39" s="199"/>
      <c r="S39" s="200"/>
      <c r="T39" s="199"/>
    </row>
    <row r="40" spans="4:20" ht="30" hidden="1" customHeight="1" x14ac:dyDescent="0.25">
      <c r="D40" s="227"/>
      <c r="E40" s="227"/>
      <c r="F40" s="227"/>
      <c r="G40" s="227"/>
      <c r="H40" s="227"/>
      <c r="I40" s="227"/>
      <c r="J40" s="227"/>
      <c r="K40" s="227"/>
      <c r="L40" s="227"/>
      <c r="M40" s="227"/>
      <c r="N40" s="227"/>
      <c r="O40" s="232" t="s">
        <v>139</v>
      </c>
      <c r="P40" s="9" t="s">
        <v>304</v>
      </c>
      <c r="Q40" s="234">
        <v>29</v>
      </c>
      <c r="R40" s="11" t="s">
        <v>305</v>
      </c>
      <c r="S40" s="17">
        <v>4</v>
      </c>
      <c r="T40" s="11"/>
    </row>
    <row r="41" spans="4:20" ht="30" hidden="1" customHeight="1" x14ac:dyDescent="0.25">
      <c r="D41" s="227"/>
      <c r="E41" s="227"/>
      <c r="F41" s="227"/>
      <c r="G41" s="227"/>
      <c r="H41" s="227"/>
      <c r="I41" s="227"/>
      <c r="J41" s="227"/>
      <c r="K41" s="227"/>
      <c r="L41" s="227"/>
      <c r="M41" s="227"/>
      <c r="N41" s="227"/>
      <c r="O41" s="232" t="s">
        <v>140</v>
      </c>
      <c r="P41" s="9" t="s">
        <v>306</v>
      </c>
      <c r="Q41" s="234">
        <v>30</v>
      </c>
      <c r="R41" s="11" t="s">
        <v>307</v>
      </c>
      <c r="S41" s="17">
        <v>20</v>
      </c>
      <c r="T41" s="11"/>
    </row>
    <row r="42" spans="4:20" ht="30" hidden="1" customHeight="1" x14ac:dyDescent="0.25">
      <c r="D42" s="227"/>
      <c r="E42" s="227"/>
      <c r="F42" s="227"/>
      <c r="G42" s="227"/>
      <c r="H42" s="227"/>
      <c r="I42" s="227"/>
      <c r="J42" s="227"/>
      <c r="K42" s="227"/>
      <c r="L42" s="227"/>
      <c r="M42" s="227"/>
      <c r="N42" s="227"/>
      <c r="O42" s="232" t="s">
        <v>309</v>
      </c>
      <c r="P42" s="9" t="s">
        <v>308</v>
      </c>
      <c r="Q42" s="234">
        <v>31</v>
      </c>
      <c r="R42" s="11" t="s">
        <v>305</v>
      </c>
      <c r="S42" s="17">
        <v>20</v>
      </c>
      <c r="T42" s="11"/>
    </row>
    <row r="43" spans="4:20" ht="30" customHeight="1" x14ac:dyDescent="0.25">
      <c r="D43" s="227"/>
      <c r="E43" s="227"/>
      <c r="F43" s="227"/>
      <c r="G43" s="227"/>
      <c r="H43" s="227"/>
      <c r="I43" s="227"/>
      <c r="J43" s="236">
        <v>8</v>
      </c>
      <c r="K43" s="227"/>
      <c r="L43" s="227"/>
      <c r="M43" s="227"/>
      <c r="N43" s="237">
        <v>8</v>
      </c>
      <c r="O43" s="201" t="s">
        <v>141</v>
      </c>
      <c r="P43" s="198" t="s">
        <v>310</v>
      </c>
      <c r="Q43" s="199"/>
      <c r="R43" s="199"/>
      <c r="S43" s="200"/>
      <c r="T43" s="199"/>
    </row>
    <row r="44" spans="4:20" ht="30" hidden="1" customHeight="1" x14ac:dyDescent="0.25">
      <c r="D44" s="227"/>
      <c r="E44" s="227"/>
      <c r="F44" s="227"/>
      <c r="G44" s="227"/>
      <c r="H44" s="227"/>
      <c r="I44" s="227"/>
      <c r="J44" s="227"/>
      <c r="K44" s="227"/>
      <c r="L44" s="227"/>
      <c r="M44" s="227"/>
      <c r="N44" s="227"/>
      <c r="O44" s="232" t="s">
        <v>142</v>
      </c>
      <c r="P44" s="9" t="s">
        <v>311</v>
      </c>
      <c r="Q44" s="234">
        <v>32</v>
      </c>
      <c r="R44" s="11" t="s">
        <v>312</v>
      </c>
      <c r="S44" s="17">
        <v>1</v>
      </c>
      <c r="T44" s="11"/>
    </row>
    <row r="45" spans="4:20" ht="30" hidden="1" customHeight="1" x14ac:dyDescent="0.25">
      <c r="D45" s="227"/>
      <c r="E45" s="227"/>
      <c r="F45" s="227"/>
      <c r="G45" s="227"/>
      <c r="H45" s="227"/>
      <c r="I45" s="227"/>
      <c r="J45" s="227"/>
      <c r="K45" s="227"/>
      <c r="L45" s="227"/>
      <c r="M45" s="227"/>
      <c r="N45" s="227"/>
      <c r="O45" s="232" t="s">
        <v>143</v>
      </c>
      <c r="P45" s="9" t="s">
        <v>313</v>
      </c>
      <c r="Q45" s="234">
        <v>33</v>
      </c>
      <c r="R45" s="11" t="s">
        <v>314</v>
      </c>
      <c r="S45" s="17">
        <v>800</v>
      </c>
      <c r="T45" s="11"/>
    </row>
    <row r="46" spans="4:20" ht="30" hidden="1" customHeight="1" x14ac:dyDescent="0.25">
      <c r="D46" s="227"/>
      <c r="E46" s="227"/>
      <c r="F46" s="227"/>
      <c r="G46" s="227"/>
      <c r="H46" s="227"/>
      <c r="I46" s="227"/>
      <c r="J46" s="227"/>
      <c r="K46" s="227"/>
      <c r="L46" s="227"/>
      <c r="M46" s="227"/>
      <c r="N46" s="227"/>
      <c r="O46" s="232" t="s">
        <v>324</v>
      </c>
      <c r="P46" s="9" t="s">
        <v>315</v>
      </c>
      <c r="Q46" s="234">
        <v>34</v>
      </c>
      <c r="R46" s="11" t="s">
        <v>295</v>
      </c>
      <c r="S46" s="17">
        <v>30</v>
      </c>
      <c r="T46" s="11"/>
    </row>
    <row r="47" spans="4:20" ht="30" hidden="1" customHeight="1" x14ac:dyDescent="0.25">
      <c r="D47" s="227"/>
      <c r="E47" s="227"/>
      <c r="F47" s="227"/>
      <c r="G47" s="227"/>
      <c r="H47" s="227"/>
      <c r="I47" s="227"/>
      <c r="J47" s="227"/>
      <c r="K47" s="227"/>
      <c r="L47" s="227"/>
      <c r="M47" s="227"/>
      <c r="N47" s="227"/>
      <c r="O47" s="232" t="s">
        <v>325</v>
      </c>
      <c r="P47" s="9" t="s">
        <v>316</v>
      </c>
      <c r="Q47" s="234">
        <v>35</v>
      </c>
      <c r="R47" s="11" t="s">
        <v>317</v>
      </c>
      <c r="S47" s="17">
        <v>800</v>
      </c>
      <c r="T47" s="11"/>
    </row>
    <row r="48" spans="4:20" ht="30" hidden="1" customHeight="1" x14ac:dyDescent="0.25">
      <c r="D48" s="227"/>
      <c r="E48" s="227"/>
      <c r="F48" s="227"/>
      <c r="G48" s="227"/>
      <c r="H48" s="227"/>
      <c r="I48" s="227"/>
      <c r="J48" s="227"/>
      <c r="K48" s="227"/>
      <c r="L48" s="227"/>
      <c r="M48" s="227"/>
      <c r="N48" s="227"/>
      <c r="O48" s="232" t="s">
        <v>326</v>
      </c>
      <c r="P48" s="9" t="s">
        <v>318</v>
      </c>
      <c r="Q48" s="234">
        <v>36</v>
      </c>
      <c r="R48" s="11" t="s">
        <v>319</v>
      </c>
      <c r="S48" s="17">
        <v>4</v>
      </c>
      <c r="T48" s="11"/>
    </row>
    <row r="49" spans="4:20" ht="30" hidden="1" customHeight="1" x14ac:dyDescent="0.25">
      <c r="D49" s="227"/>
      <c r="E49" s="227"/>
      <c r="F49" s="227"/>
      <c r="G49" s="227"/>
      <c r="H49" s="227"/>
      <c r="I49" s="227"/>
      <c r="J49" s="227"/>
      <c r="K49" s="227"/>
      <c r="L49" s="227"/>
      <c r="M49" s="227"/>
      <c r="N49" s="227"/>
      <c r="O49" s="232" t="s">
        <v>327</v>
      </c>
      <c r="P49" s="9" t="s">
        <v>320</v>
      </c>
      <c r="Q49" s="234">
        <v>37</v>
      </c>
      <c r="R49" s="11" t="s">
        <v>321</v>
      </c>
      <c r="S49" s="17">
        <v>20</v>
      </c>
      <c r="T49" s="11"/>
    </row>
    <row r="50" spans="4:20" ht="30" hidden="1" customHeight="1" x14ac:dyDescent="0.25">
      <c r="D50" s="227"/>
      <c r="E50" s="227"/>
      <c r="F50" s="227"/>
      <c r="G50" s="227"/>
      <c r="H50" s="227"/>
      <c r="I50" s="227"/>
      <c r="J50" s="227"/>
      <c r="K50" s="227"/>
      <c r="L50" s="227"/>
      <c r="M50" s="227"/>
      <c r="N50" s="227"/>
      <c r="O50" s="232" t="s">
        <v>328</v>
      </c>
      <c r="P50" s="9" t="s">
        <v>322</v>
      </c>
      <c r="Q50" s="234">
        <v>38</v>
      </c>
      <c r="R50" s="11" t="s">
        <v>293</v>
      </c>
      <c r="S50" s="17">
        <v>40</v>
      </c>
      <c r="T50" s="11"/>
    </row>
    <row r="51" spans="4:20" ht="30" hidden="1" customHeight="1" x14ac:dyDescent="0.25">
      <c r="D51" s="227"/>
      <c r="E51" s="227"/>
      <c r="F51" s="227"/>
      <c r="G51" s="227"/>
      <c r="H51" s="227"/>
      <c r="I51" s="227"/>
      <c r="J51" s="227"/>
      <c r="K51" s="227"/>
      <c r="L51" s="227"/>
      <c r="M51" s="227"/>
      <c r="N51" s="227"/>
      <c r="O51" s="232" t="s">
        <v>329</v>
      </c>
      <c r="P51" s="9" t="s">
        <v>323</v>
      </c>
      <c r="Q51" s="234">
        <v>39</v>
      </c>
      <c r="R51" s="11" t="s">
        <v>293</v>
      </c>
      <c r="S51" s="17">
        <v>8</v>
      </c>
      <c r="T51" s="11"/>
    </row>
    <row r="52" spans="4:20" ht="30" customHeight="1" x14ac:dyDescent="0.25">
      <c r="D52" s="227"/>
      <c r="E52" s="227"/>
      <c r="F52" s="227"/>
      <c r="G52" s="227"/>
      <c r="H52" s="227"/>
      <c r="I52" s="227"/>
      <c r="J52" s="236">
        <v>3</v>
      </c>
      <c r="K52" s="227"/>
      <c r="L52" s="227"/>
      <c r="M52" s="227"/>
      <c r="N52" s="237">
        <v>3</v>
      </c>
      <c r="O52" s="201" t="s">
        <v>144</v>
      </c>
      <c r="P52" s="198" t="s">
        <v>330</v>
      </c>
      <c r="Q52" s="199"/>
      <c r="R52" s="199"/>
      <c r="S52" s="200"/>
      <c r="T52" s="199"/>
    </row>
    <row r="53" spans="4:20" ht="30" hidden="1" customHeight="1" x14ac:dyDescent="0.25">
      <c r="D53" s="227"/>
      <c r="E53" s="227"/>
      <c r="F53" s="227"/>
      <c r="G53" s="227"/>
      <c r="H53" s="227"/>
      <c r="I53" s="227"/>
      <c r="J53" s="227"/>
      <c r="K53" s="227"/>
      <c r="L53" s="227"/>
      <c r="M53" s="227"/>
      <c r="N53" s="227"/>
      <c r="O53" s="232" t="s">
        <v>145</v>
      </c>
      <c r="P53" s="9" t="s">
        <v>331</v>
      </c>
      <c r="Q53" s="234">
        <v>40</v>
      </c>
      <c r="R53" s="11" t="s">
        <v>332</v>
      </c>
      <c r="S53" s="17">
        <v>6</v>
      </c>
      <c r="T53" s="11"/>
    </row>
    <row r="54" spans="4:20" ht="30" hidden="1" customHeight="1" x14ac:dyDescent="0.25">
      <c r="D54" s="227"/>
      <c r="E54" s="227"/>
      <c r="F54" s="227"/>
      <c r="G54" s="227"/>
      <c r="H54" s="227"/>
      <c r="I54" s="227"/>
      <c r="J54" s="227"/>
      <c r="K54" s="227"/>
      <c r="L54" s="227"/>
      <c r="M54" s="227"/>
      <c r="N54" s="227"/>
      <c r="O54" s="232" t="s">
        <v>146</v>
      </c>
      <c r="P54" s="9" t="s">
        <v>333</v>
      </c>
      <c r="Q54" s="234">
        <v>41</v>
      </c>
      <c r="R54" s="11" t="s">
        <v>284</v>
      </c>
      <c r="S54" s="17">
        <v>12</v>
      </c>
      <c r="T54" s="11"/>
    </row>
    <row r="55" spans="4:20" ht="30" hidden="1" customHeight="1" x14ac:dyDescent="0.25">
      <c r="D55" s="227"/>
      <c r="E55" s="227"/>
      <c r="F55" s="227"/>
      <c r="G55" s="227"/>
      <c r="H55" s="227"/>
      <c r="I55" s="227"/>
      <c r="J55" s="227"/>
      <c r="K55" s="227"/>
      <c r="L55" s="227"/>
      <c r="M55" s="227"/>
      <c r="N55" s="227"/>
      <c r="O55" s="232" t="s">
        <v>335</v>
      </c>
      <c r="P55" s="9" t="s">
        <v>334</v>
      </c>
      <c r="Q55" s="234">
        <v>42</v>
      </c>
      <c r="R55" s="11" t="s">
        <v>284</v>
      </c>
      <c r="S55" s="17">
        <v>4</v>
      </c>
      <c r="T55" s="11"/>
    </row>
    <row r="56" spans="4:20" ht="30" customHeight="1" x14ac:dyDescent="0.25">
      <c r="D56" s="227"/>
      <c r="E56" s="227"/>
      <c r="F56" s="227"/>
      <c r="G56" s="227"/>
      <c r="H56" s="227"/>
      <c r="I56" s="227"/>
      <c r="J56" s="236">
        <v>3</v>
      </c>
      <c r="K56" s="227"/>
      <c r="L56" s="227"/>
      <c r="M56" s="227"/>
      <c r="N56" s="237">
        <v>3</v>
      </c>
      <c r="O56" s="201" t="s">
        <v>147</v>
      </c>
      <c r="P56" s="198" t="s">
        <v>336</v>
      </c>
      <c r="Q56" s="199"/>
      <c r="R56" s="199"/>
      <c r="S56" s="200"/>
      <c r="T56" s="199"/>
    </row>
    <row r="57" spans="4:20" ht="30" hidden="1" customHeight="1" x14ac:dyDescent="0.25">
      <c r="D57" s="227"/>
      <c r="E57" s="227"/>
      <c r="F57" s="227"/>
      <c r="G57" s="227"/>
      <c r="H57" s="227"/>
      <c r="I57" s="227"/>
      <c r="J57" s="227"/>
      <c r="K57" s="227"/>
      <c r="L57" s="227"/>
      <c r="M57" s="227"/>
      <c r="N57" s="227"/>
      <c r="O57" s="232" t="s">
        <v>148</v>
      </c>
      <c r="P57" s="9" t="s">
        <v>337</v>
      </c>
      <c r="Q57" s="234">
        <v>43</v>
      </c>
      <c r="R57" s="11" t="s">
        <v>284</v>
      </c>
      <c r="S57" s="17">
        <v>6</v>
      </c>
      <c r="T57" s="11"/>
    </row>
    <row r="58" spans="4:20" ht="30" hidden="1" customHeight="1" x14ac:dyDescent="0.25">
      <c r="D58" s="227"/>
      <c r="E58" s="227"/>
      <c r="F58" s="227"/>
      <c r="G58" s="227"/>
      <c r="H58" s="227"/>
      <c r="I58" s="227"/>
      <c r="J58" s="227"/>
      <c r="K58" s="227"/>
      <c r="L58" s="227"/>
      <c r="M58" s="227"/>
      <c r="N58" s="227"/>
      <c r="O58" s="232" t="s">
        <v>149</v>
      </c>
      <c r="P58" s="9" t="s">
        <v>338</v>
      </c>
      <c r="Q58" s="234">
        <v>44</v>
      </c>
      <c r="R58" s="11" t="s">
        <v>339</v>
      </c>
      <c r="S58" s="17">
        <v>12</v>
      </c>
      <c r="T58" s="11"/>
    </row>
    <row r="59" spans="4:20" ht="30" hidden="1" customHeight="1" x14ac:dyDescent="0.25">
      <c r="D59" s="227"/>
      <c r="E59" s="227"/>
      <c r="F59" s="227"/>
      <c r="G59" s="227"/>
      <c r="H59" s="227"/>
      <c r="I59" s="227"/>
      <c r="J59" s="227"/>
      <c r="K59" s="227"/>
      <c r="L59" s="227"/>
      <c r="M59" s="227"/>
      <c r="N59" s="227"/>
      <c r="O59" s="232" t="s">
        <v>341</v>
      </c>
      <c r="P59" s="9" t="s">
        <v>340</v>
      </c>
      <c r="Q59" s="10">
        <v>45</v>
      </c>
      <c r="R59" s="11" t="s">
        <v>284</v>
      </c>
      <c r="S59" s="17">
        <v>12</v>
      </c>
      <c r="T59" s="11"/>
    </row>
    <row r="60" spans="4:20" ht="30" customHeight="1" x14ac:dyDescent="0.25">
      <c r="D60" s="227"/>
      <c r="E60" s="227"/>
      <c r="F60" s="227"/>
      <c r="G60" s="227"/>
      <c r="H60" s="227"/>
      <c r="I60" s="227"/>
      <c r="J60" s="236">
        <v>5</v>
      </c>
      <c r="K60" s="227"/>
      <c r="L60" s="227"/>
      <c r="M60" s="227"/>
      <c r="N60" s="237">
        <v>5</v>
      </c>
      <c r="O60" s="201" t="s">
        <v>150</v>
      </c>
      <c r="P60" s="198" t="s">
        <v>342</v>
      </c>
      <c r="Q60" s="199"/>
      <c r="R60" s="199"/>
      <c r="S60" s="200"/>
      <c r="T60" s="199"/>
    </row>
    <row r="61" spans="4:20" ht="30" hidden="1" customHeight="1" x14ac:dyDescent="0.25">
      <c r="D61" s="227"/>
      <c r="E61" s="227"/>
      <c r="F61" s="227"/>
      <c r="G61" s="227"/>
      <c r="H61" s="227"/>
      <c r="I61" s="227"/>
      <c r="J61" s="227"/>
      <c r="K61" s="227"/>
      <c r="L61" s="227"/>
      <c r="M61" s="227"/>
      <c r="N61" s="227"/>
      <c r="O61" s="232" t="s">
        <v>151</v>
      </c>
      <c r="P61" s="9" t="s">
        <v>343</v>
      </c>
      <c r="Q61" s="234">
        <v>46</v>
      </c>
      <c r="R61" s="11" t="s">
        <v>344</v>
      </c>
      <c r="S61" s="17">
        <v>1</v>
      </c>
      <c r="T61" s="11"/>
    </row>
    <row r="62" spans="4:20" ht="30" hidden="1" customHeight="1" x14ac:dyDescent="0.25">
      <c r="D62" s="227"/>
      <c r="E62" s="227"/>
      <c r="F62" s="227"/>
      <c r="G62" s="227"/>
      <c r="H62" s="227"/>
      <c r="I62" s="227"/>
      <c r="J62" s="227"/>
      <c r="K62" s="227"/>
      <c r="L62" s="227"/>
      <c r="M62" s="227"/>
      <c r="N62" s="227"/>
      <c r="O62" s="232" t="s">
        <v>152</v>
      </c>
      <c r="P62" s="9" t="s">
        <v>345</v>
      </c>
      <c r="Q62" s="234">
        <v>47</v>
      </c>
      <c r="R62" s="11" t="s">
        <v>346</v>
      </c>
      <c r="S62" s="17">
        <v>12</v>
      </c>
      <c r="T62" s="11"/>
    </row>
    <row r="63" spans="4:20" ht="30" hidden="1" customHeight="1" x14ac:dyDescent="0.25">
      <c r="D63" s="227"/>
      <c r="E63" s="227"/>
      <c r="F63" s="227"/>
      <c r="G63" s="227"/>
      <c r="H63" s="227"/>
      <c r="I63" s="227"/>
      <c r="J63" s="227"/>
      <c r="K63" s="227"/>
      <c r="L63" s="227"/>
      <c r="M63" s="227"/>
      <c r="N63" s="227"/>
      <c r="O63" s="232" t="s">
        <v>351</v>
      </c>
      <c r="P63" s="9" t="s">
        <v>347</v>
      </c>
      <c r="Q63" s="234">
        <v>48</v>
      </c>
      <c r="R63" s="11" t="s">
        <v>348</v>
      </c>
      <c r="S63" s="17">
        <v>1</v>
      </c>
      <c r="T63" s="11"/>
    </row>
    <row r="64" spans="4:20" ht="30" hidden="1" customHeight="1" x14ac:dyDescent="0.25">
      <c r="D64" s="227"/>
      <c r="E64" s="227"/>
      <c r="F64" s="227"/>
      <c r="G64" s="227"/>
      <c r="H64" s="227"/>
      <c r="I64" s="227"/>
      <c r="J64" s="227"/>
      <c r="K64" s="227"/>
      <c r="L64" s="227"/>
      <c r="M64" s="227"/>
      <c r="N64" s="227"/>
      <c r="O64" s="232" t="s">
        <v>352</v>
      </c>
      <c r="P64" s="9" t="s">
        <v>349</v>
      </c>
      <c r="Q64" s="234">
        <v>49</v>
      </c>
      <c r="R64" s="11" t="s">
        <v>344</v>
      </c>
      <c r="S64" s="17">
        <v>6</v>
      </c>
      <c r="T64" s="11"/>
    </row>
    <row r="65" spans="4:20" ht="30" hidden="1" customHeight="1" x14ac:dyDescent="0.25">
      <c r="D65" s="227"/>
      <c r="E65" s="227"/>
      <c r="F65" s="227"/>
      <c r="G65" s="227"/>
      <c r="H65" s="227"/>
      <c r="I65" s="227"/>
      <c r="J65" s="227"/>
      <c r="K65" s="227"/>
      <c r="L65" s="227"/>
      <c r="M65" s="227"/>
      <c r="N65" s="227"/>
      <c r="O65" s="232" t="s">
        <v>353</v>
      </c>
      <c r="P65" s="9" t="s">
        <v>350</v>
      </c>
      <c r="Q65" s="246">
        <v>50</v>
      </c>
      <c r="R65" s="11" t="s">
        <v>346</v>
      </c>
      <c r="S65" s="17">
        <v>24</v>
      </c>
      <c r="T65" s="11"/>
    </row>
    <row r="66" spans="4:20" ht="30" customHeight="1" x14ac:dyDescent="0.25">
      <c r="D66" s="227"/>
      <c r="E66" s="227"/>
      <c r="F66" s="227"/>
      <c r="G66" s="227"/>
      <c r="H66" s="227"/>
      <c r="I66" s="227"/>
      <c r="J66" s="236">
        <v>3</v>
      </c>
      <c r="K66" s="227"/>
      <c r="L66" s="227"/>
      <c r="M66" s="227"/>
      <c r="N66" s="237">
        <v>3</v>
      </c>
      <c r="O66" s="201" t="s">
        <v>153</v>
      </c>
      <c r="P66" s="198" t="s">
        <v>354</v>
      </c>
      <c r="Q66" s="199"/>
      <c r="R66" s="199"/>
      <c r="S66" s="200"/>
      <c r="T66" s="199"/>
    </row>
    <row r="67" spans="4:20" ht="30" hidden="1" customHeight="1" x14ac:dyDescent="0.25">
      <c r="D67" s="227"/>
      <c r="E67" s="227"/>
      <c r="F67" s="227"/>
      <c r="G67" s="227"/>
      <c r="H67" s="227"/>
      <c r="I67" s="227"/>
      <c r="J67" s="227"/>
      <c r="K67" s="227"/>
      <c r="L67" s="227"/>
      <c r="M67" s="227"/>
      <c r="N67" s="227"/>
      <c r="O67" s="232" t="s">
        <v>154</v>
      </c>
      <c r="P67" s="9" t="s">
        <v>355</v>
      </c>
      <c r="Q67" s="234">
        <v>51</v>
      </c>
      <c r="R67" s="11" t="s">
        <v>348</v>
      </c>
      <c r="S67" s="17">
        <v>40</v>
      </c>
      <c r="T67" s="11"/>
    </row>
    <row r="68" spans="4:20" ht="30" hidden="1" customHeight="1" x14ac:dyDescent="0.25">
      <c r="D68" s="227"/>
      <c r="E68" s="227"/>
      <c r="F68" s="227"/>
      <c r="G68" s="227"/>
      <c r="H68" s="227"/>
      <c r="I68" s="227"/>
      <c r="J68" s="227"/>
      <c r="K68" s="227"/>
      <c r="L68" s="227"/>
      <c r="M68" s="227"/>
      <c r="N68" s="227"/>
      <c r="O68" s="232" t="s">
        <v>155</v>
      </c>
      <c r="P68" s="9" t="s">
        <v>356</v>
      </c>
      <c r="Q68" s="234">
        <v>52</v>
      </c>
      <c r="R68" s="11" t="s">
        <v>357</v>
      </c>
      <c r="S68" s="17">
        <v>6</v>
      </c>
      <c r="T68" s="11"/>
    </row>
    <row r="69" spans="4:20" ht="30" hidden="1" customHeight="1" x14ac:dyDescent="0.25">
      <c r="D69" s="227"/>
      <c r="E69" s="227"/>
      <c r="F69" s="227"/>
      <c r="G69" s="227"/>
      <c r="H69" s="227"/>
      <c r="I69" s="227"/>
      <c r="J69" s="227"/>
      <c r="K69" s="227"/>
      <c r="L69" s="227"/>
      <c r="M69" s="227"/>
      <c r="N69" s="227"/>
      <c r="O69" s="232" t="s">
        <v>360</v>
      </c>
      <c r="P69" s="9" t="s">
        <v>358</v>
      </c>
      <c r="Q69" s="234">
        <v>53</v>
      </c>
      <c r="R69" s="11" t="s">
        <v>359</v>
      </c>
      <c r="S69" s="17">
        <v>1500</v>
      </c>
      <c r="T69" s="11"/>
    </row>
    <row r="70" spans="4:20" ht="30" customHeight="1" x14ac:dyDescent="0.25">
      <c r="D70" s="227"/>
      <c r="E70" s="227"/>
      <c r="F70" s="227"/>
      <c r="G70" s="227"/>
      <c r="H70" s="227"/>
      <c r="I70" s="227"/>
      <c r="J70" s="236">
        <v>4</v>
      </c>
      <c r="K70" s="227"/>
      <c r="L70" s="227"/>
      <c r="M70" s="227"/>
      <c r="N70" s="237">
        <v>4</v>
      </c>
      <c r="O70" s="201" t="s">
        <v>156</v>
      </c>
      <c r="P70" s="198" t="s">
        <v>361</v>
      </c>
      <c r="Q70" s="199"/>
      <c r="R70" s="199"/>
      <c r="S70" s="200"/>
      <c r="T70" s="199"/>
    </row>
    <row r="71" spans="4:20" ht="30" hidden="1" customHeight="1" x14ac:dyDescent="0.25">
      <c r="D71" s="227"/>
      <c r="E71" s="227"/>
      <c r="F71" s="227"/>
      <c r="G71" s="227"/>
      <c r="H71" s="227"/>
      <c r="I71" s="227"/>
      <c r="J71" s="227"/>
      <c r="K71" s="227"/>
      <c r="L71" s="227"/>
      <c r="M71" s="227"/>
      <c r="N71" s="227"/>
      <c r="O71" s="232" t="s">
        <v>157</v>
      </c>
      <c r="P71" s="9" t="s">
        <v>362</v>
      </c>
      <c r="Q71" s="234">
        <v>54</v>
      </c>
      <c r="R71" s="11" t="s">
        <v>363</v>
      </c>
      <c r="S71" s="17">
        <v>1</v>
      </c>
      <c r="T71" s="11"/>
    </row>
    <row r="72" spans="4:20" ht="30" hidden="1" customHeight="1" x14ac:dyDescent="0.25">
      <c r="D72" s="227"/>
      <c r="E72" s="227"/>
      <c r="F72" s="227"/>
      <c r="G72" s="227"/>
      <c r="H72" s="227"/>
      <c r="I72" s="227"/>
      <c r="J72" s="227"/>
      <c r="K72" s="227"/>
      <c r="L72" s="227"/>
      <c r="M72" s="227"/>
      <c r="N72" s="227"/>
      <c r="O72" s="232" t="s">
        <v>158</v>
      </c>
      <c r="P72" s="9" t="s">
        <v>364</v>
      </c>
      <c r="Q72" s="234">
        <v>55</v>
      </c>
      <c r="R72" s="11" t="s">
        <v>365</v>
      </c>
      <c r="S72" s="17">
        <v>20</v>
      </c>
      <c r="T72" s="11"/>
    </row>
    <row r="73" spans="4:20" ht="30" hidden="1" customHeight="1" x14ac:dyDescent="0.25">
      <c r="D73" s="227"/>
      <c r="E73" s="227"/>
      <c r="F73" s="227"/>
      <c r="G73" s="227"/>
      <c r="H73" s="227"/>
      <c r="I73" s="227"/>
      <c r="J73" s="227"/>
      <c r="K73" s="227"/>
      <c r="L73" s="227"/>
      <c r="M73" s="227"/>
      <c r="N73" s="227"/>
      <c r="O73" s="232" t="s">
        <v>370</v>
      </c>
      <c r="P73" s="9" t="s">
        <v>366</v>
      </c>
      <c r="Q73" s="234">
        <v>56</v>
      </c>
      <c r="R73" s="11" t="s">
        <v>367</v>
      </c>
      <c r="S73" s="17">
        <v>6</v>
      </c>
      <c r="T73" s="11"/>
    </row>
    <row r="74" spans="4:20" ht="30" hidden="1" customHeight="1" x14ac:dyDescent="0.25">
      <c r="D74" s="227"/>
      <c r="E74" s="227"/>
      <c r="F74" s="227"/>
      <c r="G74" s="227"/>
      <c r="H74" s="227"/>
      <c r="I74" s="227"/>
      <c r="J74" s="227"/>
      <c r="K74" s="227"/>
      <c r="L74" s="227"/>
      <c r="M74" s="227"/>
      <c r="N74" s="227"/>
      <c r="O74" s="232" t="s">
        <v>371</v>
      </c>
      <c r="P74" s="9" t="s">
        <v>368</v>
      </c>
      <c r="Q74" s="234">
        <v>57</v>
      </c>
      <c r="R74" s="11" t="s">
        <v>369</v>
      </c>
      <c r="S74" s="17">
        <v>1</v>
      </c>
      <c r="T74" s="11"/>
    </row>
    <row r="75" spans="4:20" ht="30" customHeight="1" x14ac:dyDescent="0.25">
      <c r="D75" s="227"/>
      <c r="E75" s="227"/>
      <c r="F75" s="228">
        <v>2</v>
      </c>
      <c r="G75" s="227"/>
      <c r="H75" s="227"/>
      <c r="I75" s="236">
        <f>SUM(J76:J79)</f>
        <v>3</v>
      </c>
      <c r="J75" s="227"/>
      <c r="K75" s="227"/>
      <c r="L75" s="227"/>
      <c r="M75" s="237">
        <f>SUM(N76:N79)</f>
        <v>3</v>
      </c>
      <c r="N75" s="227"/>
      <c r="O75" s="194">
        <v>1.3</v>
      </c>
      <c r="P75" s="195" t="s">
        <v>372</v>
      </c>
      <c r="Q75" s="194" t="s">
        <v>243</v>
      </c>
      <c r="R75" s="194" t="s">
        <v>244</v>
      </c>
      <c r="S75" s="196" t="s">
        <v>245</v>
      </c>
      <c r="T75" s="194"/>
    </row>
    <row r="76" spans="4:20" ht="30" customHeight="1" x14ac:dyDescent="0.25">
      <c r="D76" s="227"/>
      <c r="E76" s="227"/>
      <c r="F76" s="227"/>
      <c r="G76" s="227"/>
      <c r="H76" s="227"/>
      <c r="I76" s="227"/>
      <c r="J76" s="236">
        <v>2</v>
      </c>
      <c r="K76" s="227"/>
      <c r="L76" s="227"/>
      <c r="M76" s="227"/>
      <c r="N76" s="237">
        <v>2</v>
      </c>
      <c r="O76" s="201" t="s">
        <v>20</v>
      </c>
      <c r="P76" s="198" t="s">
        <v>373</v>
      </c>
      <c r="Q76" s="199"/>
      <c r="R76" s="199"/>
      <c r="S76" s="200"/>
      <c r="T76" s="199"/>
    </row>
    <row r="77" spans="4:20" ht="30" hidden="1" customHeight="1" x14ac:dyDescent="0.25">
      <c r="D77" s="227"/>
      <c r="E77" s="227"/>
      <c r="F77" s="227"/>
      <c r="G77" s="227"/>
      <c r="H77" s="227"/>
      <c r="I77" s="227"/>
      <c r="J77" s="227"/>
      <c r="K77" s="227"/>
      <c r="L77" s="227"/>
      <c r="M77" s="227"/>
      <c r="N77" s="227"/>
      <c r="O77" s="232" t="s">
        <v>21</v>
      </c>
      <c r="P77" s="9" t="s">
        <v>374</v>
      </c>
      <c r="Q77" s="234">
        <v>58</v>
      </c>
      <c r="R77" s="11" t="s">
        <v>375</v>
      </c>
      <c r="S77" s="17">
        <v>15</v>
      </c>
      <c r="T77" s="11"/>
    </row>
    <row r="78" spans="4:20" ht="30" hidden="1" customHeight="1" x14ac:dyDescent="0.25">
      <c r="D78" s="227"/>
      <c r="E78" s="227"/>
      <c r="F78" s="227"/>
      <c r="G78" s="227"/>
      <c r="H78" s="227"/>
      <c r="I78" s="227"/>
      <c r="J78" s="227"/>
      <c r="K78" s="227"/>
      <c r="L78" s="227"/>
      <c r="M78" s="227"/>
      <c r="N78" s="227"/>
      <c r="O78" s="232" t="s">
        <v>22</v>
      </c>
      <c r="P78" s="9" t="s">
        <v>376</v>
      </c>
      <c r="Q78" s="234">
        <v>59</v>
      </c>
      <c r="R78" s="11" t="s">
        <v>377</v>
      </c>
      <c r="S78" s="17">
        <v>80</v>
      </c>
      <c r="T78" s="11"/>
    </row>
    <row r="79" spans="4:20" ht="30" customHeight="1" x14ac:dyDescent="0.25">
      <c r="D79" s="227"/>
      <c r="E79" s="227"/>
      <c r="F79" s="227"/>
      <c r="G79" s="227"/>
      <c r="H79" s="227"/>
      <c r="I79" s="227"/>
      <c r="J79" s="236">
        <v>1</v>
      </c>
      <c r="K79" s="227"/>
      <c r="L79" s="227"/>
      <c r="M79" s="227"/>
      <c r="N79" s="237">
        <v>1</v>
      </c>
      <c r="O79" s="201" t="s">
        <v>23</v>
      </c>
      <c r="P79" s="198" t="s">
        <v>378</v>
      </c>
      <c r="Q79" s="199"/>
      <c r="R79" s="199"/>
      <c r="S79" s="200"/>
      <c r="T79" s="199"/>
    </row>
    <row r="80" spans="4:20" ht="30" hidden="1" customHeight="1" x14ac:dyDescent="0.25">
      <c r="D80" s="227"/>
      <c r="E80" s="227"/>
      <c r="F80" s="227"/>
      <c r="G80" s="227"/>
      <c r="H80" s="227"/>
      <c r="I80" s="227"/>
      <c r="J80" s="227"/>
      <c r="K80" s="227"/>
      <c r="L80" s="227"/>
      <c r="M80" s="227"/>
      <c r="N80" s="227"/>
      <c r="O80" s="232" t="s">
        <v>24</v>
      </c>
      <c r="P80" s="9" t="s">
        <v>379</v>
      </c>
      <c r="Q80" s="234">
        <v>60</v>
      </c>
      <c r="R80" s="11" t="s">
        <v>375</v>
      </c>
      <c r="S80" s="17">
        <v>12</v>
      </c>
      <c r="T80" s="11"/>
    </row>
    <row r="81" spans="4:20" ht="30" customHeight="1" x14ac:dyDescent="0.25">
      <c r="D81" s="227"/>
      <c r="E81" s="227"/>
      <c r="F81" s="228">
        <v>9</v>
      </c>
      <c r="G81" s="227"/>
      <c r="H81" s="227"/>
      <c r="I81" s="236">
        <f>SUM(J82:J115)</f>
        <v>22</v>
      </c>
      <c r="J81" s="227"/>
      <c r="K81" s="227"/>
      <c r="L81" s="227"/>
      <c r="M81" s="237">
        <f>SUM(N82:N115)</f>
        <v>26</v>
      </c>
      <c r="N81" s="227"/>
      <c r="O81" s="194">
        <v>1.4</v>
      </c>
      <c r="P81" s="195" t="s">
        <v>380</v>
      </c>
      <c r="Q81" s="194" t="s">
        <v>243</v>
      </c>
      <c r="R81" s="194" t="s">
        <v>244</v>
      </c>
      <c r="S81" s="196" t="s">
        <v>245</v>
      </c>
      <c r="T81" s="194"/>
    </row>
    <row r="82" spans="4:20" ht="30" customHeight="1" x14ac:dyDescent="0.25">
      <c r="D82" s="227"/>
      <c r="E82" s="227"/>
      <c r="F82" s="227"/>
      <c r="G82" s="227"/>
      <c r="H82" s="227"/>
      <c r="I82" s="227"/>
      <c r="J82" s="236">
        <v>5</v>
      </c>
      <c r="K82" s="227"/>
      <c r="L82" s="227"/>
      <c r="M82" s="227"/>
      <c r="N82" s="237">
        <v>5</v>
      </c>
      <c r="O82" s="201" t="s">
        <v>74</v>
      </c>
      <c r="P82" s="198" t="s">
        <v>381</v>
      </c>
      <c r="Q82" s="199"/>
      <c r="R82" s="199"/>
      <c r="S82" s="200"/>
      <c r="T82" s="199"/>
    </row>
    <row r="83" spans="4:20" ht="30" hidden="1" customHeight="1" x14ac:dyDescent="0.25">
      <c r="D83" s="227"/>
      <c r="E83" s="227"/>
      <c r="F83" s="227"/>
      <c r="G83" s="227"/>
      <c r="H83" s="227"/>
      <c r="I83" s="227"/>
      <c r="J83" s="227"/>
      <c r="K83" s="227"/>
      <c r="L83" s="227"/>
      <c r="M83" s="227"/>
      <c r="N83" s="227"/>
      <c r="O83" s="232" t="s">
        <v>75</v>
      </c>
      <c r="P83" s="9" t="s">
        <v>382</v>
      </c>
      <c r="Q83" s="234">
        <v>61</v>
      </c>
      <c r="R83" s="11" t="s">
        <v>383</v>
      </c>
      <c r="S83" s="17">
        <v>2</v>
      </c>
      <c r="T83" s="11"/>
    </row>
    <row r="84" spans="4:20" ht="30" hidden="1" customHeight="1" x14ac:dyDescent="0.25">
      <c r="D84" s="227"/>
      <c r="E84" s="227"/>
      <c r="F84" s="227"/>
      <c r="G84" s="227"/>
      <c r="H84" s="227"/>
      <c r="I84" s="227"/>
      <c r="J84" s="227"/>
      <c r="K84" s="227"/>
      <c r="L84" s="227"/>
      <c r="M84" s="227"/>
      <c r="N84" s="227"/>
      <c r="O84" s="232" t="s">
        <v>76</v>
      </c>
      <c r="P84" s="9" t="s">
        <v>384</v>
      </c>
      <c r="Q84" s="234">
        <v>62</v>
      </c>
      <c r="R84" s="11" t="s">
        <v>385</v>
      </c>
      <c r="S84" s="17">
        <v>300</v>
      </c>
      <c r="T84" s="11"/>
    </row>
    <row r="85" spans="4:20" ht="30" hidden="1" customHeight="1" x14ac:dyDescent="0.25">
      <c r="D85" s="227"/>
      <c r="E85" s="227"/>
      <c r="F85" s="227"/>
      <c r="G85" s="227"/>
      <c r="H85" s="227"/>
      <c r="I85" s="227"/>
      <c r="J85" s="227"/>
      <c r="K85" s="227"/>
      <c r="L85" s="227"/>
      <c r="M85" s="227"/>
      <c r="N85" s="227"/>
      <c r="O85" s="232" t="s">
        <v>77</v>
      </c>
      <c r="P85" s="9" t="s">
        <v>386</v>
      </c>
      <c r="Q85" s="234">
        <v>63</v>
      </c>
      <c r="R85" s="11" t="s">
        <v>387</v>
      </c>
      <c r="S85" s="17">
        <v>1</v>
      </c>
      <c r="T85" s="11"/>
    </row>
    <row r="86" spans="4:20" ht="30" hidden="1" customHeight="1" x14ac:dyDescent="0.25">
      <c r="D86" s="227"/>
      <c r="E86" s="227"/>
      <c r="F86" s="227"/>
      <c r="G86" s="227"/>
      <c r="H86" s="227"/>
      <c r="I86" s="227"/>
      <c r="J86" s="227"/>
      <c r="K86" s="227"/>
      <c r="L86" s="227"/>
      <c r="M86" s="227"/>
      <c r="N86" s="227"/>
      <c r="O86" s="232" t="s">
        <v>392</v>
      </c>
      <c r="P86" s="9" t="s">
        <v>388</v>
      </c>
      <c r="Q86" s="234">
        <v>64</v>
      </c>
      <c r="R86" s="24" t="s">
        <v>389</v>
      </c>
      <c r="S86" s="17">
        <v>5000</v>
      </c>
      <c r="T86" s="24"/>
    </row>
    <row r="87" spans="4:20" ht="30" hidden="1" customHeight="1" x14ac:dyDescent="0.25">
      <c r="D87" s="227"/>
      <c r="E87" s="227"/>
      <c r="F87" s="227"/>
      <c r="G87" s="227"/>
      <c r="H87" s="227"/>
      <c r="I87" s="227"/>
      <c r="J87" s="227"/>
      <c r="K87" s="227"/>
      <c r="L87" s="227"/>
      <c r="M87" s="227"/>
      <c r="N87" s="227"/>
      <c r="O87" s="232" t="s">
        <v>393</v>
      </c>
      <c r="P87" s="9" t="s">
        <v>390</v>
      </c>
      <c r="Q87" s="234">
        <v>65</v>
      </c>
      <c r="R87" s="24" t="s">
        <v>391</v>
      </c>
      <c r="S87" s="17">
        <v>2</v>
      </c>
      <c r="T87" s="24"/>
    </row>
    <row r="88" spans="4:20" ht="30" customHeight="1" x14ac:dyDescent="0.25">
      <c r="D88" s="227"/>
      <c r="E88" s="227"/>
      <c r="F88" s="227"/>
      <c r="G88" s="227"/>
      <c r="H88" s="227"/>
      <c r="I88" s="227"/>
      <c r="J88" s="236">
        <v>4</v>
      </c>
      <c r="K88" s="227"/>
      <c r="L88" s="227"/>
      <c r="M88" s="227"/>
      <c r="N88" s="237">
        <v>4</v>
      </c>
      <c r="O88" s="201" t="s">
        <v>161</v>
      </c>
      <c r="P88" s="198" t="s">
        <v>394</v>
      </c>
      <c r="Q88" s="199"/>
      <c r="R88" s="199"/>
      <c r="S88" s="200"/>
      <c r="T88" s="199"/>
    </row>
    <row r="89" spans="4:20" ht="30" hidden="1" customHeight="1" x14ac:dyDescent="0.25">
      <c r="D89" s="227"/>
      <c r="E89" s="227"/>
      <c r="F89" s="227"/>
      <c r="G89" s="227"/>
      <c r="H89" s="227"/>
      <c r="I89" s="227"/>
      <c r="J89" s="227"/>
      <c r="K89" s="227"/>
      <c r="L89" s="227"/>
      <c r="M89" s="227"/>
      <c r="N89" s="227"/>
      <c r="O89" s="232" t="s">
        <v>162</v>
      </c>
      <c r="P89" s="9" t="s">
        <v>395</v>
      </c>
      <c r="Q89" s="234">
        <v>66</v>
      </c>
      <c r="R89" s="11" t="s">
        <v>396</v>
      </c>
      <c r="S89" s="29">
        <v>400</v>
      </c>
      <c r="T89" s="11"/>
    </row>
    <row r="90" spans="4:20" ht="30" hidden="1" customHeight="1" x14ac:dyDescent="0.25">
      <c r="D90" s="227"/>
      <c r="E90" s="227"/>
      <c r="F90" s="227"/>
      <c r="G90" s="227"/>
      <c r="H90" s="227"/>
      <c r="I90" s="227"/>
      <c r="J90" s="227"/>
      <c r="K90" s="227"/>
      <c r="L90" s="227"/>
      <c r="M90" s="227"/>
      <c r="N90" s="227"/>
      <c r="O90" s="232" t="s">
        <v>163</v>
      </c>
      <c r="P90" s="9" t="s">
        <v>397</v>
      </c>
      <c r="Q90" s="234">
        <v>67</v>
      </c>
      <c r="R90" s="24" t="s">
        <v>398</v>
      </c>
      <c r="S90" s="29">
        <v>500</v>
      </c>
      <c r="T90" s="24"/>
    </row>
    <row r="91" spans="4:20" ht="30" hidden="1" customHeight="1" x14ac:dyDescent="0.25">
      <c r="D91" s="227"/>
      <c r="E91" s="227"/>
      <c r="F91" s="227"/>
      <c r="G91" s="227"/>
      <c r="H91" s="227"/>
      <c r="I91" s="227"/>
      <c r="J91" s="227"/>
      <c r="K91" s="227"/>
      <c r="L91" s="227"/>
      <c r="M91" s="227"/>
      <c r="N91" s="227"/>
      <c r="O91" s="232" t="s">
        <v>164</v>
      </c>
      <c r="P91" s="9" t="s">
        <v>399</v>
      </c>
      <c r="Q91" s="234">
        <v>68</v>
      </c>
      <c r="R91" s="24" t="s">
        <v>400</v>
      </c>
      <c r="S91" s="29">
        <v>300</v>
      </c>
      <c r="T91" s="24"/>
    </row>
    <row r="92" spans="4:20" ht="30" hidden="1" customHeight="1" x14ac:dyDescent="0.25">
      <c r="D92" s="227"/>
      <c r="E92" s="227"/>
      <c r="F92" s="227"/>
      <c r="G92" s="227"/>
      <c r="H92" s="227"/>
      <c r="I92" s="227"/>
      <c r="J92" s="227"/>
      <c r="K92" s="227"/>
      <c r="L92" s="227"/>
      <c r="M92" s="227"/>
      <c r="N92" s="227"/>
      <c r="O92" s="232" t="s">
        <v>165</v>
      </c>
      <c r="P92" s="9" t="s">
        <v>401</v>
      </c>
      <c r="Q92" s="234">
        <v>69</v>
      </c>
      <c r="R92" s="24" t="s">
        <v>402</v>
      </c>
      <c r="S92" s="29">
        <v>100</v>
      </c>
      <c r="T92" s="24"/>
    </row>
    <row r="93" spans="4:20" ht="30" customHeight="1" x14ac:dyDescent="0.25">
      <c r="D93" s="227"/>
      <c r="E93" s="227"/>
      <c r="F93" s="227"/>
      <c r="G93" s="227"/>
      <c r="H93" s="227"/>
      <c r="I93" s="227"/>
      <c r="J93" s="236">
        <v>7</v>
      </c>
      <c r="K93" s="227"/>
      <c r="L93" s="227"/>
      <c r="M93" s="227"/>
      <c r="N93" s="237">
        <v>9</v>
      </c>
      <c r="O93" s="201" t="s">
        <v>166</v>
      </c>
      <c r="P93" s="198" t="s">
        <v>403</v>
      </c>
      <c r="Q93" s="199"/>
      <c r="R93" s="199"/>
      <c r="S93" s="200"/>
      <c r="T93" s="199"/>
    </row>
    <row r="94" spans="4:20" ht="30" hidden="1" customHeight="1" x14ac:dyDescent="0.25">
      <c r="D94" s="227"/>
      <c r="E94" s="227"/>
      <c r="F94" s="227"/>
      <c r="G94" s="227"/>
      <c r="H94" s="227"/>
      <c r="I94" s="227"/>
      <c r="J94" s="227"/>
      <c r="K94" s="227"/>
      <c r="L94" s="227"/>
      <c r="M94" s="227"/>
      <c r="N94" s="227"/>
      <c r="O94" s="1036" t="s">
        <v>167</v>
      </c>
      <c r="P94" s="1038" t="s">
        <v>404</v>
      </c>
      <c r="Q94" s="234">
        <v>70</v>
      </c>
      <c r="R94" s="24" t="s">
        <v>405</v>
      </c>
      <c r="S94" s="17">
        <v>3</v>
      </c>
      <c r="T94" s="24"/>
    </row>
    <row r="95" spans="4:20" ht="30" hidden="1" customHeight="1" x14ac:dyDescent="0.25">
      <c r="D95" s="227"/>
      <c r="E95" s="227"/>
      <c r="F95" s="227"/>
      <c r="G95" s="227"/>
      <c r="H95" s="227"/>
      <c r="I95" s="227"/>
      <c r="J95" s="227"/>
      <c r="K95" s="227"/>
      <c r="L95" s="227"/>
      <c r="M95" s="227"/>
      <c r="N95" s="227"/>
      <c r="O95" s="1036"/>
      <c r="P95" s="1038"/>
      <c r="Q95" s="234">
        <v>71</v>
      </c>
      <c r="R95" s="24" t="s">
        <v>406</v>
      </c>
      <c r="S95" s="17">
        <v>3</v>
      </c>
      <c r="T95" s="24"/>
    </row>
    <row r="96" spans="4:20" ht="30" hidden="1" customHeight="1" x14ac:dyDescent="0.25">
      <c r="D96" s="227"/>
      <c r="E96" s="227"/>
      <c r="F96" s="227"/>
      <c r="G96" s="227"/>
      <c r="H96" s="227"/>
      <c r="I96" s="227"/>
      <c r="J96" s="227"/>
      <c r="K96" s="227"/>
      <c r="L96" s="227"/>
      <c r="M96" s="227"/>
      <c r="N96" s="227"/>
      <c r="O96" s="1036" t="s">
        <v>168</v>
      </c>
      <c r="P96" s="1038" t="s">
        <v>407</v>
      </c>
      <c r="Q96" s="234">
        <v>72</v>
      </c>
      <c r="R96" s="24" t="s">
        <v>408</v>
      </c>
      <c r="S96" s="17">
        <v>100</v>
      </c>
      <c r="T96" s="24"/>
    </row>
    <row r="97" spans="4:20" ht="30" hidden="1" customHeight="1" x14ac:dyDescent="0.25">
      <c r="D97" s="227"/>
      <c r="E97" s="227"/>
      <c r="F97" s="227"/>
      <c r="G97" s="227"/>
      <c r="H97" s="227"/>
      <c r="I97" s="227"/>
      <c r="J97" s="227"/>
      <c r="K97" s="227"/>
      <c r="L97" s="227"/>
      <c r="M97" s="227"/>
      <c r="N97" s="227"/>
      <c r="O97" s="1036"/>
      <c r="P97" s="1038"/>
      <c r="Q97" s="234">
        <v>73</v>
      </c>
      <c r="R97" s="24" t="s">
        <v>409</v>
      </c>
      <c r="S97" s="17">
        <v>100</v>
      </c>
      <c r="T97" s="24"/>
    </row>
    <row r="98" spans="4:20" ht="30" hidden="1" customHeight="1" x14ac:dyDescent="0.25">
      <c r="D98" s="227"/>
      <c r="E98" s="227"/>
      <c r="F98" s="227"/>
      <c r="G98" s="227"/>
      <c r="H98" s="227"/>
      <c r="I98" s="227"/>
      <c r="J98" s="227"/>
      <c r="K98" s="227"/>
      <c r="L98" s="227"/>
      <c r="M98" s="227"/>
      <c r="N98" s="227"/>
      <c r="O98" s="232" t="s">
        <v>418</v>
      </c>
      <c r="P98" s="9" t="s">
        <v>410</v>
      </c>
      <c r="Q98" s="234">
        <v>74</v>
      </c>
      <c r="R98" s="24" t="s">
        <v>411</v>
      </c>
      <c r="S98" s="17">
        <v>2</v>
      </c>
      <c r="T98" s="24"/>
    </row>
    <row r="99" spans="4:20" ht="30" hidden="1" customHeight="1" x14ac:dyDescent="0.25">
      <c r="D99" s="227"/>
      <c r="E99" s="227"/>
      <c r="F99" s="227"/>
      <c r="G99" s="227"/>
      <c r="H99" s="227"/>
      <c r="I99" s="227"/>
      <c r="J99" s="227"/>
      <c r="K99" s="227"/>
      <c r="L99" s="227"/>
      <c r="M99" s="227"/>
      <c r="N99" s="227"/>
      <c r="O99" s="232" t="s">
        <v>420</v>
      </c>
      <c r="P99" s="9" t="s">
        <v>412</v>
      </c>
      <c r="Q99" s="234">
        <v>75</v>
      </c>
      <c r="R99" s="11" t="s">
        <v>406</v>
      </c>
      <c r="S99" s="17">
        <v>2</v>
      </c>
      <c r="T99" s="11"/>
    </row>
    <row r="100" spans="4:20" ht="30" hidden="1" customHeight="1" x14ac:dyDescent="0.25">
      <c r="D100" s="227"/>
      <c r="E100" s="227"/>
      <c r="F100" s="227"/>
      <c r="G100" s="227"/>
      <c r="H100" s="227"/>
      <c r="I100" s="227"/>
      <c r="J100" s="227"/>
      <c r="K100" s="227"/>
      <c r="L100" s="227"/>
      <c r="M100" s="227"/>
      <c r="N100" s="227"/>
      <c r="O100" s="232" t="s">
        <v>421</v>
      </c>
      <c r="P100" s="9" t="s">
        <v>413</v>
      </c>
      <c r="Q100" s="234">
        <v>76</v>
      </c>
      <c r="R100" s="24" t="s">
        <v>414</v>
      </c>
      <c r="S100" s="17">
        <v>8</v>
      </c>
      <c r="T100" s="24"/>
    </row>
    <row r="101" spans="4:20" ht="30" hidden="1" customHeight="1" x14ac:dyDescent="0.25">
      <c r="D101" s="227"/>
      <c r="E101" s="227"/>
      <c r="F101" s="227"/>
      <c r="G101" s="227"/>
      <c r="H101" s="227"/>
      <c r="I101" s="227"/>
      <c r="J101" s="227"/>
      <c r="K101" s="227"/>
      <c r="L101" s="227"/>
      <c r="M101" s="227"/>
      <c r="N101" s="227"/>
      <c r="O101" s="232" t="s">
        <v>422</v>
      </c>
      <c r="P101" s="9" t="s">
        <v>415</v>
      </c>
      <c r="Q101" s="234">
        <v>77</v>
      </c>
      <c r="R101" s="24" t="s">
        <v>416</v>
      </c>
      <c r="S101" s="17">
        <v>1</v>
      </c>
      <c r="T101" s="24"/>
    </row>
    <row r="102" spans="4:20" ht="30" hidden="1" customHeight="1" x14ac:dyDescent="0.25">
      <c r="D102" s="227"/>
      <c r="E102" s="227"/>
      <c r="F102" s="227"/>
      <c r="G102" s="227"/>
      <c r="H102" s="227"/>
      <c r="I102" s="227"/>
      <c r="J102" s="227"/>
      <c r="K102" s="227"/>
      <c r="L102" s="227"/>
      <c r="M102" s="227"/>
      <c r="N102" s="227"/>
      <c r="O102" s="232" t="s">
        <v>423</v>
      </c>
      <c r="P102" s="9" t="s">
        <v>417</v>
      </c>
      <c r="Q102" s="234">
        <v>78</v>
      </c>
      <c r="R102" s="24" t="s">
        <v>414</v>
      </c>
      <c r="S102" s="17">
        <v>2</v>
      </c>
      <c r="T102" s="24"/>
    </row>
    <row r="103" spans="4:20" ht="30" customHeight="1" x14ac:dyDescent="0.25">
      <c r="D103" s="227"/>
      <c r="E103" s="227"/>
      <c r="F103" s="227"/>
      <c r="G103" s="227"/>
      <c r="H103" s="227"/>
      <c r="I103" s="227"/>
      <c r="J103" s="236">
        <v>1</v>
      </c>
      <c r="K103" s="227"/>
      <c r="L103" s="227"/>
      <c r="M103" s="227"/>
      <c r="N103" s="237">
        <v>1</v>
      </c>
      <c r="O103" s="201" t="s">
        <v>169</v>
      </c>
      <c r="P103" s="198" t="s">
        <v>424</v>
      </c>
      <c r="Q103" s="199"/>
      <c r="R103" s="199"/>
      <c r="S103" s="200"/>
      <c r="T103" s="199"/>
    </row>
    <row r="104" spans="4:20" ht="30" hidden="1" customHeight="1" x14ac:dyDescent="0.25">
      <c r="D104" s="227"/>
      <c r="E104" s="227"/>
      <c r="F104" s="227"/>
      <c r="G104" s="227"/>
      <c r="H104" s="227"/>
      <c r="I104" s="227"/>
      <c r="J104" s="227"/>
      <c r="K104" s="227"/>
      <c r="L104" s="227"/>
      <c r="M104" s="227"/>
      <c r="N104" s="227"/>
      <c r="O104" s="232" t="s">
        <v>170</v>
      </c>
      <c r="P104" s="9" t="s">
        <v>425</v>
      </c>
      <c r="Q104" s="234">
        <v>79</v>
      </c>
      <c r="R104" s="11" t="s">
        <v>426</v>
      </c>
      <c r="S104" s="17" t="s">
        <v>427</v>
      </c>
      <c r="T104" s="11"/>
    </row>
    <row r="105" spans="4:20" ht="30" customHeight="1" x14ac:dyDescent="0.25">
      <c r="D105" s="227"/>
      <c r="E105" s="227"/>
      <c r="F105" s="227"/>
      <c r="G105" s="227"/>
      <c r="H105" s="227"/>
      <c r="I105" s="227"/>
      <c r="J105" s="236">
        <v>1</v>
      </c>
      <c r="K105" s="227"/>
      <c r="L105" s="227"/>
      <c r="M105" s="227"/>
      <c r="N105" s="237">
        <v>3</v>
      </c>
      <c r="O105" s="201" t="s">
        <v>171</v>
      </c>
      <c r="P105" s="198" t="s">
        <v>428</v>
      </c>
      <c r="Q105" s="199"/>
      <c r="R105" s="199"/>
      <c r="S105" s="200"/>
      <c r="T105" s="199"/>
    </row>
    <row r="106" spans="4:20" ht="30" hidden="1" customHeight="1" x14ac:dyDescent="0.25">
      <c r="D106" s="227"/>
      <c r="E106" s="227"/>
      <c r="F106" s="227"/>
      <c r="G106" s="227"/>
      <c r="H106" s="227"/>
      <c r="I106" s="227"/>
      <c r="J106" s="227"/>
      <c r="K106" s="227"/>
      <c r="L106" s="227"/>
      <c r="M106" s="227"/>
      <c r="N106" s="227"/>
      <c r="O106" s="1036" t="s">
        <v>172</v>
      </c>
      <c r="P106" s="1038" t="s">
        <v>429</v>
      </c>
      <c r="Q106" s="234">
        <v>80</v>
      </c>
      <c r="R106" s="24" t="s">
        <v>430</v>
      </c>
      <c r="S106" s="53">
        <v>8</v>
      </c>
      <c r="T106" s="24"/>
    </row>
    <row r="107" spans="4:20" ht="30" hidden="1" customHeight="1" x14ac:dyDescent="0.25">
      <c r="D107" s="227"/>
      <c r="E107" s="227"/>
      <c r="F107" s="227"/>
      <c r="G107" s="227"/>
      <c r="H107" s="227"/>
      <c r="I107" s="227"/>
      <c r="J107" s="227"/>
      <c r="K107" s="227"/>
      <c r="L107" s="227"/>
      <c r="M107" s="227"/>
      <c r="N107" s="227"/>
      <c r="O107" s="1036"/>
      <c r="P107" s="1038"/>
      <c r="Q107" s="234">
        <v>81</v>
      </c>
      <c r="R107" s="24" t="s">
        <v>431</v>
      </c>
      <c r="S107" s="17">
        <v>10</v>
      </c>
      <c r="T107" s="24"/>
    </row>
    <row r="108" spans="4:20" ht="30" hidden="1" customHeight="1" x14ac:dyDescent="0.25">
      <c r="D108" s="227"/>
      <c r="E108" s="227"/>
      <c r="F108" s="227"/>
      <c r="G108" s="227"/>
      <c r="H108" s="227"/>
      <c r="I108" s="227"/>
      <c r="J108" s="227"/>
      <c r="K108" s="227"/>
      <c r="L108" s="227"/>
      <c r="M108" s="227"/>
      <c r="N108" s="227"/>
      <c r="O108" s="1036"/>
      <c r="P108" s="1038"/>
      <c r="Q108" s="234">
        <v>82</v>
      </c>
      <c r="R108" s="24" t="s">
        <v>432</v>
      </c>
      <c r="S108" s="17">
        <v>200</v>
      </c>
      <c r="T108" s="24"/>
    </row>
    <row r="109" spans="4:20" ht="30" customHeight="1" x14ac:dyDescent="0.25">
      <c r="D109" s="227"/>
      <c r="E109" s="227"/>
      <c r="F109" s="227"/>
      <c r="G109" s="227"/>
      <c r="H109" s="227"/>
      <c r="I109" s="227"/>
      <c r="J109" s="236">
        <v>1</v>
      </c>
      <c r="K109" s="227"/>
      <c r="L109" s="227"/>
      <c r="M109" s="227"/>
      <c r="N109" s="237">
        <v>1</v>
      </c>
      <c r="O109" s="201" t="s">
        <v>173</v>
      </c>
      <c r="P109" s="198" t="s">
        <v>433</v>
      </c>
      <c r="Q109" s="199"/>
      <c r="R109" s="199"/>
      <c r="S109" s="200"/>
      <c r="T109" s="199"/>
    </row>
    <row r="110" spans="4:20" ht="30" hidden="1" customHeight="1" x14ac:dyDescent="0.25">
      <c r="D110" s="227"/>
      <c r="E110" s="227"/>
      <c r="F110" s="227"/>
      <c r="G110" s="227"/>
      <c r="H110" s="227"/>
      <c r="I110" s="227"/>
      <c r="J110" s="227"/>
      <c r="K110" s="227"/>
      <c r="L110" s="227"/>
      <c r="M110" s="227"/>
      <c r="N110" s="227"/>
      <c r="O110" s="232" t="s">
        <v>174</v>
      </c>
      <c r="P110" s="9" t="s">
        <v>434</v>
      </c>
      <c r="Q110" s="234">
        <v>83</v>
      </c>
      <c r="R110" s="11" t="s">
        <v>391</v>
      </c>
      <c r="S110" s="17">
        <v>1</v>
      </c>
      <c r="T110" s="11"/>
    </row>
    <row r="111" spans="4:20" ht="30" customHeight="1" x14ac:dyDescent="0.25">
      <c r="D111" s="227"/>
      <c r="E111" s="227"/>
      <c r="F111" s="227"/>
      <c r="G111" s="227"/>
      <c r="H111" s="227"/>
      <c r="I111" s="227"/>
      <c r="J111" s="236">
        <v>1</v>
      </c>
      <c r="K111" s="227"/>
      <c r="L111" s="227"/>
      <c r="M111" s="227"/>
      <c r="N111" s="237">
        <v>1</v>
      </c>
      <c r="O111" s="201" t="s">
        <v>435</v>
      </c>
      <c r="P111" s="198" t="s">
        <v>436</v>
      </c>
      <c r="Q111" s="199"/>
      <c r="R111" s="199"/>
      <c r="S111" s="200"/>
      <c r="T111" s="199"/>
    </row>
    <row r="112" spans="4:20" ht="30" hidden="1" customHeight="1" x14ac:dyDescent="0.25">
      <c r="D112" s="227"/>
      <c r="E112" s="227"/>
      <c r="F112" s="227"/>
      <c r="G112" s="227"/>
      <c r="H112" s="227"/>
      <c r="I112" s="227"/>
      <c r="J112" s="227"/>
      <c r="K112" s="227"/>
      <c r="L112" s="227"/>
      <c r="M112" s="227"/>
      <c r="N112" s="227"/>
      <c r="O112" s="232" t="s">
        <v>440</v>
      </c>
      <c r="P112" s="30" t="s">
        <v>2915</v>
      </c>
      <c r="Q112" s="234">
        <v>84</v>
      </c>
      <c r="R112" s="24" t="s">
        <v>437</v>
      </c>
      <c r="S112" s="17">
        <v>1</v>
      </c>
      <c r="T112" s="24"/>
    </row>
    <row r="113" spans="4:20" ht="30" customHeight="1" x14ac:dyDescent="0.25">
      <c r="D113" s="227"/>
      <c r="E113" s="227"/>
      <c r="F113" s="227"/>
      <c r="G113" s="227"/>
      <c r="H113" s="227"/>
      <c r="I113" s="227"/>
      <c r="J113" s="236">
        <v>1</v>
      </c>
      <c r="K113" s="227"/>
      <c r="L113" s="227"/>
      <c r="M113" s="227"/>
      <c r="N113" s="237">
        <v>1</v>
      </c>
      <c r="O113" s="201" t="s">
        <v>438</v>
      </c>
      <c r="P113" s="198" t="s">
        <v>439</v>
      </c>
      <c r="Q113" s="199"/>
      <c r="R113" s="199"/>
      <c r="S113" s="200"/>
      <c r="T113" s="199"/>
    </row>
    <row r="114" spans="4:20" ht="30" hidden="1" customHeight="1" x14ac:dyDescent="0.25">
      <c r="D114" s="227"/>
      <c r="E114" s="227"/>
      <c r="F114" s="227"/>
      <c r="G114" s="227"/>
      <c r="H114" s="227"/>
      <c r="I114" s="227"/>
      <c r="J114" s="227"/>
      <c r="K114" s="227"/>
      <c r="L114" s="227"/>
      <c r="M114" s="227"/>
      <c r="N114" s="227"/>
      <c r="O114" s="232" t="s">
        <v>441</v>
      </c>
      <c r="P114" s="9" t="s">
        <v>442</v>
      </c>
      <c r="Q114" s="234">
        <v>85</v>
      </c>
      <c r="R114" s="24" t="s">
        <v>391</v>
      </c>
      <c r="S114" s="17">
        <v>1</v>
      </c>
      <c r="T114" s="24"/>
    </row>
    <row r="115" spans="4:20" ht="30" customHeight="1" x14ac:dyDescent="0.25">
      <c r="D115" s="227"/>
      <c r="E115" s="227"/>
      <c r="F115" s="227"/>
      <c r="G115" s="227"/>
      <c r="H115" s="227"/>
      <c r="I115" s="227"/>
      <c r="J115" s="236">
        <v>1</v>
      </c>
      <c r="K115" s="227"/>
      <c r="L115" s="227"/>
      <c r="M115" s="227"/>
      <c r="N115" s="237">
        <v>1</v>
      </c>
      <c r="O115" s="201" t="s">
        <v>444</v>
      </c>
      <c r="P115" s="198" t="s">
        <v>443</v>
      </c>
      <c r="Q115" s="199"/>
      <c r="R115" s="199"/>
      <c r="S115" s="200"/>
      <c r="T115" s="199"/>
    </row>
    <row r="116" spans="4:20" ht="30" hidden="1" customHeight="1" x14ac:dyDescent="0.25">
      <c r="D116" s="227"/>
      <c r="E116" s="227"/>
      <c r="F116" s="227"/>
      <c r="G116" s="227"/>
      <c r="H116" s="227"/>
      <c r="I116" s="227"/>
      <c r="J116" s="227"/>
      <c r="K116" s="227"/>
      <c r="L116" s="227"/>
      <c r="M116" s="227"/>
      <c r="N116" s="227"/>
      <c r="O116" s="232" t="s">
        <v>447</v>
      </c>
      <c r="P116" s="30" t="s">
        <v>445</v>
      </c>
      <c r="Q116" s="234">
        <v>86</v>
      </c>
      <c r="R116" s="24" t="s">
        <v>446</v>
      </c>
      <c r="S116" s="17">
        <v>4</v>
      </c>
      <c r="T116" s="24"/>
    </row>
    <row r="117" spans="4:20" ht="30" hidden="1" customHeight="1" x14ac:dyDescent="0.25">
      <c r="D117" s="227"/>
      <c r="E117" s="227"/>
      <c r="F117" s="227"/>
      <c r="G117" s="227"/>
      <c r="H117" s="227"/>
      <c r="I117" s="227"/>
      <c r="J117" s="227"/>
      <c r="K117" s="227"/>
      <c r="L117" s="227"/>
      <c r="M117" s="227"/>
      <c r="N117" s="227"/>
      <c r="O117" s="202"/>
      <c r="P117" s="203" t="s">
        <v>448</v>
      </c>
      <c r="Q117" s="202"/>
      <c r="R117" s="202"/>
      <c r="S117" s="204"/>
      <c r="T117" s="202"/>
    </row>
    <row r="118" spans="4:20" ht="30" customHeight="1" x14ac:dyDescent="0.25">
      <c r="D118" s="227"/>
      <c r="E118" s="227"/>
      <c r="F118" s="228">
        <v>2</v>
      </c>
      <c r="G118" s="227"/>
      <c r="H118" s="227"/>
      <c r="I118" s="236">
        <f>SUM(J119:J126)</f>
        <v>12</v>
      </c>
      <c r="J118" s="227"/>
      <c r="K118" s="227"/>
      <c r="L118" s="227"/>
      <c r="M118" s="237">
        <f>SUM(N119:N126)</f>
        <v>12</v>
      </c>
      <c r="N118" s="227"/>
      <c r="O118" s="194">
        <v>1.5</v>
      </c>
      <c r="P118" s="195" t="s">
        <v>230</v>
      </c>
      <c r="Q118" s="194" t="s">
        <v>243</v>
      </c>
      <c r="R118" s="194" t="s">
        <v>244</v>
      </c>
      <c r="S118" s="196" t="s">
        <v>245</v>
      </c>
      <c r="T118" s="194"/>
    </row>
    <row r="119" spans="4:20" ht="30" customHeight="1" x14ac:dyDescent="0.25">
      <c r="D119" s="227"/>
      <c r="E119" s="227"/>
      <c r="F119" s="227"/>
      <c r="G119" s="227"/>
      <c r="H119" s="227"/>
      <c r="I119" s="227"/>
      <c r="J119" s="236">
        <v>6</v>
      </c>
      <c r="K119" s="227"/>
      <c r="L119" s="227"/>
      <c r="M119" s="227"/>
      <c r="N119" s="237">
        <v>6</v>
      </c>
      <c r="O119" s="201" t="s">
        <v>25</v>
      </c>
      <c r="P119" s="198" t="s">
        <v>449</v>
      </c>
      <c r="Q119" s="199"/>
      <c r="R119" s="199"/>
      <c r="S119" s="200"/>
      <c r="T119" s="199"/>
    </row>
    <row r="120" spans="4:20" ht="30" hidden="1" customHeight="1" x14ac:dyDescent="0.25">
      <c r="D120" s="227"/>
      <c r="E120" s="227"/>
      <c r="F120" s="227"/>
      <c r="G120" s="227"/>
      <c r="H120" s="227"/>
      <c r="I120" s="227"/>
      <c r="J120" s="227"/>
      <c r="K120" s="227"/>
      <c r="L120" s="227"/>
      <c r="M120" s="227"/>
      <c r="N120" s="227"/>
      <c r="O120" s="232" t="s">
        <v>26</v>
      </c>
      <c r="P120" s="9" t="s">
        <v>450</v>
      </c>
      <c r="Q120" s="234">
        <v>87</v>
      </c>
      <c r="R120" s="11" t="s">
        <v>451</v>
      </c>
      <c r="S120" s="17">
        <v>80</v>
      </c>
      <c r="T120" s="11"/>
    </row>
    <row r="121" spans="4:20" ht="30" hidden="1" customHeight="1" x14ac:dyDescent="0.25">
      <c r="D121" s="227"/>
      <c r="E121" s="227"/>
      <c r="F121" s="227"/>
      <c r="G121" s="227"/>
      <c r="H121" s="227"/>
      <c r="I121" s="227"/>
      <c r="J121" s="227"/>
      <c r="K121" s="227"/>
      <c r="L121" s="227"/>
      <c r="M121" s="227"/>
      <c r="N121" s="227"/>
      <c r="O121" s="232" t="s">
        <v>27</v>
      </c>
      <c r="P121" s="9" t="s">
        <v>452</v>
      </c>
      <c r="Q121" s="234">
        <v>88</v>
      </c>
      <c r="R121" s="11" t="s">
        <v>451</v>
      </c>
      <c r="S121" s="17">
        <v>30</v>
      </c>
      <c r="T121" s="11"/>
    </row>
    <row r="122" spans="4:20" ht="30" hidden="1" customHeight="1" x14ac:dyDescent="0.25">
      <c r="D122" s="227"/>
      <c r="E122" s="227"/>
      <c r="F122" s="227"/>
      <c r="G122" s="227"/>
      <c r="H122" s="227"/>
      <c r="I122" s="227"/>
      <c r="J122" s="227"/>
      <c r="K122" s="227"/>
      <c r="L122" s="227"/>
      <c r="M122" s="227"/>
      <c r="N122" s="227"/>
      <c r="O122" s="232" t="s">
        <v>28</v>
      </c>
      <c r="P122" s="9" t="s">
        <v>453</v>
      </c>
      <c r="Q122" s="234">
        <v>89</v>
      </c>
      <c r="R122" s="11" t="s">
        <v>454</v>
      </c>
      <c r="S122" s="17">
        <v>10</v>
      </c>
      <c r="T122" s="11"/>
    </row>
    <row r="123" spans="4:20" ht="30" hidden="1" customHeight="1" x14ac:dyDescent="0.25">
      <c r="D123" s="227"/>
      <c r="E123" s="227"/>
      <c r="F123" s="227"/>
      <c r="G123" s="227"/>
      <c r="H123" s="227"/>
      <c r="I123" s="227"/>
      <c r="J123" s="227"/>
      <c r="K123" s="227"/>
      <c r="L123" s="227"/>
      <c r="M123" s="227"/>
      <c r="N123" s="227"/>
      <c r="O123" s="232" t="s">
        <v>29</v>
      </c>
      <c r="P123" s="9" t="s">
        <v>455</v>
      </c>
      <c r="Q123" s="234">
        <v>90</v>
      </c>
      <c r="R123" s="11" t="s">
        <v>456</v>
      </c>
      <c r="S123" s="17">
        <v>850</v>
      </c>
      <c r="T123" s="11"/>
    </row>
    <row r="124" spans="4:20" ht="30" hidden="1" customHeight="1" x14ac:dyDescent="0.25">
      <c r="D124" s="227"/>
      <c r="E124" s="227"/>
      <c r="F124" s="227"/>
      <c r="G124" s="227"/>
      <c r="H124" s="227"/>
      <c r="I124" s="227"/>
      <c r="J124" s="227"/>
      <c r="K124" s="227"/>
      <c r="L124" s="227"/>
      <c r="M124" s="227"/>
      <c r="N124" s="227"/>
      <c r="O124" s="232" t="s">
        <v>461</v>
      </c>
      <c r="P124" s="9" t="s">
        <v>457</v>
      </c>
      <c r="Q124" s="234">
        <v>91</v>
      </c>
      <c r="R124" s="11" t="s">
        <v>458</v>
      </c>
      <c r="S124" s="17">
        <v>150</v>
      </c>
      <c r="T124" s="11"/>
    </row>
    <row r="125" spans="4:20" ht="30" hidden="1" customHeight="1" x14ac:dyDescent="0.25">
      <c r="D125" s="227"/>
      <c r="E125" s="227"/>
      <c r="F125" s="227"/>
      <c r="G125" s="227"/>
      <c r="H125" s="227"/>
      <c r="I125" s="227"/>
      <c r="J125" s="227"/>
      <c r="K125" s="227"/>
      <c r="L125" s="227"/>
      <c r="M125" s="227"/>
      <c r="N125" s="227"/>
      <c r="O125" s="232" t="s">
        <v>462</v>
      </c>
      <c r="P125" s="9" t="s">
        <v>459</v>
      </c>
      <c r="Q125" s="234">
        <v>92</v>
      </c>
      <c r="R125" s="11" t="s">
        <v>460</v>
      </c>
      <c r="S125" s="17">
        <v>50</v>
      </c>
      <c r="T125" s="11"/>
    </row>
    <row r="126" spans="4:20" ht="30" customHeight="1" x14ac:dyDescent="0.25">
      <c r="D126" s="227"/>
      <c r="E126" s="227"/>
      <c r="F126" s="227"/>
      <c r="G126" s="227"/>
      <c r="H126" s="227"/>
      <c r="I126" s="227"/>
      <c r="J126" s="236">
        <v>6</v>
      </c>
      <c r="K126" s="227"/>
      <c r="L126" s="227"/>
      <c r="M126" s="227"/>
      <c r="N126" s="237">
        <v>6</v>
      </c>
      <c r="O126" s="201" t="s">
        <v>30</v>
      </c>
      <c r="P126" s="198" t="s">
        <v>463</v>
      </c>
      <c r="Q126" s="199"/>
      <c r="R126" s="199"/>
      <c r="S126" s="200"/>
      <c r="T126" s="199"/>
    </row>
    <row r="127" spans="4:20" ht="30" hidden="1" customHeight="1" x14ac:dyDescent="0.25">
      <c r="D127" s="227"/>
      <c r="E127" s="227"/>
      <c r="F127" s="227"/>
      <c r="G127" s="227"/>
      <c r="H127" s="227"/>
      <c r="I127" s="227"/>
      <c r="J127" s="227"/>
      <c r="K127" s="227"/>
      <c r="L127" s="227"/>
      <c r="M127" s="227"/>
      <c r="N127" s="227"/>
      <c r="O127" s="232" t="s">
        <v>31</v>
      </c>
      <c r="P127" s="9" t="s">
        <v>464</v>
      </c>
      <c r="Q127" s="234">
        <v>93</v>
      </c>
      <c r="R127" s="11" t="s">
        <v>465</v>
      </c>
      <c r="S127" s="17">
        <v>1916</v>
      </c>
      <c r="T127" s="11"/>
    </row>
    <row r="128" spans="4:20" ht="30" hidden="1" customHeight="1" x14ac:dyDescent="0.25">
      <c r="D128" s="227"/>
      <c r="E128" s="227"/>
      <c r="F128" s="227"/>
      <c r="G128" s="227"/>
      <c r="H128" s="227"/>
      <c r="I128" s="227"/>
      <c r="J128" s="227"/>
      <c r="K128" s="227"/>
      <c r="L128" s="227"/>
      <c r="M128" s="227"/>
      <c r="N128" s="227"/>
      <c r="O128" s="232" t="s">
        <v>32</v>
      </c>
      <c r="P128" s="9" t="s">
        <v>466</v>
      </c>
      <c r="Q128" s="234">
        <v>94</v>
      </c>
      <c r="R128" s="11" t="s">
        <v>467</v>
      </c>
      <c r="S128" s="17">
        <v>15</v>
      </c>
      <c r="T128" s="11"/>
    </row>
    <row r="129" spans="4:20" ht="30" hidden="1" customHeight="1" x14ac:dyDescent="0.25">
      <c r="D129" s="227"/>
      <c r="E129" s="227"/>
      <c r="F129" s="227"/>
      <c r="G129" s="227"/>
      <c r="H129" s="227"/>
      <c r="I129" s="227"/>
      <c r="J129" s="227"/>
      <c r="K129" s="227"/>
      <c r="L129" s="227"/>
      <c r="M129" s="227"/>
      <c r="N129" s="227"/>
      <c r="O129" s="232" t="s">
        <v>474</v>
      </c>
      <c r="P129" s="9" t="s">
        <v>468</v>
      </c>
      <c r="Q129" s="234">
        <v>95</v>
      </c>
      <c r="R129" s="11" t="s">
        <v>467</v>
      </c>
      <c r="S129" s="17">
        <v>15</v>
      </c>
      <c r="T129" s="11"/>
    </row>
    <row r="130" spans="4:20" ht="30" hidden="1" customHeight="1" x14ac:dyDescent="0.25">
      <c r="D130" s="227"/>
      <c r="E130" s="227"/>
      <c r="F130" s="227"/>
      <c r="G130" s="227"/>
      <c r="H130" s="227"/>
      <c r="I130" s="227"/>
      <c r="J130" s="227"/>
      <c r="K130" s="227"/>
      <c r="L130" s="227"/>
      <c r="M130" s="227"/>
      <c r="N130" s="227"/>
      <c r="O130" s="232" t="s">
        <v>475</v>
      </c>
      <c r="P130" s="9" t="s">
        <v>469</v>
      </c>
      <c r="Q130" s="234">
        <v>96</v>
      </c>
      <c r="R130" s="11" t="s">
        <v>470</v>
      </c>
      <c r="S130" s="17">
        <v>20</v>
      </c>
      <c r="T130" s="11"/>
    </row>
    <row r="131" spans="4:20" ht="30" hidden="1" customHeight="1" x14ac:dyDescent="0.25">
      <c r="D131" s="227"/>
      <c r="E131" s="227"/>
      <c r="F131" s="227"/>
      <c r="G131" s="227"/>
      <c r="H131" s="227"/>
      <c r="I131" s="227"/>
      <c r="J131" s="227"/>
      <c r="K131" s="227"/>
      <c r="L131" s="227"/>
      <c r="M131" s="227"/>
      <c r="N131" s="227"/>
      <c r="O131" s="232" t="s">
        <v>476</v>
      </c>
      <c r="P131" s="9" t="s">
        <v>471</v>
      </c>
      <c r="Q131" s="234">
        <v>97</v>
      </c>
      <c r="R131" s="11" t="s">
        <v>470</v>
      </c>
      <c r="S131" s="17">
        <v>3</v>
      </c>
      <c r="T131" s="11"/>
    </row>
    <row r="132" spans="4:20" ht="30" hidden="1" customHeight="1" x14ac:dyDescent="0.25">
      <c r="D132" s="227"/>
      <c r="E132" s="227"/>
      <c r="F132" s="227"/>
      <c r="G132" s="227"/>
      <c r="H132" s="227"/>
      <c r="I132" s="227"/>
      <c r="J132" s="227"/>
      <c r="K132" s="227"/>
      <c r="L132" s="227"/>
      <c r="M132" s="227"/>
      <c r="N132" s="227"/>
      <c r="O132" s="232" t="s">
        <v>477</v>
      </c>
      <c r="P132" s="9" t="s">
        <v>472</v>
      </c>
      <c r="Q132" s="234">
        <v>98</v>
      </c>
      <c r="R132" s="11" t="s">
        <v>473</v>
      </c>
      <c r="S132" s="17">
        <v>10</v>
      </c>
      <c r="T132" s="11"/>
    </row>
    <row r="133" spans="4:20" ht="30" customHeight="1" x14ac:dyDescent="0.25">
      <c r="D133" s="227"/>
      <c r="E133" s="227"/>
      <c r="F133" s="228">
        <v>6</v>
      </c>
      <c r="G133" s="227"/>
      <c r="H133" s="227"/>
      <c r="I133" s="236">
        <f>SUM(J134:J155)</f>
        <v>18</v>
      </c>
      <c r="J133" s="227"/>
      <c r="K133" s="227"/>
      <c r="L133" s="227"/>
      <c r="M133" s="237">
        <f>SUM(N134:N155)</f>
        <v>18</v>
      </c>
      <c r="N133" s="227"/>
      <c r="O133" s="194">
        <v>1.6</v>
      </c>
      <c r="P133" s="195" t="s">
        <v>478</v>
      </c>
      <c r="Q133" s="194" t="s">
        <v>243</v>
      </c>
      <c r="R133" s="194" t="s">
        <v>244</v>
      </c>
      <c r="S133" s="196" t="s">
        <v>245</v>
      </c>
      <c r="T133" s="194"/>
    </row>
    <row r="134" spans="4:20" ht="30" customHeight="1" x14ac:dyDescent="0.25">
      <c r="D134" s="227"/>
      <c r="E134" s="227"/>
      <c r="G134" s="227"/>
      <c r="H134" s="227"/>
      <c r="I134" s="227"/>
      <c r="J134" s="236">
        <v>5</v>
      </c>
      <c r="K134" s="227"/>
      <c r="L134" s="227"/>
      <c r="M134" s="227"/>
      <c r="N134" s="237">
        <v>5</v>
      </c>
      <c r="O134" s="201" t="s">
        <v>59</v>
      </c>
      <c r="P134" s="198" t="s">
        <v>479</v>
      </c>
      <c r="Q134" s="199"/>
      <c r="R134" s="199"/>
      <c r="S134" s="200"/>
      <c r="T134" s="199"/>
    </row>
    <row r="135" spans="4:20" ht="30" hidden="1" customHeight="1" x14ac:dyDescent="0.25">
      <c r="D135" s="227"/>
      <c r="E135" s="227"/>
      <c r="F135" s="227"/>
      <c r="G135" s="227"/>
      <c r="H135" s="227"/>
      <c r="I135" s="227"/>
      <c r="J135" s="227"/>
      <c r="K135" s="227"/>
      <c r="L135" s="227"/>
      <c r="M135" s="227"/>
      <c r="N135" s="227"/>
      <c r="O135" s="232" t="s">
        <v>60</v>
      </c>
      <c r="P135" s="12" t="s">
        <v>480</v>
      </c>
      <c r="Q135" s="233">
        <v>99</v>
      </c>
      <c r="R135" s="14" t="s">
        <v>481</v>
      </c>
      <c r="S135" s="17">
        <v>1</v>
      </c>
      <c r="T135" s="14"/>
    </row>
    <row r="136" spans="4:20" ht="30" hidden="1" customHeight="1" x14ac:dyDescent="0.25">
      <c r="D136" s="227"/>
      <c r="E136" s="227"/>
      <c r="F136" s="227"/>
      <c r="G136" s="227"/>
      <c r="H136" s="227"/>
      <c r="I136" s="227"/>
      <c r="J136" s="227"/>
      <c r="K136" s="227"/>
      <c r="L136" s="227"/>
      <c r="M136" s="227"/>
      <c r="N136" s="227"/>
      <c r="O136" s="232" t="s">
        <v>61</v>
      </c>
      <c r="P136" s="12" t="s">
        <v>482</v>
      </c>
      <c r="Q136" s="247">
        <v>100</v>
      </c>
      <c r="R136" s="14" t="s">
        <v>483</v>
      </c>
      <c r="S136" s="17">
        <v>6</v>
      </c>
      <c r="T136" s="14"/>
    </row>
    <row r="137" spans="4:20" ht="30" hidden="1" customHeight="1" x14ac:dyDescent="0.25">
      <c r="D137" s="227"/>
      <c r="E137" s="227"/>
      <c r="F137" s="227"/>
      <c r="G137" s="227"/>
      <c r="H137" s="227"/>
      <c r="I137" s="227"/>
      <c r="J137" s="227"/>
      <c r="K137" s="227"/>
      <c r="L137" s="227"/>
      <c r="M137" s="227"/>
      <c r="N137" s="227"/>
      <c r="O137" s="232" t="s">
        <v>62</v>
      </c>
      <c r="P137" s="12" t="s">
        <v>484</v>
      </c>
      <c r="Q137" s="233">
        <v>101</v>
      </c>
      <c r="R137" s="14" t="s">
        <v>485</v>
      </c>
      <c r="S137" s="17">
        <v>1</v>
      </c>
      <c r="T137" s="14"/>
    </row>
    <row r="138" spans="4:20" ht="30" hidden="1" customHeight="1" x14ac:dyDescent="0.25">
      <c r="D138" s="227"/>
      <c r="E138" s="227"/>
      <c r="F138" s="227"/>
      <c r="G138" s="227"/>
      <c r="H138" s="227"/>
      <c r="I138" s="227"/>
      <c r="J138" s="227"/>
      <c r="K138" s="227"/>
      <c r="L138" s="227"/>
      <c r="M138" s="227"/>
      <c r="N138" s="227"/>
      <c r="O138" s="232" t="s">
        <v>495</v>
      </c>
      <c r="P138" s="12" t="s">
        <v>486</v>
      </c>
      <c r="Q138" s="233">
        <v>102</v>
      </c>
      <c r="R138" s="14" t="s">
        <v>487</v>
      </c>
      <c r="S138" s="17">
        <v>1</v>
      </c>
      <c r="T138" s="14"/>
    </row>
    <row r="139" spans="4:20" ht="30" hidden="1" customHeight="1" x14ac:dyDescent="0.25">
      <c r="D139" s="227"/>
      <c r="E139" s="227"/>
      <c r="F139" s="227"/>
      <c r="G139" s="227"/>
      <c r="H139" s="227"/>
      <c r="I139" s="227"/>
      <c r="J139" s="227"/>
      <c r="K139" s="227"/>
      <c r="L139" s="227"/>
      <c r="M139" s="227"/>
      <c r="N139" s="227"/>
      <c r="O139" s="232" t="s">
        <v>496</v>
      </c>
      <c r="P139" s="12" t="s">
        <v>488</v>
      </c>
      <c r="Q139" s="233">
        <v>103</v>
      </c>
      <c r="R139" s="14" t="s">
        <v>487</v>
      </c>
      <c r="S139" s="17">
        <v>1</v>
      </c>
      <c r="T139" s="14"/>
    </row>
    <row r="140" spans="4:20" ht="30" customHeight="1" x14ac:dyDescent="0.25">
      <c r="D140" s="227"/>
      <c r="E140" s="227"/>
      <c r="F140" s="227"/>
      <c r="G140" s="227"/>
      <c r="H140" s="227"/>
      <c r="I140" s="227"/>
      <c r="J140" s="236">
        <v>3</v>
      </c>
      <c r="K140" s="227"/>
      <c r="L140" s="227"/>
      <c r="M140" s="227"/>
      <c r="N140" s="237">
        <v>3</v>
      </c>
      <c r="O140" s="201" t="s">
        <v>63</v>
      </c>
      <c r="P140" s="198" t="s">
        <v>489</v>
      </c>
      <c r="Q140" s="199"/>
      <c r="R140" s="199"/>
      <c r="S140" s="200"/>
      <c r="T140" s="199"/>
    </row>
    <row r="141" spans="4:20" ht="30" hidden="1" customHeight="1" x14ac:dyDescent="0.25">
      <c r="D141" s="227"/>
      <c r="E141" s="227"/>
      <c r="F141" s="227"/>
      <c r="G141" s="227"/>
      <c r="H141" s="227"/>
      <c r="I141" s="227"/>
      <c r="J141" s="227"/>
      <c r="K141" s="227"/>
      <c r="L141" s="227"/>
      <c r="M141" s="227"/>
      <c r="N141" s="227"/>
      <c r="O141" s="232" t="s">
        <v>64</v>
      </c>
      <c r="P141" s="12" t="s">
        <v>490</v>
      </c>
      <c r="Q141" s="233">
        <v>104</v>
      </c>
      <c r="R141" s="14" t="s">
        <v>491</v>
      </c>
      <c r="S141" s="16">
        <v>12</v>
      </c>
      <c r="T141" s="14"/>
    </row>
    <row r="142" spans="4:20" ht="30" hidden="1" customHeight="1" x14ac:dyDescent="0.25">
      <c r="D142" s="227"/>
      <c r="E142" s="227"/>
      <c r="F142" s="227"/>
      <c r="G142" s="227"/>
      <c r="H142" s="227"/>
      <c r="I142" s="227"/>
      <c r="J142" s="227"/>
      <c r="K142" s="227"/>
      <c r="L142" s="227"/>
      <c r="M142" s="227"/>
      <c r="N142" s="227"/>
      <c r="O142" s="232" t="s">
        <v>65</v>
      </c>
      <c r="P142" s="12" t="s">
        <v>492</v>
      </c>
      <c r="Q142" s="233">
        <v>105</v>
      </c>
      <c r="R142" s="14" t="s">
        <v>493</v>
      </c>
      <c r="S142" s="16">
        <v>40</v>
      </c>
      <c r="T142" s="14"/>
    </row>
    <row r="143" spans="4:20" ht="30" hidden="1" customHeight="1" x14ac:dyDescent="0.25">
      <c r="D143" s="227"/>
      <c r="E143" s="227"/>
      <c r="F143" s="227"/>
      <c r="G143" s="227"/>
      <c r="H143" s="227"/>
      <c r="I143" s="227"/>
      <c r="J143" s="227"/>
      <c r="K143" s="227"/>
      <c r="L143" s="227"/>
      <c r="M143" s="227"/>
      <c r="N143" s="227"/>
      <c r="O143" s="232" t="s">
        <v>66</v>
      </c>
      <c r="P143" s="12" t="s">
        <v>494</v>
      </c>
      <c r="Q143" s="233">
        <v>106</v>
      </c>
      <c r="R143" s="14" t="s">
        <v>487</v>
      </c>
      <c r="S143" s="16">
        <v>1</v>
      </c>
      <c r="T143" s="14"/>
    </row>
    <row r="144" spans="4:20" ht="30" customHeight="1" x14ac:dyDescent="0.25">
      <c r="D144" s="227"/>
      <c r="E144" s="227"/>
      <c r="F144" s="227"/>
      <c r="G144" s="227"/>
      <c r="H144" s="227"/>
      <c r="I144" s="227"/>
      <c r="J144" s="236">
        <v>4</v>
      </c>
      <c r="K144" s="227"/>
      <c r="L144" s="227"/>
      <c r="M144" s="227"/>
      <c r="N144" s="237">
        <v>4</v>
      </c>
      <c r="O144" s="201" t="s">
        <v>67</v>
      </c>
      <c r="P144" s="198" t="s">
        <v>497</v>
      </c>
      <c r="Q144" s="199"/>
      <c r="R144" s="199"/>
      <c r="S144" s="200"/>
      <c r="T144" s="199"/>
    </row>
    <row r="145" spans="4:20" ht="30" hidden="1" customHeight="1" x14ac:dyDescent="0.25">
      <c r="D145" s="227"/>
      <c r="E145" s="227"/>
      <c r="F145" s="227"/>
      <c r="G145" s="227"/>
      <c r="H145" s="227"/>
      <c r="I145" s="227"/>
      <c r="J145" s="227"/>
      <c r="K145" s="227"/>
      <c r="L145" s="227"/>
      <c r="M145" s="227"/>
      <c r="N145" s="227"/>
      <c r="O145" s="232" t="s">
        <v>68</v>
      </c>
      <c r="P145" s="12" t="s">
        <v>498</v>
      </c>
      <c r="Q145" s="234">
        <v>107</v>
      </c>
      <c r="R145" s="14" t="s">
        <v>499</v>
      </c>
      <c r="S145" s="16">
        <v>1</v>
      </c>
      <c r="T145" s="14"/>
    </row>
    <row r="146" spans="4:20" ht="30" hidden="1" customHeight="1" x14ac:dyDescent="0.25">
      <c r="D146" s="227"/>
      <c r="E146" s="227"/>
      <c r="F146" s="227"/>
      <c r="G146" s="227"/>
      <c r="H146" s="227"/>
      <c r="I146" s="227"/>
      <c r="J146" s="227"/>
      <c r="K146" s="227"/>
      <c r="L146" s="227"/>
      <c r="M146" s="227"/>
      <c r="N146" s="227"/>
      <c r="O146" s="232" t="s">
        <v>69</v>
      </c>
      <c r="P146" s="12" t="s">
        <v>500</v>
      </c>
      <c r="Q146" s="234">
        <v>108</v>
      </c>
      <c r="R146" s="14" t="s">
        <v>501</v>
      </c>
      <c r="S146" s="16">
        <v>40</v>
      </c>
      <c r="T146" s="14"/>
    </row>
    <row r="147" spans="4:20" ht="30" hidden="1" customHeight="1" x14ac:dyDescent="0.25">
      <c r="D147" s="227"/>
      <c r="E147" s="227"/>
      <c r="F147" s="227"/>
      <c r="G147" s="227"/>
      <c r="H147" s="227"/>
      <c r="I147" s="227"/>
      <c r="J147" s="227"/>
      <c r="K147" s="227"/>
      <c r="L147" s="227"/>
      <c r="M147" s="227"/>
      <c r="N147" s="227"/>
      <c r="O147" s="232" t="s">
        <v>70</v>
      </c>
      <c r="P147" s="9" t="s">
        <v>502</v>
      </c>
      <c r="Q147" s="234">
        <v>109</v>
      </c>
      <c r="R147" s="11" t="s">
        <v>503</v>
      </c>
      <c r="S147" s="17">
        <v>2</v>
      </c>
      <c r="T147" s="11"/>
    </row>
    <row r="148" spans="4:20" ht="30" hidden="1" customHeight="1" x14ac:dyDescent="0.25">
      <c r="D148" s="227"/>
      <c r="E148" s="227"/>
      <c r="F148" s="227"/>
      <c r="G148" s="227"/>
      <c r="H148" s="227"/>
      <c r="I148" s="227"/>
      <c r="J148" s="227"/>
      <c r="K148" s="227"/>
      <c r="L148" s="227"/>
      <c r="M148" s="227"/>
      <c r="N148" s="227"/>
      <c r="O148" s="232" t="s">
        <v>506</v>
      </c>
      <c r="P148" s="12" t="s">
        <v>504</v>
      </c>
      <c r="Q148" s="234">
        <v>110</v>
      </c>
      <c r="R148" s="14" t="s">
        <v>505</v>
      </c>
      <c r="S148" s="16">
        <v>4</v>
      </c>
      <c r="T148" s="14"/>
    </row>
    <row r="149" spans="4:20" ht="30" customHeight="1" x14ac:dyDescent="0.25">
      <c r="D149" s="227"/>
      <c r="E149" s="227"/>
      <c r="F149" s="227"/>
      <c r="G149" s="227"/>
      <c r="H149" s="227"/>
      <c r="I149" s="227"/>
      <c r="J149" s="236">
        <v>3</v>
      </c>
      <c r="K149" s="227"/>
      <c r="L149" s="227"/>
      <c r="M149" s="227"/>
      <c r="N149" s="237">
        <v>3</v>
      </c>
      <c r="O149" s="201" t="s">
        <v>508</v>
      </c>
      <c r="P149" s="198" t="s">
        <v>507</v>
      </c>
      <c r="Q149" s="199"/>
      <c r="R149" s="199"/>
      <c r="S149" s="200"/>
      <c r="T149" s="199"/>
    </row>
    <row r="150" spans="4:20" ht="30" hidden="1" customHeight="1" x14ac:dyDescent="0.25">
      <c r="D150" s="227"/>
      <c r="E150" s="227"/>
      <c r="F150" s="227"/>
      <c r="G150" s="227"/>
      <c r="H150" s="227"/>
      <c r="I150" s="227"/>
      <c r="J150" s="227"/>
      <c r="K150" s="227"/>
      <c r="L150" s="227"/>
      <c r="M150" s="227"/>
      <c r="N150" s="227"/>
      <c r="O150" s="232" t="s">
        <v>514</v>
      </c>
      <c r="P150" s="9" t="s">
        <v>509</v>
      </c>
      <c r="Q150" s="234">
        <v>111</v>
      </c>
      <c r="R150" s="11" t="s">
        <v>510</v>
      </c>
      <c r="S150" s="17">
        <v>1</v>
      </c>
      <c r="T150" s="11"/>
    </row>
    <row r="151" spans="4:20" ht="30" hidden="1" customHeight="1" x14ac:dyDescent="0.25">
      <c r="D151" s="227"/>
      <c r="E151" s="227"/>
      <c r="F151" s="227"/>
      <c r="G151" s="227"/>
      <c r="H151" s="227"/>
      <c r="I151" s="227"/>
      <c r="J151" s="227"/>
      <c r="K151" s="227"/>
      <c r="L151" s="227"/>
      <c r="M151" s="227"/>
      <c r="N151" s="227"/>
      <c r="O151" s="232" t="s">
        <v>515</v>
      </c>
      <c r="P151" s="9" t="s">
        <v>511</v>
      </c>
      <c r="Q151" s="234">
        <v>112</v>
      </c>
      <c r="R151" s="11" t="s">
        <v>512</v>
      </c>
      <c r="S151" s="17">
        <v>600</v>
      </c>
      <c r="T151" s="11"/>
    </row>
    <row r="152" spans="4:20" ht="30" hidden="1" customHeight="1" x14ac:dyDescent="0.25">
      <c r="D152" s="227"/>
      <c r="E152" s="227"/>
      <c r="F152" s="227"/>
      <c r="G152" s="227"/>
      <c r="H152" s="227"/>
      <c r="I152" s="227"/>
      <c r="J152" s="227"/>
      <c r="K152" s="227"/>
      <c r="L152" s="227"/>
      <c r="M152" s="227"/>
      <c r="N152" s="227"/>
      <c r="O152" s="232" t="s">
        <v>516</v>
      </c>
      <c r="P152" s="9" t="s">
        <v>513</v>
      </c>
      <c r="Q152" s="234">
        <v>113</v>
      </c>
      <c r="R152" s="11" t="s">
        <v>512</v>
      </c>
      <c r="S152" s="17">
        <v>300</v>
      </c>
      <c r="T152" s="11"/>
    </row>
    <row r="153" spans="4:20" ht="30" customHeight="1" x14ac:dyDescent="0.25">
      <c r="D153" s="227"/>
      <c r="E153" s="227"/>
      <c r="F153" s="227"/>
      <c r="G153" s="227"/>
      <c r="H153" s="227"/>
      <c r="I153" s="227"/>
      <c r="J153" s="236">
        <v>1</v>
      </c>
      <c r="K153" s="227"/>
      <c r="L153" s="227"/>
      <c r="M153" s="227"/>
      <c r="N153" s="237">
        <v>1</v>
      </c>
      <c r="O153" s="201" t="s">
        <v>518</v>
      </c>
      <c r="P153" s="198" t="s">
        <v>517</v>
      </c>
      <c r="Q153" s="199"/>
      <c r="R153" s="199"/>
      <c r="S153" s="200"/>
      <c r="T153" s="199"/>
    </row>
    <row r="154" spans="4:20" ht="30" hidden="1" customHeight="1" x14ac:dyDescent="0.25">
      <c r="D154" s="227"/>
      <c r="E154" s="227"/>
      <c r="F154" s="227"/>
      <c r="G154" s="227"/>
      <c r="H154" s="227"/>
      <c r="I154" s="227"/>
      <c r="J154" s="227"/>
      <c r="K154" s="227"/>
      <c r="L154" s="227"/>
      <c r="M154" s="227"/>
      <c r="N154" s="227"/>
      <c r="O154" s="232" t="s">
        <v>521</v>
      </c>
      <c r="P154" s="12" t="s">
        <v>519</v>
      </c>
      <c r="Q154" s="233">
        <v>114</v>
      </c>
      <c r="R154" s="14" t="s">
        <v>520</v>
      </c>
      <c r="S154" s="16">
        <v>4</v>
      </c>
      <c r="T154" s="14"/>
    </row>
    <row r="155" spans="4:20" ht="30" customHeight="1" x14ac:dyDescent="0.25">
      <c r="D155" s="227"/>
      <c r="E155" s="227"/>
      <c r="F155" s="227"/>
      <c r="G155" s="227"/>
      <c r="H155" s="227"/>
      <c r="I155" s="227"/>
      <c r="J155" s="236">
        <v>2</v>
      </c>
      <c r="K155" s="227"/>
      <c r="L155" s="227"/>
      <c r="M155" s="227"/>
      <c r="N155" s="237">
        <v>2</v>
      </c>
      <c r="O155" s="201" t="s">
        <v>523</v>
      </c>
      <c r="P155" s="198" t="s">
        <v>522</v>
      </c>
      <c r="Q155" s="199"/>
      <c r="R155" s="199"/>
      <c r="S155" s="200"/>
      <c r="T155" s="199"/>
    </row>
    <row r="156" spans="4:20" ht="30" hidden="1" customHeight="1" x14ac:dyDescent="0.25">
      <c r="D156" s="227"/>
      <c r="E156" s="227"/>
      <c r="F156" s="227"/>
      <c r="G156" s="227"/>
      <c r="H156" s="227"/>
      <c r="I156" s="227"/>
      <c r="J156" s="227"/>
      <c r="K156" s="227"/>
      <c r="L156" s="227"/>
      <c r="M156" s="227"/>
      <c r="N156" s="227"/>
      <c r="O156" s="232" t="s">
        <v>528</v>
      </c>
      <c r="P156" s="12" t="s">
        <v>524</v>
      </c>
      <c r="Q156" s="234">
        <v>115</v>
      </c>
      <c r="R156" s="14" t="s">
        <v>525</v>
      </c>
      <c r="S156" s="17">
        <v>1</v>
      </c>
      <c r="T156" s="14"/>
    </row>
    <row r="157" spans="4:20" ht="30" hidden="1" customHeight="1" x14ac:dyDescent="0.25">
      <c r="D157" s="227"/>
      <c r="E157" s="227"/>
      <c r="F157" s="227"/>
      <c r="G157" s="227"/>
      <c r="H157" s="227"/>
      <c r="I157" s="227"/>
      <c r="J157" s="227"/>
      <c r="K157" s="227"/>
      <c r="L157" s="227"/>
      <c r="M157" s="227"/>
      <c r="N157" s="227"/>
      <c r="O157" s="232" t="s">
        <v>529</v>
      </c>
      <c r="P157" s="12" t="s">
        <v>526</v>
      </c>
      <c r="Q157" s="234">
        <v>116</v>
      </c>
      <c r="R157" s="14" t="s">
        <v>527</v>
      </c>
      <c r="S157" s="17">
        <v>4000</v>
      </c>
      <c r="T157" s="14"/>
    </row>
    <row r="158" spans="4:20" ht="30" customHeight="1" x14ac:dyDescent="0.25">
      <c r="D158" s="227"/>
      <c r="E158" s="227"/>
      <c r="F158" s="228">
        <v>4</v>
      </c>
      <c r="G158" s="227"/>
      <c r="H158" s="227"/>
      <c r="I158" s="236">
        <f>SUM(J159:J194)</f>
        <v>15</v>
      </c>
      <c r="J158" s="227"/>
      <c r="K158" s="227"/>
      <c r="L158" s="227"/>
      <c r="M158" s="237">
        <f>SUM(N159:N194)</f>
        <v>35</v>
      </c>
      <c r="N158" s="227"/>
      <c r="O158" s="194">
        <v>1.7</v>
      </c>
      <c r="P158" s="195" t="s">
        <v>530</v>
      </c>
      <c r="Q158" s="194"/>
      <c r="R158" s="194"/>
      <c r="S158" s="196"/>
      <c r="T158" s="194"/>
    </row>
    <row r="159" spans="4:20" ht="30" customHeight="1" x14ac:dyDescent="0.25">
      <c r="D159" s="227"/>
      <c r="E159" s="227"/>
      <c r="F159" s="227"/>
      <c r="G159" s="227"/>
      <c r="H159" s="227"/>
      <c r="I159" s="227"/>
      <c r="J159" s="236">
        <v>5</v>
      </c>
      <c r="K159" s="227"/>
      <c r="L159" s="227"/>
      <c r="M159" s="227"/>
      <c r="N159" s="237">
        <v>9</v>
      </c>
      <c r="O159" s="201" t="s">
        <v>85</v>
      </c>
      <c r="P159" s="198" t="s">
        <v>531</v>
      </c>
      <c r="Q159" s="199"/>
      <c r="R159" s="199"/>
      <c r="S159" s="200"/>
      <c r="T159" s="199"/>
    </row>
    <row r="160" spans="4:20" ht="30" hidden="1" customHeight="1" x14ac:dyDescent="0.25">
      <c r="D160" s="227"/>
      <c r="E160" s="227"/>
      <c r="F160" s="227"/>
      <c r="G160" s="227"/>
      <c r="H160" s="227"/>
      <c r="I160" s="227"/>
      <c r="J160" s="227"/>
      <c r="K160" s="227"/>
      <c r="L160" s="227"/>
      <c r="M160" s="227"/>
      <c r="N160" s="227"/>
      <c r="O160" s="1036" t="s">
        <v>86</v>
      </c>
      <c r="P160" s="1048" t="s">
        <v>532</v>
      </c>
      <c r="Q160" s="248">
        <v>117</v>
      </c>
      <c r="R160" s="206" t="s">
        <v>533</v>
      </c>
      <c r="S160" s="207">
        <v>10</v>
      </c>
      <c r="T160" s="206"/>
    </row>
    <row r="161" spans="4:20" ht="30" hidden="1" customHeight="1" x14ac:dyDescent="0.25">
      <c r="D161" s="227"/>
      <c r="E161" s="227"/>
      <c r="F161" s="227"/>
      <c r="G161" s="227"/>
      <c r="H161" s="227"/>
      <c r="I161" s="227"/>
      <c r="J161" s="227"/>
      <c r="K161" s="227"/>
      <c r="L161" s="227"/>
      <c r="M161" s="227"/>
      <c r="N161" s="227"/>
      <c r="O161" s="1036"/>
      <c r="P161" s="1048"/>
      <c r="Q161" s="248">
        <v>118</v>
      </c>
      <c r="R161" s="206" t="s">
        <v>534</v>
      </c>
      <c r="S161" s="207">
        <v>150</v>
      </c>
      <c r="T161" s="206"/>
    </row>
    <row r="162" spans="4:20" ht="30" hidden="1" customHeight="1" x14ac:dyDescent="0.25">
      <c r="D162" s="227"/>
      <c r="E162" s="227"/>
      <c r="F162" s="227"/>
      <c r="G162" s="227"/>
      <c r="H162" s="227"/>
      <c r="I162" s="227"/>
      <c r="J162" s="227"/>
      <c r="K162" s="227"/>
      <c r="L162" s="227"/>
      <c r="M162" s="227"/>
      <c r="N162" s="227"/>
      <c r="O162" s="1036"/>
      <c r="P162" s="1048"/>
      <c r="Q162" s="248">
        <v>119</v>
      </c>
      <c r="R162" s="206" t="s">
        <v>535</v>
      </c>
      <c r="S162" s="207">
        <v>700</v>
      </c>
      <c r="T162" s="206"/>
    </row>
    <row r="163" spans="4:20" ht="30" hidden="1" customHeight="1" x14ac:dyDescent="0.25">
      <c r="D163" s="227"/>
      <c r="E163" s="227"/>
      <c r="F163" s="227"/>
      <c r="G163" s="227"/>
      <c r="H163" s="227"/>
      <c r="I163" s="227"/>
      <c r="J163" s="227"/>
      <c r="K163" s="227"/>
      <c r="L163" s="227"/>
      <c r="M163" s="227"/>
      <c r="N163" s="227"/>
      <c r="O163" s="1036"/>
      <c r="P163" s="1048"/>
      <c r="Q163" s="248">
        <v>120</v>
      </c>
      <c r="R163" s="206" t="s">
        <v>536</v>
      </c>
      <c r="S163" s="207">
        <v>2</v>
      </c>
      <c r="T163" s="206"/>
    </row>
    <row r="164" spans="4:20" ht="30" hidden="1" customHeight="1" x14ac:dyDescent="0.25">
      <c r="D164" s="227"/>
      <c r="E164" s="227"/>
      <c r="F164" s="227"/>
      <c r="G164" s="227"/>
      <c r="H164" s="227"/>
      <c r="I164" s="227"/>
      <c r="J164" s="227"/>
      <c r="K164" s="227"/>
      <c r="L164" s="227"/>
      <c r="M164" s="227"/>
      <c r="N164" s="227"/>
      <c r="O164" s="1036"/>
      <c r="P164" s="1048"/>
      <c r="Q164" s="248">
        <v>121</v>
      </c>
      <c r="R164" s="206" t="s">
        <v>537</v>
      </c>
      <c r="S164" s="207">
        <v>10</v>
      </c>
      <c r="T164" s="206"/>
    </row>
    <row r="165" spans="4:20" ht="30" hidden="1" customHeight="1" x14ac:dyDescent="0.25">
      <c r="D165" s="227"/>
      <c r="E165" s="227"/>
      <c r="F165" s="227"/>
      <c r="G165" s="227"/>
      <c r="H165" s="227"/>
      <c r="I165" s="227"/>
      <c r="J165" s="227"/>
      <c r="K165" s="227"/>
      <c r="L165" s="227"/>
      <c r="M165" s="227"/>
      <c r="N165" s="227"/>
      <c r="O165" s="232" t="s">
        <v>87</v>
      </c>
      <c r="P165" s="205" t="s">
        <v>538</v>
      </c>
      <c r="Q165" s="248">
        <v>122</v>
      </c>
      <c r="R165" s="206" t="s">
        <v>539</v>
      </c>
      <c r="S165" s="207">
        <v>80</v>
      </c>
      <c r="T165" s="206"/>
    </row>
    <row r="166" spans="4:20" ht="30" hidden="1" customHeight="1" x14ac:dyDescent="0.25">
      <c r="D166" s="227"/>
      <c r="E166" s="227"/>
      <c r="F166" s="227"/>
      <c r="G166" s="227"/>
      <c r="H166" s="227"/>
      <c r="I166" s="227"/>
      <c r="J166" s="227"/>
      <c r="K166" s="227"/>
      <c r="L166" s="227"/>
      <c r="M166" s="227"/>
      <c r="N166" s="227"/>
      <c r="O166" s="232" t="s">
        <v>546</v>
      </c>
      <c r="P166" s="205" t="s">
        <v>540</v>
      </c>
      <c r="Q166" s="248">
        <v>123</v>
      </c>
      <c r="R166" s="206" t="s">
        <v>541</v>
      </c>
      <c r="S166" s="207">
        <v>4</v>
      </c>
      <c r="T166" s="206"/>
    </row>
    <row r="167" spans="4:20" ht="30" hidden="1" customHeight="1" x14ac:dyDescent="0.25">
      <c r="D167" s="227"/>
      <c r="E167" s="227"/>
      <c r="F167" s="227"/>
      <c r="G167" s="227"/>
      <c r="H167" s="227"/>
      <c r="I167" s="227"/>
      <c r="J167" s="227"/>
      <c r="K167" s="227"/>
      <c r="L167" s="227"/>
      <c r="M167" s="227"/>
      <c r="N167" s="227"/>
      <c r="O167" s="232" t="s">
        <v>547</v>
      </c>
      <c r="P167" s="205" t="s">
        <v>542</v>
      </c>
      <c r="Q167" s="248">
        <v>124</v>
      </c>
      <c r="R167" s="206" t="s">
        <v>543</v>
      </c>
      <c r="S167" s="207">
        <v>4</v>
      </c>
      <c r="T167" s="206"/>
    </row>
    <row r="168" spans="4:20" ht="30" hidden="1" customHeight="1" x14ac:dyDescent="0.25">
      <c r="D168" s="227"/>
      <c r="E168" s="227"/>
      <c r="F168" s="227"/>
      <c r="G168" s="227"/>
      <c r="H168" s="227"/>
      <c r="I168" s="227"/>
      <c r="J168" s="227"/>
      <c r="K168" s="227"/>
      <c r="L168" s="227"/>
      <c r="M168" s="227"/>
      <c r="N168" s="227"/>
      <c r="O168" s="232" t="s">
        <v>548</v>
      </c>
      <c r="P168" s="205" t="s">
        <v>544</v>
      </c>
      <c r="Q168" s="248">
        <v>125</v>
      </c>
      <c r="R168" s="208" t="s">
        <v>545</v>
      </c>
      <c r="S168" s="207">
        <v>2</v>
      </c>
      <c r="T168" s="208"/>
    </row>
    <row r="169" spans="4:20" ht="30" customHeight="1" x14ac:dyDescent="0.25">
      <c r="D169" s="227"/>
      <c r="E169" s="227"/>
      <c r="F169" s="227"/>
      <c r="G169" s="227"/>
      <c r="H169" s="227"/>
      <c r="I169" s="227"/>
      <c r="J169" s="236">
        <v>3</v>
      </c>
      <c r="K169" s="227"/>
      <c r="L169" s="227"/>
      <c r="M169" s="227"/>
      <c r="N169" s="237">
        <v>9</v>
      </c>
      <c r="O169" s="201" t="s">
        <v>88</v>
      </c>
      <c r="P169" s="198" t="s">
        <v>549</v>
      </c>
      <c r="Q169" s="199"/>
      <c r="R169" s="199"/>
      <c r="S169" s="200"/>
      <c r="T169" s="199"/>
    </row>
    <row r="170" spans="4:20" ht="30" hidden="1" customHeight="1" x14ac:dyDescent="0.25">
      <c r="D170" s="227"/>
      <c r="E170" s="227"/>
      <c r="F170" s="227"/>
      <c r="G170" s="227"/>
      <c r="H170" s="227"/>
      <c r="I170" s="227"/>
      <c r="J170" s="227"/>
      <c r="K170" s="227"/>
      <c r="L170" s="227"/>
      <c r="M170" s="227"/>
      <c r="N170" s="227"/>
      <c r="O170" s="1036" t="s">
        <v>89</v>
      </c>
      <c r="P170" s="1043" t="s">
        <v>550</v>
      </c>
      <c r="Q170" s="234">
        <v>126</v>
      </c>
      <c r="R170" s="11" t="s">
        <v>551</v>
      </c>
      <c r="S170" s="17">
        <v>600</v>
      </c>
      <c r="T170" s="11"/>
    </row>
    <row r="171" spans="4:20" ht="30" hidden="1" customHeight="1" x14ac:dyDescent="0.25">
      <c r="D171" s="227"/>
      <c r="E171" s="227"/>
      <c r="F171" s="227"/>
      <c r="G171" s="227"/>
      <c r="H171" s="227"/>
      <c r="I171" s="227"/>
      <c r="J171" s="227"/>
      <c r="K171" s="227"/>
      <c r="L171" s="227"/>
      <c r="M171" s="227"/>
      <c r="N171" s="227"/>
      <c r="O171" s="1036"/>
      <c r="P171" s="1043"/>
      <c r="Q171" s="234">
        <v>127</v>
      </c>
      <c r="R171" s="14" t="s">
        <v>552</v>
      </c>
      <c r="S171" s="17">
        <v>100000</v>
      </c>
      <c r="T171" s="14"/>
    </row>
    <row r="172" spans="4:20" ht="30" hidden="1" customHeight="1" x14ac:dyDescent="0.25">
      <c r="D172" s="227"/>
      <c r="E172" s="227"/>
      <c r="F172" s="227"/>
      <c r="G172" s="227"/>
      <c r="H172" s="227"/>
      <c r="I172" s="227"/>
      <c r="J172" s="227"/>
      <c r="K172" s="227"/>
      <c r="L172" s="227"/>
      <c r="M172" s="227"/>
      <c r="N172" s="227"/>
      <c r="O172" s="1036"/>
      <c r="P172" s="1043"/>
      <c r="Q172" s="234">
        <v>128</v>
      </c>
      <c r="R172" s="11" t="s">
        <v>553</v>
      </c>
      <c r="S172" s="17">
        <v>300</v>
      </c>
      <c r="T172" s="11"/>
    </row>
    <row r="173" spans="4:20" ht="30" hidden="1" customHeight="1" x14ac:dyDescent="0.25">
      <c r="D173" s="227"/>
      <c r="E173" s="227"/>
      <c r="F173" s="227"/>
      <c r="G173" s="227"/>
      <c r="H173" s="227"/>
      <c r="I173" s="227"/>
      <c r="J173" s="227"/>
      <c r="K173" s="227"/>
      <c r="L173" s="227"/>
      <c r="M173" s="227"/>
      <c r="N173" s="227"/>
      <c r="O173" s="1036" t="s">
        <v>562</v>
      </c>
      <c r="P173" s="1039" t="s">
        <v>554</v>
      </c>
      <c r="Q173" s="234">
        <v>129</v>
      </c>
      <c r="R173" s="11" t="s">
        <v>555</v>
      </c>
      <c r="S173" s="17">
        <v>10</v>
      </c>
      <c r="T173" s="11"/>
    </row>
    <row r="174" spans="4:20" ht="30" hidden="1" customHeight="1" x14ac:dyDescent="0.25">
      <c r="D174" s="227"/>
      <c r="E174" s="227"/>
      <c r="F174" s="227"/>
      <c r="G174" s="227"/>
      <c r="H174" s="227"/>
      <c r="I174" s="227"/>
      <c r="J174" s="227"/>
      <c r="K174" s="227"/>
      <c r="L174" s="227"/>
      <c r="M174" s="227"/>
      <c r="N174" s="227"/>
      <c r="O174" s="1036"/>
      <c r="P174" s="1039"/>
      <c r="Q174" s="234">
        <v>130</v>
      </c>
      <c r="R174" s="11" t="s">
        <v>556</v>
      </c>
      <c r="S174" s="17">
        <v>100000</v>
      </c>
      <c r="T174" s="11"/>
    </row>
    <row r="175" spans="4:20" ht="30" hidden="1" customHeight="1" x14ac:dyDescent="0.25">
      <c r="D175" s="227"/>
      <c r="E175" s="227"/>
      <c r="F175" s="227"/>
      <c r="G175" s="227"/>
      <c r="H175" s="227"/>
      <c r="I175" s="227"/>
      <c r="J175" s="227"/>
      <c r="K175" s="227"/>
      <c r="L175" s="227"/>
      <c r="M175" s="227"/>
      <c r="N175" s="227"/>
      <c r="O175" s="1036" t="s">
        <v>563</v>
      </c>
      <c r="P175" s="1039" t="s">
        <v>557</v>
      </c>
      <c r="Q175" s="234">
        <v>131</v>
      </c>
      <c r="R175" s="11" t="s">
        <v>558</v>
      </c>
      <c r="S175" s="17">
        <v>3000</v>
      </c>
      <c r="T175" s="11"/>
    </row>
    <row r="176" spans="4:20" ht="30" hidden="1" customHeight="1" x14ac:dyDescent="0.25">
      <c r="D176" s="227"/>
      <c r="E176" s="227"/>
      <c r="F176" s="227"/>
      <c r="G176" s="227"/>
      <c r="H176" s="227"/>
      <c r="I176" s="227"/>
      <c r="J176" s="227"/>
      <c r="K176" s="227"/>
      <c r="L176" s="227"/>
      <c r="M176" s="227"/>
      <c r="N176" s="227"/>
      <c r="O176" s="1036"/>
      <c r="P176" s="1039"/>
      <c r="Q176" s="234">
        <v>132</v>
      </c>
      <c r="R176" s="11" t="s">
        <v>559</v>
      </c>
      <c r="S176" s="17">
        <v>5200</v>
      </c>
      <c r="T176" s="11"/>
    </row>
    <row r="177" spans="4:20" ht="30" hidden="1" customHeight="1" x14ac:dyDescent="0.25">
      <c r="D177" s="227"/>
      <c r="E177" s="227"/>
      <c r="F177" s="227"/>
      <c r="G177" s="227"/>
      <c r="H177" s="227"/>
      <c r="I177" s="227"/>
      <c r="J177" s="227"/>
      <c r="K177" s="227"/>
      <c r="L177" s="227"/>
      <c r="M177" s="227"/>
      <c r="N177" s="227"/>
      <c r="O177" s="1036"/>
      <c r="P177" s="1039"/>
      <c r="Q177" s="234">
        <v>133</v>
      </c>
      <c r="R177" s="11" t="s">
        <v>560</v>
      </c>
      <c r="S177" s="17">
        <v>50</v>
      </c>
      <c r="T177" s="11"/>
    </row>
    <row r="178" spans="4:20" ht="30" hidden="1" customHeight="1" x14ac:dyDescent="0.25">
      <c r="D178" s="227"/>
      <c r="E178" s="227"/>
      <c r="F178" s="227"/>
      <c r="G178" s="227"/>
      <c r="H178" s="227"/>
      <c r="I178" s="227"/>
      <c r="J178" s="227"/>
      <c r="K178" s="227"/>
      <c r="L178" s="227"/>
      <c r="M178" s="227"/>
      <c r="N178" s="227"/>
      <c r="O178" s="1036"/>
      <c r="P178" s="1039"/>
      <c r="Q178" s="234">
        <v>134</v>
      </c>
      <c r="R178" s="11" t="s">
        <v>561</v>
      </c>
      <c r="S178" s="17">
        <v>15000</v>
      </c>
      <c r="T178" s="11"/>
    </row>
    <row r="179" spans="4:20" ht="30" customHeight="1" x14ac:dyDescent="0.25">
      <c r="D179" s="227"/>
      <c r="E179" s="227"/>
      <c r="F179" s="227"/>
      <c r="G179" s="227"/>
      <c r="H179" s="227"/>
      <c r="I179" s="227"/>
      <c r="J179" s="236">
        <v>5</v>
      </c>
      <c r="K179" s="227"/>
      <c r="L179" s="227"/>
      <c r="M179" s="227"/>
      <c r="N179" s="237">
        <v>14</v>
      </c>
      <c r="O179" s="201" t="s">
        <v>175</v>
      </c>
      <c r="P179" s="198" t="s">
        <v>564</v>
      </c>
      <c r="Q179" s="199"/>
      <c r="R179" s="199"/>
      <c r="S179" s="200"/>
      <c r="T179" s="199"/>
    </row>
    <row r="180" spans="4:20" ht="30" hidden="1" customHeight="1" x14ac:dyDescent="0.25">
      <c r="D180" s="227"/>
      <c r="E180" s="227"/>
      <c r="F180" s="227"/>
      <c r="G180" s="227"/>
      <c r="H180" s="227"/>
      <c r="I180" s="227"/>
      <c r="J180" s="227"/>
      <c r="K180" s="227"/>
      <c r="L180" s="227"/>
      <c r="M180" s="227"/>
      <c r="N180" s="227"/>
      <c r="O180" s="1036" t="s">
        <v>176</v>
      </c>
      <c r="P180" s="1039" t="s">
        <v>565</v>
      </c>
      <c r="Q180" s="234">
        <v>135</v>
      </c>
      <c r="R180" s="14" t="s">
        <v>566</v>
      </c>
      <c r="S180" s="17">
        <v>45</v>
      </c>
      <c r="T180" s="14"/>
    </row>
    <row r="181" spans="4:20" ht="30" hidden="1" customHeight="1" x14ac:dyDescent="0.25">
      <c r="D181" s="227"/>
      <c r="E181" s="227"/>
      <c r="F181" s="227"/>
      <c r="G181" s="227"/>
      <c r="H181" s="227"/>
      <c r="I181" s="227"/>
      <c r="J181" s="227"/>
      <c r="K181" s="227"/>
      <c r="L181" s="227"/>
      <c r="M181" s="227"/>
      <c r="N181" s="227"/>
      <c r="O181" s="1036"/>
      <c r="P181" s="1039"/>
      <c r="Q181" s="234">
        <v>136</v>
      </c>
      <c r="R181" s="14" t="s">
        <v>567</v>
      </c>
      <c r="S181" s="17">
        <v>2</v>
      </c>
      <c r="T181" s="14"/>
    </row>
    <row r="182" spans="4:20" ht="30" hidden="1" customHeight="1" x14ac:dyDescent="0.25">
      <c r="D182" s="227"/>
      <c r="E182" s="227"/>
      <c r="F182" s="227"/>
      <c r="G182" s="227"/>
      <c r="H182" s="227"/>
      <c r="I182" s="227"/>
      <c r="J182" s="227"/>
      <c r="K182" s="227"/>
      <c r="L182" s="227"/>
      <c r="M182" s="227"/>
      <c r="N182" s="227"/>
      <c r="O182" s="1036"/>
      <c r="P182" s="1039"/>
      <c r="Q182" s="234">
        <v>137</v>
      </c>
      <c r="R182" s="14" t="s">
        <v>568</v>
      </c>
      <c r="S182" s="17">
        <v>30</v>
      </c>
      <c r="T182" s="14"/>
    </row>
    <row r="183" spans="4:20" ht="30" hidden="1" customHeight="1" x14ac:dyDescent="0.25">
      <c r="D183" s="227"/>
      <c r="E183" s="227"/>
      <c r="F183" s="227"/>
      <c r="G183" s="227"/>
      <c r="H183" s="227"/>
      <c r="I183" s="227"/>
      <c r="J183" s="227"/>
      <c r="K183" s="227"/>
      <c r="L183" s="227"/>
      <c r="M183" s="227"/>
      <c r="N183" s="227"/>
      <c r="O183" s="1036"/>
      <c r="P183" s="1039"/>
      <c r="Q183" s="234">
        <v>138</v>
      </c>
      <c r="R183" s="14" t="s">
        <v>569</v>
      </c>
      <c r="S183" s="17">
        <v>1</v>
      </c>
      <c r="T183" s="14"/>
    </row>
    <row r="184" spans="4:20" ht="30" hidden="1" customHeight="1" x14ac:dyDescent="0.25">
      <c r="D184" s="227"/>
      <c r="E184" s="227"/>
      <c r="F184" s="227"/>
      <c r="G184" s="227"/>
      <c r="H184" s="227"/>
      <c r="I184" s="227"/>
      <c r="J184" s="227"/>
      <c r="K184" s="227"/>
      <c r="L184" s="227"/>
      <c r="M184" s="227"/>
      <c r="N184" s="227"/>
      <c r="O184" s="1036"/>
      <c r="P184" s="1039"/>
      <c r="Q184" s="234">
        <v>139</v>
      </c>
      <c r="R184" s="14" t="s">
        <v>570</v>
      </c>
      <c r="S184" s="17">
        <v>2</v>
      </c>
      <c r="T184" s="14"/>
    </row>
    <row r="185" spans="4:20" ht="30" hidden="1" customHeight="1" x14ac:dyDescent="0.25">
      <c r="D185" s="227"/>
      <c r="E185" s="227"/>
      <c r="F185" s="227"/>
      <c r="G185" s="227"/>
      <c r="H185" s="227"/>
      <c r="I185" s="227"/>
      <c r="J185" s="227"/>
      <c r="K185" s="227"/>
      <c r="L185" s="227"/>
      <c r="M185" s="227"/>
      <c r="N185" s="227"/>
      <c r="O185" s="1036"/>
      <c r="P185" s="1039"/>
      <c r="Q185" s="234">
        <v>140</v>
      </c>
      <c r="R185" s="14" t="s">
        <v>571</v>
      </c>
      <c r="S185" s="17">
        <v>1</v>
      </c>
      <c r="T185" s="14"/>
    </row>
    <row r="186" spans="4:20" ht="30" hidden="1" customHeight="1" x14ac:dyDescent="0.25">
      <c r="D186" s="227"/>
      <c r="E186" s="227"/>
      <c r="F186" s="227"/>
      <c r="G186" s="227"/>
      <c r="H186" s="227"/>
      <c r="I186" s="227"/>
      <c r="J186" s="227"/>
      <c r="K186" s="227"/>
      <c r="L186" s="227"/>
      <c r="M186" s="227"/>
      <c r="N186" s="227"/>
      <c r="O186" s="1036"/>
      <c r="P186" s="1039"/>
      <c r="Q186" s="234">
        <v>141</v>
      </c>
      <c r="R186" s="14" t="s">
        <v>572</v>
      </c>
      <c r="S186" s="17">
        <v>8</v>
      </c>
      <c r="T186" s="14"/>
    </row>
    <row r="187" spans="4:20" ht="30" hidden="1" customHeight="1" x14ac:dyDescent="0.25">
      <c r="D187" s="227"/>
      <c r="E187" s="227"/>
      <c r="F187" s="227"/>
      <c r="G187" s="227"/>
      <c r="H187" s="227"/>
      <c r="I187" s="227"/>
      <c r="J187" s="227"/>
      <c r="K187" s="227"/>
      <c r="L187" s="227"/>
      <c r="M187" s="227"/>
      <c r="N187" s="227"/>
      <c r="O187" s="1036"/>
      <c r="P187" s="1039"/>
      <c r="Q187" s="234">
        <v>142</v>
      </c>
      <c r="R187" s="14" t="s">
        <v>573</v>
      </c>
      <c r="S187" s="17">
        <v>4</v>
      </c>
      <c r="T187" s="14"/>
    </row>
    <row r="188" spans="4:20" ht="30" hidden="1" customHeight="1" x14ac:dyDescent="0.25">
      <c r="D188" s="227"/>
      <c r="E188" s="227"/>
      <c r="F188" s="227"/>
      <c r="G188" s="227"/>
      <c r="H188" s="227"/>
      <c r="I188" s="227"/>
      <c r="J188" s="227"/>
      <c r="K188" s="227"/>
      <c r="L188" s="227"/>
      <c r="M188" s="227"/>
      <c r="N188" s="227"/>
      <c r="O188" s="1036"/>
      <c r="P188" s="1039"/>
      <c r="Q188" s="234">
        <v>143</v>
      </c>
      <c r="R188" s="14" t="s">
        <v>574</v>
      </c>
      <c r="S188" s="17">
        <v>25</v>
      </c>
      <c r="T188" s="14"/>
    </row>
    <row r="189" spans="4:20" ht="30" hidden="1" customHeight="1" x14ac:dyDescent="0.25">
      <c r="D189" s="227"/>
      <c r="E189" s="227"/>
      <c r="F189" s="227"/>
      <c r="G189" s="227"/>
      <c r="H189" s="227"/>
      <c r="I189" s="227"/>
      <c r="J189" s="227"/>
      <c r="K189" s="227"/>
      <c r="L189" s="227"/>
      <c r="M189" s="227"/>
      <c r="N189" s="227"/>
      <c r="O189" s="232" t="s">
        <v>177</v>
      </c>
      <c r="P189" s="21" t="s">
        <v>575</v>
      </c>
      <c r="Q189" s="234">
        <v>144</v>
      </c>
      <c r="R189" s="11" t="s">
        <v>576</v>
      </c>
      <c r="S189" s="17">
        <v>1</v>
      </c>
      <c r="T189" s="11"/>
    </row>
    <row r="190" spans="4:20" ht="30" hidden="1" customHeight="1" x14ac:dyDescent="0.25">
      <c r="D190" s="227"/>
      <c r="E190" s="227"/>
      <c r="F190" s="227"/>
      <c r="G190" s="227"/>
      <c r="H190" s="227"/>
      <c r="I190" s="227"/>
      <c r="J190" s="227"/>
      <c r="K190" s="227"/>
      <c r="L190" s="227"/>
      <c r="M190" s="227"/>
      <c r="N190" s="227"/>
      <c r="O190" s="232" t="s">
        <v>584</v>
      </c>
      <c r="P190" s="33" t="s">
        <v>577</v>
      </c>
      <c r="Q190" s="234">
        <v>145</v>
      </c>
      <c r="R190" s="14" t="s">
        <v>578</v>
      </c>
      <c r="S190" s="17">
        <v>20</v>
      </c>
      <c r="T190" s="14"/>
    </row>
    <row r="191" spans="4:20" ht="30" hidden="1" customHeight="1" x14ac:dyDescent="0.25">
      <c r="D191" s="227"/>
      <c r="E191" s="227"/>
      <c r="F191" s="227"/>
      <c r="G191" s="227"/>
      <c r="H191" s="227"/>
      <c r="I191" s="227"/>
      <c r="J191" s="227"/>
      <c r="K191" s="227"/>
      <c r="L191" s="227"/>
      <c r="M191" s="227"/>
      <c r="N191" s="227"/>
      <c r="O191" s="232" t="s">
        <v>585</v>
      </c>
      <c r="P191" s="33" t="s">
        <v>579</v>
      </c>
      <c r="Q191" s="234">
        <v>146</v>
      </c>
      <c r="R191" s="14" t="s">
        <v>580</v>
      </c>
      <c r="S191" s="17">
        <v>10</v>
      </c>
      <c r="T191" s="14"/>
    </row>
    <row r="192" spans="4:20" ht="30" hidden="1" customHeight="1" x14ac:dyDescent="0.25">
      <c r="D192" s="227"/>
      <c r="E192" s="227"/>
      <c r="F192" s="227"/>
      <c r="G192" s="227"/>
      <c r="H192" s="227"/>
      <c r="I192" s="227"/>
      <c r="J192" s="227"/>
      <c r="K192" s="227"/>
      <c r="L192" s="227"/>
      <c r="M192" s="227"/>
      <c r="N192" s="227"/>
      <c r="O192" s="1036" t="s">
        <v>586</v>
      </c>
      <c r="P192" s="1037" t="s">
        <v>581</v>
      </c>
      <c r="Q192" s="234">
        <v>147</v>
      </c>
      <c r="R192" s="11" t="s">
        <v>582</v>
      </c>
      <c r="S192" s="17">
        <v>1</v>
      </c>
      <c r="T192" s="11"/>
    </row>
    <row r="193" spans="4:20" ht="30" hidden="1" customHeight="1" x14ac:dyDescent="0.25">
      <c r="D193" s="227"/>
      <c r="E193" s="227"/>
      <c r="F193" s="227"/>
      <c r="G193" s="227"/>
      <c r="H193" s="227"/>
      <c r="I193" s="227"/>
      <c r="J193" s="227"/>
      <c r="K193" s="227"/>
      <c r="L193" s="227"/>
      <c r="M193" s="227"/>
      <c r="N193" s="227"/>
      <c r="O193" s="1036"/>
      <c r="P193" s="1037"/>
      <c r="Q193" s="234">
        <v>148</v>
      </c>
      <c r="R193" s="14" t="s">
        <v>583</v>
      </c>
      <c r="S193" s="17">
        <v>1</v>
      </c>
      <c r="T193" s="14"/>
    </row>
    <row r="194" spans="4:20" ht="30" customHeight="1" x14ac:dyDescent="0.25">
      <c r="D194" s="227"/>
      <c r="E194" s="227"/>
      <c r="F194" s="227"/>
      <c r="G194" s="227"/>
      <c r="H194" s="227"/>
      <c r="I194" s="227"/>
      <c r="J194" s="236">
        <v>2</v>
      </c>
      <c r="K194" s="227"/>
      <c r="L194" s="227"/>
      <c r="M194" s="227"/>
      <c r="N194" s="237">
        <v>3</v>
      </c>
      <c r="O194" s="201" t="s">
        <v>588</v>
      </c>
      <c r="P194" s="198" t="s">
        <v>587</v>
      </c>
      <c r="Q194" s="199"/>
      <c r="R194" s="199"/>
      <c r="S194" s="200"/>
      <c r="T194" s="199"/>
    </row>
    <row r="195" spans="4:20" ht="30" hidden="1" customHeight="1" x14ac:dyDescent="0.25">
      <c r="D195" s="227"/>
      <c r="E195" s="227"/>
      <c r="F195" s="227"/>
      <c r="G195" s="227"/>
      <c r="H195" s="227"/>
      <c r="I195" s="227"/>
      <c r="J195" s="227"/>
      <c r="K195" s="227"/>
      <c r="L195" s="227"/>
      <c r="M195" s="227"/>
      <c r="N195" s="227"/>
      <c r="O195" s="232" t="s">
        <v>593</v>
      </c>
      <c r="P195" s="33" t="s">
        <v>589</v>
      </c>
      <c r="Q195" s="234">
        <v>149</v>
      </c>
      <c r="R195" s="14" t="s">
        <v>590</v>
      </c>
      <c r="S195" s="17">
        <v>40</v>
      </c>
      <c r="T195" s="14"/>
    </row>
    <row r="196" spans="4:20" ht="30" hidden="1" customHeight="1" x14ac:dyDescent="0.25">
      <c r="D196" s="227"/>
      <c r="E196" s="227"/>
      <c r="F196" s="227"/>
      <c r="G196" s="227"/>
      <c r="H196" s="227"/>
      <c r="I196" s="227"/>
      <c r="J196" s="227"/>
      <c r="K196" s="227"/>
      <c r="L196" s="227"/>
      <c r="M196" s="227"/>
      <c r="N196" s="227"/>
      <c r="O196" s="1036" t="s">
        <v>594</v>
      </c>
      <c r="P196" s="1039" t="s">
        <v>591</v>
      </c>
      <c r="Q196" s="247">
        <v>150</v>
      </c>
      <c r="R196" s="14" t="s">
        <v>592</v>
      </c>
      <c r="S196" s="17">
        <v>3</v>
      </c>
      <c r="T196" s="14"/>
    </row>
    <row r="197" spans="4:20" ht="30" hidden="1" customHeight="1" x14ac:dyDescent="0.25">
      <c r="D197" s="227"/>
      <c r="E197" s="227"/>
      <c r="F197" s="227"/>
      <c r="G197" s="227"/>
      <c r="H197" s="227"/>
      <c r="I197" s="227"/>
      <c r="J197" s="227"/>
      <c r="K197" s="227"/>
      <c r="L197" s="227"/>
      <c r="M197" s="227"/>
      <c r="N197" s="227"/>
      <c r="O197" s="1036"/>
      <c r="P197" s="1039"/>
      <c r="Q197" s="234">
        <v>151</v>
      </c>
      <c r="R197" s="14" t="s">
        <v>592</v>
      </c>
      <c r="S197" s="17">
        <v>2</v>
      </c>
      <c r="T197" s="14"/>
    </row>
    <row r="198" spans="4:20" ht="30" customHeight="1" x14ac:dyDescent="0.25">
      <c r="D198" s="227"/>
      <c r="E198" s="227"/>
      <c r="F198" s="228">
        <v>1</v>
      </c>
      <c r="G198" s="227"/>
      <c r="H198" s="227"/>
      <c r="I198" s="236">
        <f>SUM(J199)</f>
        <v>5</v>
      </c>
      <c r="J198" s="227"/>
      <c r="K198" s="227"/>
      <c r="L198" s="227"/>
      <c r="M198" s="237">
        <f>SUM(N199)</f>
        <v>5</v>
      </c>
      <c r="N198" s="227"/>
      <c r="O198" s="194">
        <v>1.8</v>
      </c>
      <c r="P198" s="195" t="s">
        <v>595</v>
      </c>
      <c r="Q198" s="194"/>
      <c r="R198" s="194"/>
      <c r="S198" s="196"/>
      <c r="T198" s="194"/>
    </row>
    <row r="199" spans="4:20" ht="30" customHeight="1" x14ac:dyDescent="0.25">
      <c r="D199" s="227"/>
      <c r="E199" s="227"/>
      <c r="F199" s="227"/>
      <c r="G199" s="227"/>
      <c r="H199" s="227"/>
      <c r="I199" s="227"/>
      <c r="J199" s="236">
        <v>5</v>
      </c>
      <c r="K199" s="227"/>
      <c r="L199" s="227"/>
      <c r="M199" s="227"/>
      <c r="N199" s="237">
        <v>5</v>
      </c>
      <c r="O199" s="201" t="s">
        <v>71</v>
      </c>
      <c r="P199" s="198" t="s">
        <v>596</v>
      </c>
      <c r="Q199" s="199"/>
      <c r="R199" s="199"/>
      <c r="S199" s="200"/>
      <c r="T199" s="199"/>
    </row>
    <row r="200" spans="4:20" ht="30" hidden="1" customHeight="1" x14ac:dyDescent="0.25">
      <c r="D200" s="227"/>
      <c r="E200" s="227"/>
      <c r="F200" s="227"/>
      <c r="G200" s="227"/>
      <c r="H200" s="227"/>
      <c r="I200" s="227"/>
      <c r="J200" s="227"/>
      <c r="K200" s="227"/>
      <c r="L200" s="227"/>
      <c r="M200" s="227"/>
      <c r="N200" s="227"/>
      <c r="O200" s="232" t="s">
        <v>2911</v>
      </c>
      <c r="P200" s="9" t="s">
        <v>597</v>
      </c>
      <c r="Q200" s="234">
        <v>152</v>
      </c>
      <c r="R200" s="11" t="s">
        <v>598</v>
      </c>
      <c r="S200" s="17">
        <v>1</v>
      </c>
      <c r="T200" s="11"/>
    </row>
    <row r="201" spans="4:20" ht="30" hidden="1" customHeight="1" x14ac:dyDescent="0.25">
      <c r="D201" s="227"/>
      <c r="E201" s="227"/>
      <c r="F201" s="227"/>
      <c r="G201" s="227"/>
      <c r="H201" s="227"/>
      <c r="I201" s="227"/>
      <c r="J201" s="227"/>
      <c r="K201" s="227"/>
      <c r="L201" s="227"/>
      <c r="M201" s="227"/>
      <c r="N201" s="227"/>
      <c r="O201" s="232" t="s">
        <v>72</v>
      </c>
      <c r="P201" s="9" t="s">
        <v>599</v>
      </c>
      <c r="Q201" s="234">
        <v>153</v>
      </c>
      <c r="R201" s="11" t="s">
        <v>600</v>
      </c>
      <c r="S201" s="17">
        <v>40</v>
      </c>
      <c r="T201" s="11"/>
    </row>
    <row r="202" spans="4:20" ht="30" hidden="1" customHeight="1" x14ac:dyDescent="0.25">
      <c r="D202" s="227"/>
      <c r="E202" s="227"/>
      <c r="F202" s="227"/>
      <c r="G202" s="227"/>
      <c r="H202" s="227"/>
      <c r="I202" s="227"/>
      <c r="J202" s="227"/>
      <c r="K202" s="227"/>
      <c r="L202" s="227"/>
      <c r="M202" s="227"/>
      <c r="N202" s="227"/>
      <c r="O202" s="232" t="s">
        <v>73</v>
      </c>
      <c r="P202" s="9" t="s">
        <v>601</v>
      </c>
      <c r="Q202" s="234">
        <v>154</v>
      </c>
      <c r="R202" s="11" t="s">
        <v>602</v>
      </c>
      <c r="S202" s="17">
        <v>20</v>
      </c>
      <c r="T202" s="11"/>
    </row>
    <row r="203" spans="4:20" ht="30" hidden="1" customHeight="1" x14ac:dyDescent="0.25">
      <c r="D203" s="227"/>
      <c r="E203" s="227"/>
      <c r="F203" s="227"/>
      <c r="G203" s="227"/>
      <c r="H203" s="227"/>
      <c r="I203" s="227"/>
      <c r="J203" s="227"/>
      <c r="K203" s="227"/>
      <c r="L203" s="227"/>
      <c r="M203" s="227"/>
      <c r="N203" s="227"/>
      <c r="O203" s="232" t="s">
        <v>178</v>
      </c>
      <c r="P203" s="9" t="s">
        <v>603</v>
      </c>
      <c r="Q203" s="234">
        <v>155</v>
      </c>
      <c r="R203" s="11" t="s">
        <v>396</v>
      </c>
      <c r="S203" s="17">
        <v>200</v>
      </c>
      <c r="T203" s="11"/>
    </row>
    <row r="204" spans="4:20" ht="30" hidden="1" customHeight="1" x14ac:dyDescent="0.25">
      <c r="D204" s="227"/>
      <c r="E204" s="227"/>
      <c r="F204" s="227"/>
      <c r="G204" s="227"/>
      <c r="H204" s="227"/>
      <c r="I204" s="227"/>
      <c r="J204" s="227"/>
      <c r="K204" s="227"/>
      <c r="L204" s="227"/>
      <c r="M204" s="227"/>
      <c r="N204" s="227"/>
      <c r="O204" s="232" t="s">
        <v>179</v>
      </c>
      <c r="P204" s="9" t="s">
        <v>604</v>
      </c>
      <c r="Q204" s="234">
        <v>156</v>
      </c>
      <c r="R204" s="11" t="s">
        <v>605</v>
      </c>
      <c r="S204" s="17">
        <v>3</v>
      </c>
      <c r="T204" s="11"/>
    </row>
    <row r="205" spans="4:20" ht="30" customHeight="1" x14ac:dyDescent="0.25">
      <c r="D205" s="227"/>
      <c r="E205" s="227"/>
      <c r="F205" s="228">
        <v>2</v>
      </c>
      <c r="G205" s="227"/>
      <c r="H205" s="227"/>
      <c r="I205" s="236">
        <f>SUM(J206:J211)</f>
        <v>5</v>
      </c>
      <c r="J205" s="227"/>
      <c r="K205" s="227"/>
      <c r="L205" s="227"/>
      <c r="M205" s="237">
        <f>SUM(N206:N211)</f>
        <v>7</v>
      </c>
      <c r="N205" s="227"/>
      <c r="O205" s="194" t="s">
        <v>608</v>
      </c>
      <c r="P205" s="195" t="s">
        <v>607</v>
      </c>
      <c r="Q205" s="194"/>
      <c r="R205" s="194"/>
      <c r="S205" s="196"/>
      <c r="T205" s="194"/>
    </row>
    <row r="206" spans="4:20" ht="30" customHeight="1" x14ac:dyDescent="0.25">
      <c r="D206" s="227"/>
      <c r="E206" s="227"/>
      <c r="F206" s="227"/>
      <c r="G206" s="227"/>
      <c r="H206" s="227"/>
      <c r="I206" s="227"/>
      <c r="J206" s="236">
        <v>2</v>
      </c>
      <c r="K206" s="227"/>
      <c r="L206" s="227"/>
      <c r="M206" s="227"/>
      <c r="N206" s="237">
        <v>3</v>
      </c>
      <c r="O206" s="201" t="s">
        <v>180</v>
      </c>
      <c r="P206" s="198" t="s">
        <v>615</v>
      </c>
      <c r="Q206" s="199"/>
      <c r="R206" s="199"/>
      <c r="S206" s="200"/>
      <c r="T206" s="199"/>
    </row>
    <row r="207" spans="4:20" ht="30" hidden="1" customHeight="1" x14ac:dyDescent="0.25">
      <c r="D207" s="227"/>
      <c r="E207" s="227"/>
      <c r="F207" s="227"/>
      <c r="G207" s="227"/>
      <c r="H207" s="227"/>
      <c r="I207" s="227"/>
      <c r="J207" s="227"/>
      <c r="K207" s="227"/>
      <c r="L207" s="227"/>
      <c r="M207" s="227"/>
      <c r="N207" s="227"/>
      <c r="O207" s="1036" t="s">
        <v>181</v>
      </c>
      <c r="P207" s="1038" t="s">
        <v>609</v>
      </c>
      <c r="Q207" s="234">
        <v>157</v>
      </c>
      <c r="R207" s="11" t="s">
        <v>610</v>
      </c>
      <c r="S207" s="17">
        <v>8</v>
      </c>
      <c r="T207" s="11"/>
    </row>
    <row r="208" spans="4:20" ht="30" hidden="1" customHeight="1" x14ac:dyDescent="0.25">
      <c r="D208" s="227"/>
      <c r="E208" s="227"/>
      <c r="F208" s="227"/>
      <c r="G208" s="227"/>
      <c r="H208" s="227"/>
      <c r="I208" s="227"/>
      <c r="J208" s="227"/>
      <c r="K208" s="227"/>
      <c r="L208" s="227"/>
      <c r="M208" s="227"/>
      <c r="N208" s="227"/>
      <c r="O208" s="1036"/>
      <c r="P208" s="1038"/>
      <c r="Q208" s="1047">
        <v>158</v>
      </c>
      <c r="R208" s="20" t="s">
        <v>611</v>
      </c>
      <c r="S208" s="1046">
        <v>4000</v>
      </c>
      <c r="T208" s="20"/>
    </row>
    <row r="209" spans="4:20" ht="30" hidden="1" customHeight="1" x14ac:dyDescent="0.25">
      <c r="D209" s="227"/>
      <c r="E209" s="227"/>
      <c r="F209" s="227"/>
      <c r="G209" s="227"/>
      <c r="H209" s="227"/>
      <c r="I209" s="227"/>
      <c r="J209" s="227"/>
      <c r="K209" s="227"/>
      <c r="L209" s="227"/>
      <c r="M209" s="227"/>
      <c r="N209" s="227"/>
      <c r="O209" s="1036"/>
      <c r="P209" s="1038"/>
      <c r="Q209" s="1047"/>
      <c r="R209" s="20" t="s">
        <v>612</v>
      </c>
      <c r="S209" s="1046"/>
      <c r="T209" s="20"/>
    </row>
    <row r="210" spans="4:20" ht="30" hidden="1" customHeight="1" x14ac:dyDescent="0.25">
      <c r="D210" s="227"/>
      <c r="E210" s="227"/>
      <c r="F210" s="227"/>
      <c r="G210" s="227"/>
      <c r="H210" s="227"/>
      <c r="I210" s="227"/>
      <c r="J210" s="227"/>
      <c r="K210" s="227"/>
      <c r="L210" s="227"/>
      <c r="M210" s="227"/>
      <c r="N210" s="227"/>
      <c r="O210" s="232" t="s">
        <v>182</v>
      </c>
      <c r="P210" s="9" t="s">
        <v>613</v>
      </c>
      <c r="Q210" s="234">
        <v>159</v>
      </c>
      <c r="R210" s="11" t="s">
        <v>614</v>
      </c>
      <c r="S210" s="17">
        <v>1</v>
      </c>
      <c r="T210" s="11"/>
    </row>
    <row r="211" spans="4:20" ht="30" customHeight="1" x14ac:dyDescent="0.25">
      <c r="D211" s="227"/>
      <c r="E211" s="227"/>
      <c r="F211" s="227"/>
      <c r="G211" s="227"/>
      <c r="H211" s="227"/>
      <c r="I211" s="227"/>
      <c r="J211" s="236">
        <v>3</v>
      </c>
      <c r="K211" s="227"/>
      <c r="L211" s="227"/>
      <c r="M211" s="227"/>
      <c r="N211" s="237">
        <v>4</v>
      </c>
      <c r="O211" s="201" t="s">
        <v>183</v>
      </c>
      <c r="P211" s="198" t="s">
        <v>616</v>
      </c>
      <c r="Q211" s="199"/>
      <c r="R211" s="199"/>
      <c r="S211" s="200"/>
      <c r="T211" s="199"/>
    </row>
    <row r="212" spans="4:20" ht="30" hidden="1" customHeight="1" x14ac:dyDescent="0.25">
      <c r="D212" s="227"/>
      <c r="E212" s="227"/>
      <c r="F212" s="227"/>
      <c r="G212" s="227"/>
      <c r="H212" s="227"/>
      <c r="I212" s="227"/>
      <c r="J212" s="227"/>
      <c r="K212" s="227"/>
      <c r="L212" s="227"/>
      <c r="M212" s="227"/>
      <c r="N212" s="227"/>
      <c r="O212" s="1036" t="s">
        <v>184</v>
      </c>
      <c r="P212" s="1038" t="s">
        <v>617</v>
      </c>
      <c r="Q212" s="1047">
        <v>160</v>
      </c>
      <c r="R212" s="20" t="s">
        <v>618</v>
      </c>
      <c r="S212" s="1046">
        <v>4</v>
      </c>
      <c r="T212" s="20"/>
    </row>
    <row r="213" spans="4:20" ht="30" hidden="1" customHeight="1" x14ac:dyDescent="0.25">
      <c r="D213" s="227"/>
      <c r="E213" s="227"/>
      <c r="F213" s="227"/>
      <c r="G213" s="227"/>
      <c r="H213" s="227"/>
      <c r="I213" s="227"/>
      <c r="J213" s="227"/>
      <c r="K213" s="227"/>
      <c r="L213" s="227"/>
      <c r="M213" s="227"/>
      <c r="N213" s="227"/>
      <c r="O213" s="1036"/>
      <c r="P213" s="1038"/>
      <c r="Q213" s="1047"/>
      <c r="R213" s="20" t="s">
        <v>619</v>
      </c>
      <c r="S213" s="1046"/>
      <c r="T213" s="20"/>
    </row>
    <row r="214" spans="4:20" ht="30" hidden="1" customHeight="1" x14ac:dyDescent="0.25">
      <c r="D214" s="227"/>
      <c r="E214" s="227"/>
      <c r="F214" s="227"/>
      <c r="G214" s="227"/>
      <c r="H214" s="227"/>
      <c r="I214" s="227"/>
      <c r="J214" s="227"/>
      <c r="K214" s="227"/>
      <c r="L214" s="227"/>
      <c r="M214" s="227"/>
      <c r="N214" s="227"/>
      <c r="O214" s="1036"/>
      <c r="P214" s="1038"/>
      <c r="Q214" s="1047"/>
      <c r="R214" s="20" t="s">
        <v>620</v>
      </c>
      <c r="S214" s="1046"/>
      <c r="T214" s="20"/>
    </row>
    <row r="215" spans="4:20" ht="30" hidden="1" customHeight="1" x14ac:dyDescent="0.25">
      <c r="D215" s="227"/>
      <c r="E215" s="227"/>
      <c r="F215" s="227"/>
      <c r="G215" s="227"/>
      <c r="H215" s="227"/>
      <c r="I215" s="227"/>
      <c r="J215" s="227"/>
      <c r="K215" s="227"/>
      <c r="L215" s="227"/>
      <c r="M215" s="227"/>
      <c r="N215" s="227"/>
      <c r="O215" s="1036"/>
      <c r="P215" s="1038"/>
      <c r="Q215" s="1047"/>
      <c r="R215" s="20" t="s">
        <v>621</v>
      </c>
      <c r="S215" s="1046"/>
      <c r="T215" s="20"/>
    </row>
    <row r="216" spans="4:20" ht="30" hidden="1" customHeight="1" x14ac:dyDescent="0.25">
      <c r="D216" s="227"/>
      <c r="E216" s="227"/>
      <c r="F216" s="227"/>
      <c r="G216" s="227"/>
      <c r="H216" s="227"/>
      <c r="I216" s="227"/>
      <c r="J216" s="227"/>
      <c r="K216" s="227"/>
      <c r="L216" s="227"/>
      <c r="M216" s="227"/>
      <c r="N216" s="227"/>
      <c r="O216" s="232" t="s">
        <v>185</v>
      </c>
      <c r="P216" s="9" t="s">
        <v>622</v>
      </c>
      <c r="Q216" s="234">
        <v>161</v>
      </c>
      <c r="R216" s="11" t="s">
        <v>396</v>
      </c>
      <c r="S216" s="17">
        <v>3000</v>
      </c>
      <c r="T216" s="11"/>
    </row>
    <row r="217" spans="4:20" ht="30" hidden="1" customHeight="1" x14ac:dyDescent="0.25">
      <c r="D217" s="227"/>
      <c r="E217" s="227"/>
      <c r="F217" s="227"/>
      <c r="G217" s="227"/>
      <c r="H217" s="227"/>
      <c r="I217" s="227"/>
      <c r="J217" s="227"/>
      <c r="K217" s="227"/>
      <c r="L217" s="227"/>
      <c r="M217" s="227"/>
      <c r="N217" s="227"/>
      <c r="O217" s="1036" t="s">
        <v>186</v>
      </c>
      <c r="P217" s="1038" t="s">
        <v>623</v>
      </c>
      <c r="Q217" s="234">
        <v>162</v>
      </c>
      <c r="R217" s="11" t="s">
        <v>624</v>
      </c>
      <c r="S217" s="17">
        <v>11</v>
      </c>
      <c r="T217" s="11"/>
    </row>
    <row r="218" spans="4:20" ht="30" hidden="1" customHeight="1" x14ac:dyDescent="0.25">
      <c r="D218" s="227"/>
      <c r="E218" s="227"/>
      <c r="F218" s="227"/>
      <c r="G218" s="227"/>
      <c r="H218" s="227"/>
      <c r="I218" s="227"/>
      <c r="J218" s="227"/>
      <c r="K218" s="227"/>
      <c r="L218" s="227"/>
      <c r="M218" s="227"/>
      <c r="N218" s="227"/>
      <c r="O218" s="1036"/>
      <c r="P218" s="1038"/>
      <c r="Q218" s="234">
        <v>163</v>
      </c>
      <c r="R218" s="11" t="s">
        <v>618</v>
      </c>
      <c r="S218" s="17">
        <v>11</v>
      </c>
      <c r="T218" s="11"/>
    </row>
    <row r="219" spans="4:20" ht="30" customHeight="1" x14ac:dyDescent="0.25">
      <c r="D219" s="227"/>
      <c r="E219" s="227"/>
      <c r="F219" s="228">
        <v>1</v>
      </c>
      <c r="G219" s="227"/>
      <c r="H219" s="227"/>
      <c r="I219" s="236">
        <f>SUM(J220)</f>
        <v>2</v>
      </c>
      <c r="J219" s="227"/>
      <c r="K219" s="227"/>
      <c r="L219" s="227"/>
      <c r="M219" s="237">
        <f>SUM(N220)</f>
        <v>2</v>
      </c>
      <c r="N219" s="227"/>
      <c r="O219" s="194" t="s">
        <v>627</v>
      </c>
      <c r="P219" s="195" t="s">
        <v>625</v>
      </c>
      <c r="Q219" s="194"/>
      <c r="R219" s="194"/>
      <c r="S219" s="196"/>
      <c r="T219" s="194"/>
    </row>
    <row r="220" spans="4:20" ht="30" customHeight="1" x14ac:dyDescent="0.25">
      <c r="D220" s="227"/>
      <c r="E220" s="227"/>
      <c r="F220" s="227"/>
      <c r="G220" s="227"/>
      <c r="H220" s="227"/>
      <c r="I220" s="227"/>
      <c r="J220" s="236">
        <v>2</v>
      </c>
      <c r="K220" s="227"/>
      <c r="L220" s="227"/>
      <c r="M220" s="227"/>
      <c r="N220" s="237">
        <v>2</v>
      </c>
      <c r="O220" s="201" t="s">
        <v>187</v>
      </c>
      <c r="P220" s="198" t="s">
        <v>626</v>
      </c>
      <c r="Q220" s="199"/>
      <c r="R220" s="199"/>
      <c r="S220" s="200"/>
      <c r="T220" s="199"/>
    </row>
    <row r="221" spans="4:20" ht="30" hidden="1" customHeight="1" x14ac:dyDescent="0.25">
      <c r="D221" s="227"/>
      <c r="E221" s="227"/>
      <c r="F221" s="227"/>
      <c r="G221" s="227"/>
      <c r="H221" s="227"/>
      <c r="I221" s="227"/>
      <c r="J221" s="227"/>
      <c r="K221" s="227"/>
      <c r="L221" s="227"/>
      <c r="M221" s="227"/>
      <c r="N221" s="227"/>
      <c r="O221" s="232" t="s">
        <v>188</v>
      </c>
      <c r="P221" s="9" t="s">
        <v>628</v>
      </c>
      <c r="Q221" s="234">
        <v>164</v>
      </c>
      <c r="R221" s="11" t="s">
        <v>629</v>
      </c>
      <c r="S221" s="17">
        <v>12000</v>
      </c>
      <c r="T221" s="11"/>
    </row>
    <row r="222" spans="4:20" ht="30" hidden="1" customHeight="1" x14ac:dyDescent="0.25">
      <c r="D222" s="227"/>
      <c r="E222" s="227"/>
      <c r="F222" s="227"/>
      <c r="G222" s="227"/>
      <c r="H222" s="227"/>
      <c r="I222" s="227"/>
      <c r="J222" s="227"/>
      <c r="K222" s="227"/>
      <c r="L222" s="227"/>
      <c r="M222" s="227"/>
      <c r="N222" s="227"/>
      <c r="O222" s="232" t="s">
        <v>190</v>
      </c>
      <c r="P222" s="9" t="s">
        <v>630</v>
      </c>
      <c r="Q222" s="234">
        <v>165</v>
      </c>
      <c r="R222" s="11" t="s">
        <v>631</v>
      </c>
      <c r="S222" s="17">
        <v>8</v>
      </c>
      <c r="T222" s="11"/>
    </row>
    <row r="223" spans="4:20" ht="30" customHeight="1" x14ac:dyDescent="0.25">
      <c r="D223" s="227"/>
      <c r="E223" s="227"/>
      <c r="F223" s="228">
        <v>1</v>
      </c>
      <c r="G223" s="227"/>
      <c r="H223" s="227"/>
      <c r="I223" s="236">
        <f>SUM(J224)</f>
        <v>1</v>
      </c>
      <c r="J223" s="227"/>
      <c r="K223" s="227"/>
      <c r="L223" s="227"/>
      <c r="M223" s="237">
        <f>SUM(N224)</f>
        <v>1</v>
      </c>
      <c r="N223" s="227"/>
      <c r="O223" s="194">
        <v>1.1100000000000001</v>
      </c>
      <c r="P223" s="195" t="s">
        <v>632</v>
      </c>
      <c r="Q223" s="194"/>
      <c r="R223" s="194"/>
      <c r="S223" s="196"/>
      <c r="T223" s="194"/>
    </row>
    <row r="224" spans="4:20" ht="30" customHeight="1" x14ac:dyDescent="0.25">
      <c r="D224" s="227"/>
      <c r="E224" s="227"/>
      <c r="F224" s="227"/>
      <c r="G224" s="227"/>
      <c r="H224" s="227"/>
      <c r="I224" s="227"/>
      <c r="J224" s="236">
        <v>1</v>
      </c>
      <c r="K224" s="227"/>
      <c r="L224" s="227"/>
      <c r="M224" s="227"/>
      <c r="N224" s="237">
        <v>1</v>
      </c>
      <c r="O224" s="201" t="s">
        <v>634</v>
      </c>
      <c r="P224" s="198" t="s">
        <v>635</v>
      </c>
      <c r="Q224" s="199"/>
      <c r="R224" s="199"/>
      <c r="S224" s="200"/>
      <c r="T224" s="199"/>
    </row>
    <row r="225" spans="4:20" ht="30" hidden="1" customHeight="1" x14ac:dyDescent="0.25">
      <c r="D225" s="227"/>
      <c r="E225" s="227"/>
      <c r="F225" s="227"/>
      <c r="G225" s="227"/>
      <c r="H225" s="227"/>
      <c r="I225" s="227"/>
      <c r="J225" s="227"/>
      <c r="K225" s="227"/>
      <c r="L225" s="227"/>
      <c r="M225" s="227"/>
      <c r="N225" s="227"/>
      <c r="O225" s="232" t="s">
        <v>636</v>
      </c>
      <c r="P225" s="9" t="s">
        <v>633</v>
      </c>
      <c r="Q225" s="234">
        <v>166</v>
      </c>
      <c r="R225" s="11" t="s">
        <v>598</v>
      </c>
      <c r="S225" s="17">
        <v>1</v>
      </c>
      <c r="T225" s="11"/>
    </row>
    <row r="226" spans="4:20" ht="30" customHeight="1" x14ac:dyDescent="0.25">
      <c r="D226" s="227"/>
      <c r="E226" s="227"/>
      <c r="F226" s="228">
        <v>2</v>
      </c>
      <c r="G226" s="227"/>
      <c r="H226" s="227"/>
      <c r="I226" s="236">
        <f>SUM(J227:J240)</f>
        <v>17</v>
      </c>
      <c r="J226" s="227"/>
      <c r="K226" s="227"/>
      <c r="L226" s="227"/>
      <c r="M226" s="237">
        <f>SUM(N227:N240)</f>
        <v>17</v>
      </c>
      <c r="N226" s="227"/>
      <c r="O226" s="194">
        <v>1.1200000000000001</v>
      </c>
      <c r="P226" s="195" t="s">
        <v>637</v>
      </c>
      <c r="Q226" s="194"/>
      <c r="R226" s="194"/>
      <c r="S226" s="196"/>
      <c r="T226" s="194"/>
    </row>
    <row r="227" spans="4:20" ht="30" customHeight="1" x14ac:dyDescent="0.25">
      <c r="D227" s="227"/>
      <c r="E227" s="227"/>
      <c r="F227" s="227"/>
      <c r="G227" s="227"/>
      <c r="H227" s="227"/>
      <c r="I227" s="227"/>
      <c r="J227" s="236">
        <v>12</v>
      </c>
      <c r="K227" s="227"/>
      <c r="L227" s="227"/>
      <c r="M227" s="227"/>
      <c r="N227" s="237">
        <v>12</v>
      </c>
      <c r="O227" s="201" t="s">
        <v>639</v>
      </c>
      <c r="P227" s="198" t="s">
        <v>638</v>
      </c>
      <c r="Q227" s="199"/>
      <c r="R227" s="199"/>
      <c r="S227" s="200"/>
      <c r="T227" s="199"/>
    </row>
    <row r="228" spans="4:20" ht="30" hidden="1" customHeight="1" x14ac:dyDescent="0.25">
      <c r="D228" s="227"/>
      <c r="E228" s="227"/>
      <c r="F228" s="227"/>
      <c r="G228" s="227"/>
      <c r="H228" s="227"/>
      <c r="I228" s="227"/>
      <c r="J228" s="227"/>
      <c r="K228" s="227"/>
      <c r="L228" s="227"/>
      <c r="M228" s="227"/>
      <c r="N228" s="227"/>
      <c r="O228" s="232" t="s">
        <v>662</v>
      </c>
      <c r="P228" s="9" t="s">
        <v>640</v>
      </c>
      <c r="Q228" s="234">
        <v>167</v>
      </c>
      <c r="R228" s="24" t="s">
        <v>641</v>
      </c>
      <c r="S228" s="17">
        <v>1</v>
      </c>
      <c r="T228" s="24"/>
    </row>
    <row r="229" spans="4:20" ht="30" hidden="1" customHeight="1" x14ac:dyDescent="0.25">
      <c r="D229" s="227"/>
      <c r="E229" s="227"/>
      <c r="F229" s="227"/>
      <c r="G229" s="227"/>
      <c r="H229" s="227"/>
      <c r="I229" s="227"/>
      <c r="J229" s="227"/>
      <c r="K229" s="227"/>
      <c r="L229" s="227"/>
      <c r="M229" s="227"/>
      <c r="N229" s="227"/>
      <c r="O229" s="232" t="s">
        <v>663</v>
      </c>
      <c r="P229" s="9" t="s">
        <v>642</v>
      </c>
      <c r="Q229" s="234">
        <v>168</v>
      </c>
      <c r="R229" s="24" t="s">
        <v>643</v>
      </c>
      <c r="S229" s="17">
        <v>1</v>
      </c>
      <c r="T229" s="24"/>
    </row>
    <row r="230" spans="4:20" ht="30" hidden="1" customHeight="1" x14ac:dyDescent="0.25">
      <c r="D230" s="227"/>
      <c r="E230" s="227"/>
      <c r="F230" s="227"/>
      <c r="G230" s="227"/>
      <c r="H230" s="227"/>
      <c r="I230" s="227"/>
      <c r="J230" s="227"/>
      <c r="K230" s="227"/>
      <c r="L230" s="227"/>
      <c r="M230" s="227"/>
      <c r="N230" s="227"/>
      <c r="O230" s="232" t="s">
        <v>664</v>
      </c>
      <c r="P230" s="9" t="s">
        <v>644</v>
      </c>
      <c r="Q230" s="234">
        <v>169</v>
      </c>
      <c r="R230" s="24" t="s">
        <v>645</v>
      </c>
      <c r="S230" s="17">
        <v>5000</v>
      </c>
      <c r="T230" s="24"/>
    </row>
    <row r="231" spans="4:20" ht="30" hidden="1" customHeight="1" x14ac:dyDescent="0.25">
      <c r="D231" s="227"/>
      <c r="E231" s="227"/>
      <c r="F231" s="227"/>
      <c r="G231" s="227"/>
      <c r="H231" s="227"/>
      <c r="I231" s="227"/>
      <c r="J231" s="227"/>
      <c r="K231" s="227"/>
      <c r="L231" s="227"/>
      <c r="M231" s="227"/>
      <c r="N231" s="227"/>
      <c r="O231" s="232" t="s">
        <v>665</v>
      </c>
      <c r="P231" s="9" t="s">
        <v>646</v>
      </c>
      <c r="Q231" s="234">
        <v>170</v>
      </c>
      <c r="R231" s="24" t="s">
        <v>647</v>
      </c>
      <c r="S231" s="17">
        <v>1000</v>
      </c>
      <c r="T231" s="24"/>
    </row>
    <row r="232" spans="4:20" ht="30" hidden="1" customHeight="1" x14ac:dyDescent="0.25">
      <c r="D232" s="227"/>
      <c r="E232" s="227"/>
      <c r="F232" s="227"/>
      <c r="G232" s="227"/>
      <c r="H232" s="227"/>
      <c r="I232" s="227"/>
      <c r="J232" s="227"/>
      <c r="K232" s="227"/>
      <c r="L232" s="227"/>
      <c r="M232" s="227"/>
      <c r="N232" s="227"/>
      <c r="O232" s="232" t="s">
        <v>666</v>
      </c>
      <c r="P232" s="9" t="s">
        <v>648</v>
      </c>
      <c r="Q232" s="234">
        <v>171</v>
      </c>
      <c r="R232" s="24" t="s">
        <v>649</v>
      </c>
      <c r="S232" s="17">
        <v>1000</v>
      </c>
      <c r="T232" s="24"/>
    </row>
    <row r="233" spans="4:20" ht="30" hidden="1" customHeight="1" x14ac:dyDescent="0.25">
      <c r="D233" s="227"/>
      <c r="E233" s="227"/>
      <c r="F233" s="227"/>
      <c r="G233" s="227"/>
      <c r="H233" s="227"/>
      <c r="I233" s="227"/>
      <c r="J233" s="227"/>
      <c r="K233" s="227"/>
      <c r="L233" s="227"/>
      <c r="M233" s="227"/>
      <c r="N233" s="227"/>
      <c r="O233" s="232" t="s">
        <v>667</v>
      </c>
      <c r="P233" s="9" t="s">
        <v>650</v>
      </c>
      <c r="Q233" s="234">
        <v>172</v>
      </c>
      <c r="R233" s="11" t="s">
        <v>487</v>
      </c>
      <c r="S233" s="17">
        <v>4</v>
      </c>
      <c r="T233" s="11"/>
    </row>
    <row r="234" spans="4:20" ht="30" hidden="1" customHeight="1" x14ac:dyDescent="0.25">
      <c r="D234" s="227"/>
      <c r="E234" s="227"/>
      <c r="F234" s="227"/>
      <c r="G234" s="227"/>
      <c r="H234" s="227"/>
      <c r="I234" s="227"/>
      <c r="J234" s="227"/>
      <c r="K234" s="227"/>
      <c r="L234" s="227"/>
      <c r="M234" s="227"/>
      <c r="N234" s="227"/>
      <c r="O234" s="232" t="s">
        <v>668</v>
      </c>
      <c r="P234" s="9" t="s">
        <v>651</v>
      </c>
      <c r="Q234" s="234">
        <v>173</v>
      </c>
      <c r="R234" s="11" t="s">
        <v>652</v>
      </c>
      <c r="S234" s="17">
        <v>1</v>
      </c>
      <c r="T234" s="11"/>
    </row>
    <row r="235" spans="4:20" ht="30" hidden="1" customHeight="1" x14ac:dyDescent="0.25">
      <c r="D235" s="227"/>
      <c r="E235" s="227"/>
      <c r="F235" s="227"/>
      <c r="G235" s="227"/>
      <c r="H235" s="227"/>
      <c r="I235" s="227"/>
      <c r="J235" s="227"/>
      <c r="K235" s="227"/>
      <c r="L235" s="227"/>
      <c r="M235" s="227"/>
      <c r="N235" s="227"/>
      <c r="O235" s="232" t="s">
        <v>669</v>
      </c>
      <c r="P235" s="9" t="s">
        <v>653</v>
      </c>
      <c r="Q235" s="234">
        <v>174</v>
      </c>
      <c r="R235" s="24" t="s">
        <v>654</v>
      </c>
      <c r="S235" s="17">
        <v>20</v>
      </c>
      <c r="T235" s="24"/>
    </row>
    <row r="236" spans="4:20" ht="30" hidden="1" customHeight="1" x14ac:dyDescent="0.25">
      <c r="D236" s="227"/>
      <c r="E236" s="227"/>
      <c r="F236" s="227"/>
      <c r="G236" s="227"/>
      <c r="H236" s="227"/>
      <c r="I236" s="227"/>
      <c r="J236" s="227"/>
      <c r="K236" s="227"/>
      <c r="L236" s="227"/>
      <c r="M236" s="227"/>
      <c r="N236" s="227"/>
      <c r="O236" s="232" t="s">
        <v>670</v>
      </c>
      <c r="P236" s="12" t="s">
        <v>655</v>
      </c>
      <c r="Q236" s="234">
        <v>175</v>
      </c>
      <c r="R236" s="11" t="s">
        <v>656</v>
      </c>
      <c r="S236" s="17">
        <v>3</v>
      </c>
      <c r="T236" s="11"/>
    </row>
    <row r="237" spans="4:20" ht="30" hidden="1" customHeight="1" x14ac:dyDescent="0.25">
      <c r="D237" s="227"/>
      <c r="E237" s="227"/>
      <c r="F237" s="227"/>
      <c r="G237" s="227"/>
      <c r="H237" s="227"/>
      <c r="I237" s="227"/>
      <c r="J237" s="227"/>
      <c r="K237" s="227"/>
      <c r="L237" s="227"/>
      <c r="M237" s="227"/>
      <c r="N237" s="227"/>
      <c r="O237" s="232" t="s">
        <v>671</v>
      </c>
      <c r="P237" s="12" t="s">
        <v>657</v>
      </c>
      <c r="Q237" s="234">
        <v>176</v>
      </c>
      <c r="R237" s="11" t="s">
        <v>658</v>
      </c>
      <c r="S237" s="17">
        <v>6</v>
      </c>
      <c r="T237" s="11"/>
    </row>
    <row r="238" spans="4:20" ht="30" hidden="1" customHeight="1" x14ac:dyDescent="0.25">
      <c r="D238" s="227"/>
      <c r="E238" s="227"/>
      <c r="F238" s="227"/>
      <c r="G238" s="227"/>
      <c r="H238" s="227"/>
      <c r="I238" s="227"/>
      <c r="J238" s="227"/>
      <c r="K238" s="227"/>
      <c r="L238" s="227"/>
      <c r="M238" s="227"/>
      <c r="N238" s="227"/>
      <c r="O238" s="232" t="s">
        <v>672</v>
      </c>
      <c r="P238" s="12" t="s">
        <v>659</v>
      </c>
      <c r="Q238" s="234">
        <v>177</v>
      </c>
      <c r="R238" s="11" t="s">
        <v>660</v>
      </c>
      <c r="S238" s="17">
        <v>1</v>
      </c>
      <c r="T238" s="11"/>
    </row>
    <row r="239" spans="4:20" ht="30" hidden="1" customHeight="1" x14ac:dyDescent="0.25">
      <c r="D239" s="227"/>
      <c r="E239" s="227"/>
      <c r="F239" s="227"/>
      <c r="G239" s="227"/>
      <c r="H239" s="227"/>
      <c r="I239" s="227"/>
      <c r="J239" s="227"/>
      <c r="K239" s="227"/>
      <c r="L239" s="227"/>
      <c r="M239" s="227"/>
      <c r="N239" s="227"/>
      <c r="O239" s="232" t="s">
        <v>673</v>
      </c>
      <c r="P239" s="12" t="s">
        <v>231</v>
      </c>
      <c r="Q239" s="234">
        <v>178</v>
      </c>
      <c r="R239" s="11" t="s">
        <v>661</v>
      </c>
      <c r="S239" s="17">
        <v>4</v>
      </c>
      <c r="T239" s="11"/>
    </row>
    <row r="240" spans="4:20" ht="30" customHeight="1" x14ac:dyDescent="0.25">
      <c r="D240" s="227"/>
      <c r="E240" s="227"/>
      <c r="F240" s="227"/>
      <c r="G240" s="227"/>
      <c r="H240" s="227"/>
      <c r="I240" s="227"/>
      <c r="J240" s="236">
        <v>5</v>
      </c>
      <c r="K240" s="227"/>
      <c r="L240" s="227"/>
      <c r="M240" s="227"/>
      <c r="N240" s="237">
        <v>5</v>
      </c>
      <c r="O240" s="201" t="s">
        <v>675</v>
      </c>
      <c r="P240" s="198" t="s">
        <v>674</v>
      </c>
      <c r="Q240" s="199"/>
      <c r="R240" s="199"/>
      <c r="S240" s="200"/>
      <c r="T240" s="199"/>
    </row>
    <row r="241" spans="3:20" ht="30" hidden="1" customHeight="1" x14ac:dyDescent="0.25">
      <c r="D241" s="227"/>
      <c r="E241" s="227"/>
      <c r="F241" s="227"/>
      <c r="G241" s="227"/>
      <c r="H241" s="227"/>
      <c r="I241" s="227"/>
      <c r="J241" s="227"/>
      <c r="K241" s="227"/>
      <c r="L241" s="227"/>
      <c r="M241" s="227"/>
      <c r="N241" s="227"/>
      <c r="O241" s="232" t="s">
        <v>683</v>
      </c>
      <c r="P241" s="12" t="s">
        <v>676</v>
      </c>
      <c r="Q241" s="234">
        <v>179</v>
      </c>
      <c r="R241" s="11" t="s">
        <v>677</v>
      </c>
      <c r="S241" s="17">
        <v>25</v>
      </c>
      <c r="T241" s="11"/>
    </row>
    <row r="242" spans="3:20" ht="30" hidden="1" customHeight="1" x14ac:dyDescent="0.25">
      <c r="D242" s="227"/>
      <c r="E242" s="227"/>
      <c r="F242" s="227"/>
      <c r="G242" s="227"/>
      <c r="H242" s="227"/>
      <c r="I242" s="227"/>
      <c r="J242" s="227"/>
      <c r="K242" s="227"/>
      <c r="L242" s="227"/>
      <c r="M242" s="227"/>
      <c r="N242" s="227"/>
      <c r="O242" s="232" t="s">
        <v>684</v>
      </c>
      <c r="P242" s="12" t="s">
        <v>678</v>
      </c>
      <c r="Q242" s="234">
        <v>180</v>
      </c>
      <c r="R242" s="24" t="s">
        <v>677</v>
      </c>
      <c r="S242" s="17">
        <v>25</v>
      </c>
      <c r="T242" s="24"/>
    </row>
    <row r="243" spans="3:20" ht="30" hidden="1" customHeight="1" x14ac:dyDescent="0.25">
      <c r="D243" s="227"/>
      <c r="E243" s="227"/>
      <c r="F243" s="227"/>
      <c r="G243" s="227"/>
      <c r="H243" s="227"/>
      <c r="I243" s="227"/>
      <c r="J243" s="227"/>
      <c r="K243" s="227"/>
      <c r="L243" s="227"/>
      <c r="M243" s="227"/>
      <c r="N243" s="227"/>
      <c r="O243" s="232" t="s">
        <v>685</v>
      </c>
      <c r="P243" s="12" t="s">
        <v>679</v>
      </c>
      <c r="Q243" s="234">
        <v>181</v>
      </c>
      <c r="R243" s="11" t="s">
        <v>680</v>
      </c>
      <c r="S243" s="17">
        <v>1</v>
      </c>
      <c r="T243" s="11"/>
    </row>
    <row r="244" spans="3:20" ht="30" hidden="1" customHeight="1" x14ac:dyDescent="0.25">
      <c r="D244" s="227"/>
      <c r="E244" s="227"/>
      <c r="F244" s="227"/>
      <c r="G244" s="227"/>
      <c r="H244" s="227"/>
      <c r="I244" s="227"/>
      <c r="J244" s="227"/>
      <c r="K244" s="227"/>
      <c r="L244" s="227"/>
      <c r="M244" s="227"/>
      <c r="N244" s="227"/>
      <c r="O244" s="232" t="s">
        <v>686</v>
      </c>
      <c r="P244" s="12" t="s">
        <v>681</v>
      </c>
      <c r="Q244" s="234">
        <v>182</v>
      </c>
      <c r="R244" s="11" t="s">
        <v>240</v>
      </c>
      <c r="S244" s="17">
        <v>1</v>
      </c>
      <c r="T244" s="11"/>
    </row>
    <row r="245" spans="3:20" ht="30" hidden="1" customHeight="1" x14ac:dyDescent="0.25">
      <c r="D245" s="227"/>
      <c r="E245" s="227"/>
      <c r="F245" s="227"/>
      <c r="G245" s="227"/>
      <c r="H245" s="227"/>
      <c r="I245" s="227"/>
      <c r="J245" s="227"/>
      <c r="K245" s="227"/>
      <c r="L245" s="227"/>
      <c r="M245" s="227"/>
      <c r="N245" s="227"/>
      <c r="O245" s="232" t="s">
        <v>687</v>
      </c>
      <c r="P245" s="12" t="s">
        <v>682</v>
      </c>
      <c r="Q245" s="234">
        <v>183</v>
      </c>
      <c r="R245" s="11" t="s">
        <v>240</v>
      </c>
      <c r="S245" s="17">
        <v>1</v>
      </c>
      <c r="T245" s="11"/>
    </row>
    <row r="246" spans="3:20" ht="30" customHeight="1" x14ac:dyDescent="0.25">
      <c r="C246" s="239">
        <v>14</v>
      </c>
      <c r="D246" s="227"/>
      <c r="E246" s="228">
        <f>SUM(F247:F860)</f>
        <v>76</v>
      </c>
      <c r="F246" s="227"/>
      <c r="G246" s="227"/>
      <c r="H246" s="236">
        <f>SUM(I247:I860)</f>
        <v>409</v>
      </c>
      <c r="I246" s="227"/>
      <c r="J246" s="227"/>
      <c r="K246" s="227"/>
      <c r="L246" s="237">
        <f>SUM(M247:M860)</f>
        <v>503</v>
      </c>
      <c r="M246" s="227"/>
      <c r="N246" s="227"/>
      <c r="O246" s="190">
        <v>2</v>
      </c>
      <c r="P246" s="191" t="s">
        <v>1849</v>
      </c>
      <c r="Q246" s="190"/>
      <c r="R246" s="192"/>
      <c r="S246" s="193"/>
      <c r="T246" s="192"/>
    </row>
    <row r="247" spans="3:20" ht="30" customHeight="1" x14ac:dyDescent="0.25">
      <c r="D247" s="227"/>
      <c r="E247" s="227"/>
      <c r="F247" s="228">
        <v>5</v>
      </c>
      <c r="G247" s="227"/>
      <c r="H247" s="227"/>
      <c r="I247" s="236">
        <f>SUM(J248:J297)</f>
        <v>45</v>
      </c>
      <c r="J247" s="227"/>
      <c r="K247" s="227"/>
      <c r="L247" s="227"/>
      <c r="M247" s="237">
        <f>SUM(N248:N297)</f>
        <v>52</v>
      </c>
      <c r="N247" s="227"/>
      <c r="O247" s="194" t="s">
        <v>688</v>
      </c>
      <c r="P247" s="195" t="s">
        <v>131</v>
      </c>
      <c r="Q247" s="194"/>
      <c r="R247" s="194"/>
      <c r="S247" s="196"/>
      <c r="T247" s="194"/>
    </row>
    <row r="248" spans="3:20" ht="30" customHeight="1" x14ac:dyDescent="0.25">
      <c r="D248" s="227"/>
      <c r="E248" s="227"/>
      <c r="F248" s="227"/>
      <c r="G248" s="227"/>
      <c r="H248" s="227"/>
      <c r="I248" s="227"/>
      <c r="J248" s="236">
        <v>3</v>
      </c>
      <c r="K248" s="227"/>
      <c r="L248" s="227"/>
      <c r="M248" s="227"/>
      <c r="N248" s="237">
        <v>3</v>
      </c>
      <c r="O248" s="201" t="s">
        <v>90</v>
      </c>
      <c r="P248" s="198" t="s">
        <v>689</v>
      </c>
      <c r="Q248" s="199"/>
      <c r="R248" s="199"/>
      <c r="S248" s="200"/>
      <c r="T248" s="199"/>
    </row>
    <row r="249" spans="3:20" ht="30" hidden="1" customHeight="1" x14ac:dyDescent="0.25">
      <c r="D249" s="227"/>
      <c r="E249" s="227"/>
      <c r="F249" s="227"/>
      <c r="G249" s="227"/>
      <c r="H249" s="227"/>
      <c r="I249" s="227"/>
      <c r="J249" s="227"/>
      <c r="K249" s="227"/>
      <c r="L249" s="227"/>
      <c r="M249" s="227"/>
      <c r="N249" s="227"/>
      <c r="O249" s="232" t="s">
        <v>91</v>
      </c>
      <c r="P249" s="9" t="s">
        <v>690</v>
      </c>
      <c r="Q249" s="234">
        <v>184</v>
      </c>
      <c r="R249" s="11" t="s">
        <v>691</v>
      </c>
      <c r="S249" s="17">
        <v>3000</v>
      </c>
      <c r="T249" s="11"/>
    </row>
    <row r="250" spans="3:20" ht="30" hidden="1" customHeight="1" x14ac:dyDescent="0.25">
      <c r="D250" s="227"/>
      <c r="E250" s="227"/>
      <c r="F250" s="227"/>
      <c r="G250" s="227"/>
      <c r="H250" s="227"/>
      <c r="I250" s="227"/>
      <c r="J250" s="227"/>
      <c r="K250" s="227"/>
      <c r="L250" s="227"/>
      <c r="M250" s="227"/>
      <c r="N250" s="227"/>
      <c r="O250" s="232" t="s">
        <v>191</v>
      </c>
      <c r="P250" s="9" t="s">
        <v>692</v>
      </c>
      <c r="Q250" s="234">
        <v>185</v>
      </c>
      <c r="R250" s="11" t="s">
        <v>693</v>
      </c>
      <c r="S250" s="17">
        <v>216</v>
      </c>
      <c r="T250" s="11"/>
    </row>
    <row r="251" spans="3:20" ht="30" hidden="1" customHeight="1" x14ac:dyDescent="0.25">
      <c r="D251" s="227"/>
      <c r="E251" s="227"/>
      <c r="F251" s="227"/>
      <c r="G251" s="227"/>
      <c r="H251" s="227"/>
      <c r="I251" s="227"/>
      <c r="J251" s="227"/>
      <c r="K251" s="227"/>
      <c r="L251" s="227"/>
      <c r="M251" s="227"/>
      <c r="N251" s="227"/>
      <c r="O251" s="232" t="s">
        <v>192</v>
      </c>
      <c r="P251" s="9" t="s">
        <v>694</v>
      </c>
      <c r="Q251" s="234">
        <v>186</v>
      </c>
      <c r="R251" s="11" t="s">
        <v>695</v>
      </c>
      <c r="S251" s="17">
        <v>216</v>
      </c>
      <c r="T251" s="11"/>
    </row>
    <row r="252" spans="3:20" ht="30" customHeight="1" x14ac:dyDescent="0.25">
      <c r="D252" s="227"/>
      <c r="E252" s="227"/>
      <c r="F252" s="227"/>
      <c r="G252" s="227"/>
      <c r="H252" s="227"/>
      <c r="I252" s="227"/>
      <c r="J252" s="236">
        <v>9</v>
      </c>
      <c r="K252" s="227"/>
      <c r="L252" s="227"/>
      <c r="M252" s="227"/>
      <c r="N252" s="237">
        <v>14</v>
      </c>
      <c r="O252" s="201" t="s">
        <v>92</v>
      </c>
      <c r="P252" s="198" t="s">
        <v>696</v>
      </c>
      <c r="Q252" s="199"/>
      <c r="R252" s="199"/>
      <c r="S252" s="200"/>
      <c r="T252" s="199"/>
    </row>
    <row r="253" spans="3:20" ht="30" hidden="1" customHeight="1" x14ac:dyDescent="0.25">
      <c r="D253" s="227"/>
      <c r="E253" s="227"/>
      <c r="F253" s="227"/>
      <c r="G253" s="227"/>
      <c r="H253" s="227"/>
      <c r="I253" s="227"/>
      <c r="J253" s="227"/>
      <c r="K253" s="227"/>
      <c r="L253" s="227"/>
      <c r="M253" s="227"/>
      <c r="N253" s="227"/>
      <c r="O253" s="232" t="s">
        <v>93</v>
      </c>
      <c r="P253" s="21" t="s">
        <v>698</v>
      </c>
      <c r="Q253" s="234">
        <v>187</v>
      </c>
      <c r="R253" s="11" t="s">
        <v>699</v>
      </c>
      <c r="S253" s="17">
        <v>1</v>
      </c>
      <c r="T253" s="11"/>
    </row>
    <row r="254" spans="3:20" ht="30" hidden="1" customHeight="1" x14ac:dyDescent="0.25">
      <c r="D254" s="227"/>
      <c r="E254" s="227"/>
      <c r="F254" s="227"/>
      <c r="G254" s="227"/>
      <c r="H254" s="227"/>
      <c r="I254" s="227"/>
      <c r="J254" s="227"/>
      <c r="K254" s="227"/>
      <c r="L254" s="227"/>
      <c r="M254" s="227"/>
      <c r="N254" s="227"/>
      <c r="O254" s="232" t="s">
        <v>94</v>
      </c>
      <c r="P254" s="21" t="s">
        <v>700</v>
      </c>
      <c r="Q254" s="234">
        <v>188</v>
      </c>
      <c r="R254" s="11" t="s">
        <v>701</v>
      </c>
      <c r="S254" s="16">
        <v>300</v>
      </c>
      <c r="T254" s="11"/>
    </row>
    <row r="255" spans="3:20" ht="30" hidden="1" customHeight="1" x14ac:dyDescent="0.25">
      <c r="D255" s="227"/>
      <c r="E255" s="227"/>
      <c r="F255" s="227"/>
      <c r="G255" s="227"/>
      <c r="H255" s="227"/>
      <c r="I255" s="227"/>
      <c r="J255" s="227"/>
      <c r="K255" s="227"/>
      <c r="L255" s="227"/>
      <c r="M255" s="227"/>
      <c r="N255" s="227"/>
      <c r="O255" s="232" t="s">
        <v>95</v>
      </c>
      <c r="P255" s="21" t="s">
        <v>702</v>
      </c>
      <c r="Q255" s="234">
        <v>189</v>
      </c>
      <c r="R255" s="11" t="s">
        <v>703</v>
      </c>
      <c r="S255" s="17">
        <v>150</v>
      </c>
      <c r="T255" s="11"/>
    </row>
    <row r="256" spans="3:20" ht="30" hidden="1" customHeight="1" x14ac:dyDescent="0.25">
      <c r="D256" s="227"/>
      <c r="E256" s="227"/>
      <c r="F256" s="227"/>
      <c r="G256" s="227"/>
      <c r="H256" s="227"/>
      <c r="I256" s="227"/>
      <c r="J256" s="227"/>
      <c r="K256" s="227"/>
      <c r="L256" s="227"/>
      <c r="M256" s="227"/>
      <c r="N256" s="227"/>
      <c r="O256" s="232" t="s">
        <v>720</v>
      </c>
      <c r="P256" s="21" t="s">
        <v>704</v>
      </c>
      <c r="Q256" s="234">
        <v>190</v>
      </c>
      <c r="R256" s="11" t="s">
        <v>705</v>
      </c>
      <c r="S256" s="17">
        <v>3</v>
      </c>
      <c r="T256" s="11"/>
    </row>
    <row r="257" spans="4:20" ht="30" hidden="1" customHeight="1" x14ac:dyDescent="0.25">
      <c r="D257" s="227"/>
      <c r="E257" s="227"/>
      <c r="F257" s="227"/>
      <c r="G257" s="227"/>
      <c r="H257" s="227"/>
      <c r="I257" s="227"/>
      <c r="J257" s="227"/>
      <c r="K257" s="227"/>
      <c r="L257" s="227"/>
      <c r="M257" s="227"/>
      <c r="N257" s="227"/>
      <c r="O257" s="1036" t="s">
        <v>721</v>
      </c>
      <c r="P257" s="1039" t="s">
        <v>706</v>
      </c>
      <c r="Q257" s="234">
        <v>191</v>
      </c>
      <c r="R257" s="11" t="s">
        <v>707</v>
      </c>
      <c r="S257" s="17">
        <v>117000</v>
      </c>
      <c r="T257" s="11"/>
    </row>
    <row r="258" spans="4:20" ht="30" hidden="1" customHeight="1" x14ac:dyDescent="0.25">
      <c r="D258" s="227"/>
      <c r="E258" s="227"/>
      <c r="F258" s="227"/>
      <c r="G258" s="227"/>
      <c r="H258" s="227"/>
      <c r="I258" s="227"/>
      <c r="J258" s="227"/>
      <c r="K258" s="227"/>
      <c r="L258" s="227"/>
      <c r="M258" s="227"/>
      <c r="N258" s="227"/>
      <c r="O258" s="1036"/>
      <c r="P258" s="1039"/>
      <c r="Q258" s="234">
        <v>192</v>
      </c>
      <c r="R258" s="14" t="s">
        <v>708</v>
      </c>
      <c r="S258" s="17">
        <v>2500</v>
      </c>
      <c r="T258" s="14"/>
    </row>
    <row r="259" spans="4:20" ht="30" hidden="1" customHeight="1" x14ac:dyDescent="0.25">
      <c r="D259" s="227"/>
      <c r="E259" s="227"/>
      <c r="F259" s="227"/>
      <c r="G259" s="227"/>
      <c r="H259" s="227"/>
      <c r="I259" s="227"/>
      <c r="J259" s="227"/>
      <c r="K259" s="227"/>
      <c r="L259" s="227"/>
      <c r="M259" s="227"/>
      <c r="N259" s="227"/>
      <c r="O259" s="1036"/>
      <c r="P259" s="1039"/>
      <c r="Q259" s="234">
        <v>193</v>
      </c>
      <c r="R259" s="14" t="s">
        <v>726</v>
      </c>
      <c r="S259" s="17">
        <v>1300</v>
      </c>
      <c r="T259" s="14"/>
    </row>
    <row r="260" spans="4:20" ht="30" hidden="1" customHeight="1" x14ac:dyDescent="0.25">
      <c r="D260" s="227"/>
      <c r="E260" s="227"/>
      <c r="F260" s="227"/>
      <c r="G260" s="227"/>
      <c r="H260" s="227"/>
      <c r="I260" s="227"/>
      <c r="J260" s="227"/>
      <c r="K260" s="227"/>
      <c r="L260" s="227"/>
      <c r="M260" s="227"/>
      <c r="N260" s="227"/>
      <c r="O260" s="1036"/>
      <c r="P260" s="1039"/>
      <c r="Q260" s="234">
        <v>194</v>
      </c>
      <c r="R260" s="14" t="s">
        <v>709</v>
      </c>
      <c r="S260" s="17">
        <v>2</v>
      </c>
      <c r="T260" s="14"/>
    </row>
    <row r="261" spans="4:20" ht="30" hidden="1" customHeight="1" x14ac:dyDescent="0.25">
      <c r="D261" s="227"/>
      <c r="E261" s="227"/>
      <c r="F261" s="227"/>
      <c r="G261" s="227"/>
      <c r="H261" s="227"/>
      <c r="I261" s="227"/>
      <c r="J261" s="227"/>
      <c r="K261" s="227"/>
      <c r="L261" s="227"/>
      <c r="M261" s="227"/>
      <c r="N261" s="227"/>
      <c r="O261" s="1036"/>
      <c r="P261" s="1039"/>
      <c r="Q261" s="234">
        <v>195</v>
      </c>
      <c r="R261" s="14" t="s">
        <v>710</v>
      </c>
      <c r="S261" s="17">
        <v>100000</v>
      </c>
      <c r="T261" s="14"/>
    </row>
    <row r="262" spans="4:20" ht="30" hidden="1" customHeight="1" x14ac:dyDescent="0.25">
      <c r="D262" s="227"/>
      <c r="E262" s="227"/>
      <c r="F262" s="227"/>
      <c r="G262" s="227"/>
      <c r="H262" s="227"/>
      <c r="I262" s="227"/>
      <c r="J262" s="227"/>
      <c r="K262" s="227"/>
      <c r="L262" s="227"/>
      <c r="M262" s="227"/>
      <c r="N262" s="227"/>
      <c r="O262" s="1036" t="s">
        <v>722</v>
      </c>
      <c r="P262" s="1037" t="s">
        <v>711</v>
      </c>
      <c r="Q262" s="234">
        <v>196</v>
      </c>
      <c r="R262" s="14" t="s">
        <v>712</v>
      </c>
      <c r="S262" s="17">
        <v>2100</v>
      </c>
      <c r="T262" s="14"/>
    </row>
    <row r="263" spans="4:20" ht="30" hidden="1" customHeight="1" x14ac:dyDescent="0.25">
      <c r="D263" s="227"/>
      <c r="E263" s="227"/>
      <c r="F263" s="227"/>
      <c r="G263" s="227"/>
      <c r="H263" s="227"/>
      <c r="I263" s="227"/>
      <c r="J263" s="227"/>
      <c r="K263" s="227"/>
      <c r="L263" s="227"/>
      <c r="M263" s="227"/>
      <c r="N263" s="227"/>
      <c r="O263" s="1036"/>
      <c r="P263" s="1037"/>
      <c r="Q263" s="234">
        <v>197</v>
      </c>
      <c r="R263" s="14" t="s">
        <v>713</v>
      </c>
      <c r="S263" s="17">
        <v>1600</v>
      </c>
      <c r="T263" s="14"/>
    </row>
    <row r="264" spans="4:20" ht="30" hidden="1" customHeight="1" x14ac:dyDescent="0.25">
      <c r="D264" s="227"/>
      <c r="E264" s="227"/>
      <c r="F264" s="227"/>
      <c r="G264" s="227"/>
      <c r="H264" s="227"/>
      <c r="I264" s="227"/>
      <c r="J264" s="227"/>
      <c r="K264" s="227"/>
      <c r="L264" s="227"/>
      <c r="M264" s="227"/>
      <c r="N264" s="227"/>
      <c r="O264" s="232" t="s">
        <v>723</v>
      </c>
      <c r="P264" s="33" t="s">
        <v>714</v>
      </c>
      <c r="Q264" s="234">
        <v>198</v>
      </c>
      <c r="R264" s="14" t="s">
        <v>715</v>
      </c>
      <c r="S264" s="17">
        <v>1200</v>
      </c>
      <c r="T264" s="14"/>
    </row>
    <row r="265" spans="4:20" ht="30" hidden="1" customHeight="1" x14ac:dyDescent="0.25">
      <c r="D265" s="227"/>
      <c r="E265" s="227"/>
      <c r="F265" s="227"/>
      <c r="G265" s="227"/>
      <c r="H265" s="227"/>
      <c r="I265" s="227"/>
      <c r="J265" s="227"/>
      <c r="K265" s="227"/>
      <c r="L265" s="227"/>
      <c r="M265" s="227"/>
      <c r="N265" s="227"/>
      <c r="O265" s="232" t="s">
        <v>724</v>
      </c>
      <c r="P265" s="33" t="s">
        <v>716</v>
      </c>
      <c r="Q265" s="234">
        <v>199</v>
      </c>
      <c r="R265" s="14" t="s">
        <v>717</v>
      </c>
      <c r="S265" s="17">
        <v>1</v>
      </c>
      <c r="T265" s="14"/>
    </row>
    <row r="266" spans="4:20" ht="30" hidden="1" customHeight="1" x14ac:dyDescent="0.25">
      <c r="D266" s="227"/>
      <c r="E266" s="227"/>
      <c r="F266" s="227"/>
      <c r="G266" s="227"/>
      <c r="H266" s="227"/>
      <c r="I266" s="227"/>
      <c r="J266" s="227"/>
      <c r="K266" s="227"/>
      <c r="L266" s="227"/>
      <c r="M266" s="227"/>
      <c r="N266" s="227"/>
      <c r="O266" s="232" t="s">
        <v>725</v>
      </c>
      <c r="P266" s="21" t="s">
        <v>718</v>
      </c>
      <c r="Q266" s="247">
        <v>200</v>
      </c>
      <c r="R266" s="11" t="s">
        <v>719</v>
      </c>
      <c r="S266" s="17">
        <v>33500</v>
      </c>
      <c r="T266" s="11"/>
    </row>
    <row r="267" spans="4:20" ht="30" customHeight="1" x14ac:dyDescent="0.25">
      <c r="D267" s="227"/>
      <c r="E267" s="227"/>
      <c r="F267" s="227"/>
      <c r="G267" s="227"/>
      <c r="H267" s="227"/>
      <c r="I267" s="227"/>
      <c r="J267" s="236">
        <v>20</v>
      </c>
      <c r="K267" s="227"/>
      <c r="L267" s="227"/>
      <c r="M267" s="227"/>
      <c r="N267" s="237">
        <v>22</v>
      </c>
      <c r="O267" s="201" t="s">
        <v>96</v>
      </c>
      <c r="P267" s="198" t="s">
        <v>727</v>
      </c>
      <c r="Q267" s="199"/>
      <c r="R267" s="199"/>
      <c r="S267" s="200"/>
      <c r="T267" s="199"/>
    </row>
    <row r="268" spans="4:20" ht="30" hidden="1" customHeight="1" x14ac:dyDescent="0.25">
      <c r="D268" s="227"/>
      <c r="E268" s="227"/>
      <c r="F268" s="227"/>
      <c r="G268" s="227"/>
      <c r="H268" s="227"/>
      <c r="I268" s="227"/>
      <c r="J268" s="227"/>
      <c r="K268" s="227"/>
      <c r="L268" s="227"/>
      <c r="M268" s="227"/>
      <c r="N268" s="227"/>
      <c r="O268" s="232" t="s">
        <v>97</v>
      </c>
      <c r="P268" s="33" t="s">
        <v>729</v>
      </c>
      <c r="Q268" s="234">
        <v>201</v>
      </c>
      <c r="R268" s="20" t="s">
        <v>695</v>
      </c>
      <c r="S268" s="17">
        <v>216</v>
      </c>
      <c r="T268" s="20"/>
    </row>
    <row r="269" spans="4:20" ht="30" hidden="1" customHeight="1" x14ac:dyDescent="0.25">
      <c r="D269" s="227"/>
      <c r="E269" s="227"/>
      <c r="F269" s="227"/>
      <c r="G269" s="227"/>
      <c r="H269" s="227"/>
      <c r="I269" s="227"/>
      <c r="J269" s="227"/>
      <c r="K269" s="227"/>
      <c r="L269" s="227"/>
      <c r="M269" s="227"/>
      <c r="N269" s="227"/>
      <c r="O269" s="232" t="s">
        <v>193</v>
      </c>
      <c r="P269" s="21" t="s">
        <v>730</v>
      </c>
      <c r="Q269" s="234">
        <v>202</v>
      </c>
      <c r="R269" s="20" t="s">
        <v>695</v>
      </c>
      <c r="S269" s="17">
        <v>100</v>
      </c>
      <c r="T269" s="20"/>
    </row>
    <row r="270" spans="4:20" ht="30" hidden="1" customHeight="1" x14ac:dyDescent="0.25">
      <c r="D270" s="227"/>
      <c r="E270" s="227"/>
      <c r="F270" s="227"/>
      <c r="G270" s="227"/>
      <c r="H270" s="227"/>
      <c r="I270" s="227"/>
      <c r="J270" s="227"/>
      <c r="K270" s="227"/>
      <c r="L270" s="227"/>
      <c r="M270" s="227"/>
      <c r="N270" s="227"/>
      <c r="O270" s="232" t="s">
        <v>194</v>
      </c>
      <c r="P270" s="21" t="s">
        <v>731</v>
      </c>
      <c r="Q270" s="234">
        <v>203</v>
      </c>
      <c r="R270" s="11" t="s">
        <v>695</v>
      </c>
      <c r="S270" s="17">
        <v>216</v>
      </c>
      <c r="T270" s="11"/>
    </row>
    <row r="271" spans="4:20" ht="30" hidden="1" customHeight="1" x14ac:dyDescent="0.25">
      <c r="D271" s="227"/>
      <c r="E271" s="227"/>
      <c r="F271" s="227"/>
      <c r="G271" s="227"/>
      <c r="H271" s="227"/>
      <c r="I271" s="227"/>
      <c r="J271" s="227"/>
      <c r="K271" s="227"/>
      <c r="L271" s="227"/>
      <c r="M271" s="227"/>
      <c r="N271" s="227"/>
      <c r="O271" s="232" t="s">
        <v>763</v>
      </c>
      <c r="P271" s="21" t="s">
        <v>732</v>
      </c>
      <c r="Q271" s="234">
        <v>204</v>
      </c>
      <c r="R271" s="20" t="s">
        <v>733</v>
      </c>
      <c r="S271" s="17">
        <v>125</v>
      </c>
      <c r="T271" s="20"/>
    </row>
    <row r="272" spans="4:20" ht="30" hidden="1" customHeight="1" x14ac:dyDescent="0.25">
      <c r="D272" s="227"/>
      <c r="E272" s="227"/>
      <c r="F272" s="227"/>
      <c r="G272" s="227"/>
      <c r="H272" s="227"/>
      <c r="I272" s="227"/>
      <c r="J272" s="227"/>
      <c r="K272" s="227"/>
      <c r="L272" s="227"/>
      <c r="M272" s="227"/>
      <c r="N272" s="227"/>
      <c r="O272" s="232" t="s">
        <v>764</v>
      </c>
      <c r="P272" s="21" t="s">
        <v>734</v>
      </c>
      <c r="Q272" s="234">
        <v>205</v>
      </c>
      <c r="R272" s="20" t="s">
        <v>735</v>
      </c>
      <c r="S272" s="17">
        <v>4</v>
      </c>
      <c r="T272" s="20"/>
    </row>
    <row r="273" spans="4:20" ht="30" hidden="1" customHeight="1" x14ac:dyDescent="0.25">
      <c r="D273" s="227"/>
      <c r="E273" s="227"/>
      <c r="F273" s="227"/>
      <c r="G273" s="227"/>
      <c r="H273" s="227"/>
      <c r="I273" s="227"/>
      <c r="J273" s="227"/>
      <c r="K273" s="227"/>
      <c r="L273" s="227"/>
      <c r="M273" s="227"/>
      <c r="N273" s="227"/>
      <c r="O273" s="232" t="s">
        <v>765</v>
      </c>
      <c r="P273" s="21" t="s">
        <v>736</v>
      </c>
      <c r="Q273" s="234">
        <v>206</v>
      </c>
      <c r="R273" s="11" t="s">
        <v>737</v>
      </c>
      <c r="S273" s="17">
        <v>100</v>
      </c>
      <c r="T273" s="11"/>
    </row>
    <row r="274" spans="4:20" ht="30" hidden="1" customHeight="1" x14ac:dyDescent="0.25">
      <c r="D274" s="227"/>
      <c r="E274" s="227"/>
      <c r="F274" s="227"/>
      <c r="G274" s="227"/>
      <c r="H274" s="227"/>
      <c r="I274" s="227"/>
      <c r="J274" s="227"/>
      <c r="K274" s="227"/>
      <c r="L274" s="227"/>
      <c r="M274" s="227"/>
      <c r="N274" s="227"/>
      <c r="O274" s="232" t="s">
        <v>766</v>
      </c>
      <c r="P274" s="21" t="s">
        <v>738</v>
      </c>
      <c r="Q274" s="234">
        <v>207</v>
      </c>
      <c r="R274" s="11" t="s">
        <v>737</v>
      </c>
      <c r="S274" s="17">
        <v>8</v>
      </c>
      <c r="T274" s="11"/>
    </row>
    <row r="275" spans="4:20" ht="30" hidden="1" customHeight="1" x14ac:dyDescent="0.25">
      <c r="D275" s="227"/>
      <c r="E275" s="227"/>
      <c r="F275" s="227"/>
      <c r="G275" s="227"/>
      <c r="H275" s="227"/>
      <c r="I275" s="227"/>
      <c r="J275" s="227"/>
      <c r="K275" s="227"/>
      <c r="L275" s="227"/>
      <c r="M275" s="227"/>
      <c r="N275" s="227"/>
      <c r="O275" s="232" t="s">
        <v>767</v>
      </c>
      <c r="P275" s="21" t="s">
        <v>739</v>
      </c>
      <c r="Q275" s="234">
        <v>208</v>
      </c>
      <c r="R275" s="11" t="s">
        <v>740</v>
      </c>
      <c r="S275" s="17">
        <v>216</v>
      </c>
      <c r="T275" s="11"/>
    </row>
    <row r="276" spans="4:20" ht="30" hidden="1" customHeight="1" x14ac:dyDescent="0.25">
      <c r="D276" s="227"/>
      <c r="E276" s="227"/>
      <c r="F276" s="227"/>
      <c r="G276" s="227"/>
      <c r="H276" s="227"/>
      <c r="I276" s="227"/>
      <c r="J276" s="227"/>
      <c r="K276" s="227"/>
      <c r="L276" s="227"/>
      <c r="M276" s="227"/>
      <c r="N276" s="227"/>
      <c r="O276" s="232" t="s">
        <v>768</v>
      </c>
      <c r="P276" s="21" t="s">
        <v>741</v>
      </c>
      <c r="Q276" s="234">
        <v>209</v>
      </c>
      <c r="R276" s="11" t="s">
        <v>695</v>
      </c>
      <c r="S276" s="17">
        <v>216</v>
      </c>
      <c r="T276" s="11"/>
    </row>
    <row r="277" spans="4:20" ht="30" hidden="1" customHeight="1" x14ac:dyDescent="0.25">
      <c r="D277" s="227"/>
      <c r="E277" s="227"/>
      <c r="F277" s="227"/>
      <c r="G277" s="227"/>
      <c r="H277" s="227"/>
      <c r="I277" s="227"/>
      <c r="J277" s="227"/>
      <c r="K277" s="227"/>
      <c r="L277" s="227"/>
      <c r="M277" s="227"/>
      <c r="N277" s="227"/>
      <c r="O277" s="232" t="s">
        <v>769</v>
      </c>
      <c r="P277" s="21" t="s">
        <v>742</v>
      </c>
      <c r="Q277" s="234">
        <v>210</v>
      </c>
      <c r="R277" s="11" t="s">
        <v>695</v>
      </c>
      <c r="S277" s="17">
        <v>216</v>
      </c>
      <c r="T277" s="11"/>
    </row>
    <row r="278" spans="4:20" ht="30" hidden="1" customHeight="1" x14ac:dyDescent="0.25">
      <c r="D278" s="227"/>
      <c r="E278" s="227"/>
      <c r="F278" s="227"/>
      <c r="G278" s="227"/>
      <c r="H278" s="227"/>
      <c r="I278" s="227"/>
      <c r="J278" s="227"/>
      <c r="K278" s="227"/>
      <c r="L278" s="227"/>
      <c r="M278" s="227"/>
      <c r="N278" s="227"/>
      <c r="O278" s="232" t="s">
        <v>770</v>
      </c>
      <c r="P278" s="21" t="s">
        <v>743</v>
      </c>
      <c r="Q278" s="234">
        <v>211</v>
      </c>
      <c r="R278" s="11" t="s">
        <v>744</v>
      </c>
      <c r="S278" s="17">
        <v>150</v>
      </c>
      <c r="T278" s="11"/>
    </row>
    <row r="279" spans="4:20" ht="30" hidden="1" customHeight="1" x14ac:dyDescent="0.25">
      <c r="D279" s="227"/>
      <c r="E279" s="227"/>
      <c r="F279" s="227"/>
      <c r="G279" s="227"/>
      <c r="H279" s="227"/>
      <c r="I279" s="227"/>
      <c r="J279" s="227"/>
      <c r="K279" s="227"/>
      <c r="L279" s="227"/>
      <c r="M279" s="227"/>
      <c r="N279" s="227"/>
      <c r="O279" s="232" t="s">
        <v>771</v>
      </c>
      <c r="P279" s="21" t="s">
        <v>745</v>
      </c>
      <c r="Q279" s="234">
        <v>212</v>
      </c>
      <c r="R279" s="11" t="s">
        <v>746</v>
      </c>
      <c r="S279" s="17">
        <v>216</v>
      </c>
      <c r="T279" s="11"/>
    </row>
    <row r="280" spans="4:20" ht="30" hidden="1" customHeight="1" x14ac:dyDescent="0.25">
      <c r="D280" s="227"/>
      <c r="E280" s="227"/>
      <c r="F280" s="227"/>
      <c r="G280" s="227"/>
      <c r="H280" s="227"/>
      <c r="I280" s="227"/>
      <c r="J280" s="227"/>
      <c r="K280" s="227"/>
      <c r="L280" s="227"/>
      <c r="M280" s="227"/>
      <c r="N280" s="227"/>
      <c r="O280" s="232" t="s">
        <v>772</v>
      </c>
      <c r="P280" s="21" t="s">
        <v>747</v>
      </c>
      <c r="Q280" s="234">
        <v>213</v>
      </c>
      <c r="R280" s="11" t="s">
        <v>748</v>
      </c>
      <c r="S280" s="17">
        <v>3</v>
      </c>
      <c r="T280" s="11"/>
    </row>
    <row r="281" spans="4:20" ht="30" hidden="1" customHeight="1" x14ac:dyDescent="0.25">
      <c r="D281" s="227"/>
      <c r="E281" s="227"/>
      <c r="F281" s="227"/>
      <c r="G281" s="227"/>
      <c r="H281" s="227"/>
      <c r="I281" s="227"/>
      <c r="J281" s="227"/>
      <c r="K281" s="227"/>
      <c r="L281" s="227"/>
      <c r="M281" s="227"/>
      <c r="N281" s="227"/>
      <c r="O281" s="232" t="s">
        <v>773</v>
      </c>
      <c r="P281" s="21" t="s">
        <v>749</v>
      </c>
      <c r="Q281" s="234">
        <v>214</v>
      </c>
      <c r="R281" s="11" t="s">
        <v>750</v>
      </c>
      <c r="S281" s="17">
        <v>1000</v>
      </c>
      <c r="T281" s="11"/>
    </row>
    <row r="282" spans="4:20" ht="30" hidden="1" customHeight="1" x14ac:dyDescent="0.25">
      <c r="D282" s="227"/>
      <c r="E282" s="227"/>
      <c r="F282" s="227"/>
      <c r="G282" s="227"/>
      <c r="H282" s="227"/>
      <c r="I282" s="227"/>
      <c r="J282" s="227"/>
      <c r="K282" s="227"/>
      <c r="L282" s="227"/>
      <c r="M282" s="227"/>
      <c r="N282" s="227"/>
      <c r="O282" s="232" t="s">
        <v>774</v>
      </c>
      <c r="P282" s="21" t="s">
        <v>751</v>
      </c>
      <c r="Q282" s="234">
        <v>215</v>
      </c>
      <c r="R282" s="11" t="s">
        <v>750</v>
      </c>
      <c r="S282" s="17">
        <v>3200</v>
      </c>
      <c r="T282" s="11"/>
    </row>
    <row r="283" spans="4:20" ht="30" hidden="1" customHeight="1" x14ac:dyDescent="0.25">
      <c r="D283" s="227"/>
      <c r="E283" s="227"/>
      <c r="F283" s="227"/>
      <c r="G283" s="227"/>
      <c r="H283" s="227"/>
      <c r="I283" s="227"/>
      <c r="J283" s="227"/>
      <c r="K283" s="227"/>
      <c r="L283" s="227"/>
      <c r="M283" s="227"/>
      <c r="N283" s="227"/>
      <c r="O283" s="232" t="s">
        <v>775</v>
      </c>
      <c r="P283" s="21" t="s">
        <v>752</v>
      </c>
      <c r="Q283" s="234">
        <v>216</v>
      </c>
      <c r="R283" s="11" t="s">
        <v>753</v>
      </c>
      <c r="S283" s="17">
        <v>5</v>
      </c>
      <c r="T283" s="11"/>
    </row>
    <row r="284" spans="4:20" ht="30" hidden="1" customHeight="1" x14ac:dyDescent="0.25">
      <c r="D284" s="227"/>
      <c r="E284" s="227"/>
      <c r="F284" s="227"/>
      <c r="G284" s="227"/>
      <c r="H284" s="227"/>
      <c r="I284" s="227"/>
      <c r="J284" s="227"/>
      <c r="K284" s="227"/>
      <c r="L284" s="227"/>
      <c r="M284" s="227"/>
      <c r="N284" s="227"/>
      <c r="O284" s="232" t="s">
        <v>776</v>
      </c>
      <c r="P284" s="21" t="s">
        <v>754</v>
      </c>
      <c r="Q284" s="234">
        <v>217</v>
      </c>
      <c r="R284" s="11" t="s">
        <v>755</v>
      </c>
      <c r="S284" s="17">
        <v>1</v>
      </c>
      <c r="T284" s="11"/>
    </row>
    <row r="285" spans="4:20" ht="30" hidden="1" customHeight="1" x14ac:dyDescent="0.25">
      <c r="D285" s="227"/>
      <c r="E285" s="227"/>
      <c r="F285" s="227"/>
      <c r="G285" s="227"/>
      <c r="H285" s="227"/>
      <c r="I285" s="227"/>
      <c r="J285" s="227"/>
      <c r="K285" s="227"/>
      <c r="L285" s="227"/>
      <c r="M285" s="227"/>
      <c r="N285" s="227"/>
      <c r="O285" s="1036" t="s">
        <v>777</v>
      </c>
      <c r="P285" s="1039" t="s">
        <v>756</v>
      </c>
      <c r="Q285" s="234">
        <v>218</v>
      </c>
      <c r="R285" s="11" t="s">
        <v>757</v>
      </c>
      <c r="S285" s="17">
        <v>100</v>
      </c>
      <c r="T285" s="11"/>
    </row>
    <row r="286" spans="4:20" ht="30" hidden="1" customHeight="1" x14ac:dyDescent="0.25">
      <c r="D286" s="227"/>
      <c r="E286" s="227"/>
      <c r="F286" s="227"/>
      <c r="G286" s="227"/>
      <c r="H286" s="227"/>
      <c r="I286" s="227"/>
      <c r="J286" s="227"/>
      <c r="K286" s="227"/>
      <c r="L286" s="227"/>
      <c r="M286" s="227"/>
      <c r="N286" s="227"/>
      <c r="O286" s="1036"/>
      <c r="P286" s="1039"/>
      <c r="Q286" s="234">
        <v>219</v>
      </c>
      <c r="R286" s="11" t="s">
        <v>695</v>
      </c>
      <c r="S286" s="17">
        <v>150</v>
      </c>
      <c r="T286" s="11"/>
    </row>
    <row r="287" spans="4:20" ht="30" hidden="1" customHeight="1" x14ac:dyDescent="0.25">
      <c r="D287" s="227"/>
      <c r="E287" s="227"/>
      <c r="F287" s="227"/>
      <c r="G287" s="227"/>
      <c r="H287" s="227"/>
      <c r="I287" s="227"/>
      <c r="J287" s="227"/>
      <c r="K287" s="227"/>
      <c r="L287" s="227"/>
      <c r="M287" s="227"/>
      <c r="N287" s="227"/>
      <c r="O287" s="1036"/>
      <c r="P287" s="1039"/>
      <c r="Q287" s="234">
        <v>220</v>
      </c>
      <c r="R287" s="11" t="s">
        <v>758</v>
      </c>
      <c r="S287" s="17">
        <v>150</v>
      </c>
      <c r="T287" s="11"/>
    </row>
    <row r="288" spans="4:20" ht="30" hidden="1" customHeight="1" x14ac:dyDescent="0.25">
      <c r="D288" s="227"/>
      <c r="E288" s="227"/>
      <c r="F288" s="227"/>
      <c r="G288" s="227"/>
      <c r="H288" s="227"/>
      <c r="I288" s="227"/>
      <c r="J288" s="227"/>
      <c r="K288" s="227"/>
      <c r="L288" s="227"/>
      <c r="M288" s="227"/>
      <c r="N288" s="227"/>
      <c r="O288" s="232" t="s">
        <v>778</v>
      </c>
      <c r="P288" s="21" t="s">
        <v>759</v>
      </c>
      <c r="Q288" s="234">
        <v>221</v>
      </c>
      <c r="R288" s="11" t="s">
        <v>760</v>
      </c>
      <c r="S288" s="17">
        <v>100</v>
      </c>
      <c r="T288" s="11"/>
    </row>
    <row r="289" spans="4:20" ht="30" hidden="1" customHeight="1" x14ac:dyDescent="0.25">
      <c r="D289" s="227"/>
      <c r="E289" s="227"/>
      <c r="F289" s="227"/>
      <c r="G289" s="227"/>
      <c r="H289" s="227"/>
      <c r="I289" s="227"/>
      <c r="J289" s="227"/>
      <c r="K289" s="227"/>
      <c r="L289" s="227"/>
      <c r="M289" s="227"/>
      <c r="N289" s="227"/>
      <c r="O289" s="232" t="s">
        <v>779</v>
      </c>
      <c r="P289" s="21" t="s">
        <v>761</v>
      </c>
      <c r="Q289" s="234">
        <v>222</v>
      </c>
      <c r="R289" s="20" t="s">
        <v>762</v>
      </c>
      <c r="S289" s="17">
        <v>1</v>
      </c>
      <c r="T289" s="20"/>
    </row>
    <row r="290" spans="4:20" ht="30" customHeight="1" x14ac:dyDescent="0.25">
      <c r="D290" s="227"/>
      <c r="E290" s="227"/>
      <c r="F290" s="227"/>
      <c r="G290" s="227"/>
      <c r="H290" s="227"/>
      <c r="I290" s="227"/>
      <c r="J290" s="236">
        <v>6</v>
      </c>
      <c r="K290" s="227"/>
      <c r="L290" s="227"/>
      <c r="M290" s="227"/>
      <c r="N290" s="237">
        <v>6</v>
      </c>
      <c r="O290" s="201" t="s">
        <v>98</v>
      </c>
      <c r="P290" s="198" t="s">
        <v>780</v>
      </c>
      <c r="Q290" s="199"/>
      <c r="R290" s="199"/>
      <c r="S290" s="200"/>
      <c r="T290" s="199"/>
    </row>
    <row r="291" spans="4:20" ht="30" hidden="1" customHeight="1" x14ac:dyDescent="0.25">
      <c r="D291" s="227"/>
      <c r="E291" s="227"/>
      <c r="F291" s="227"/>
      <c r="G291" s="227"/>
      <c r="H291" s="227"/>
      <c r="I291" s="227"/>
      <c r="J291" s="227"/>
      <c r="K291" s="227"/>
      <c r="L291" s="227"/>
      <c r="M291" s="227"/>
      <c r="N291" s="227"/>
      <c r="O291" s="232" t="s">
        <v>99</v>
      </c>
      <c r="P291" s="21" t="s">
        <v>781</v>
      </c>
      <c r="Q291" s="234">
        <v>223</v>
      </c>
      <c r="R291" s="20" t="s">
        <v>782</v>
      </c>
      <c r="S291" s="17">
        <v>4000</v>
      </c>
      <c r="T291" s="20"/>
    </row>
    <row r="292" spans="4:20" ht="30" hidden="1" customHeight="1" x14ac:dyDescent="0.25">
      <c r="D292" s="227"/>
      <c r="E292" s="227"/>
      <c r="F292" s="227"/>
      <c r="G292" s="227"/>
      <c r="H292" s="227"/>
      <c r="I292" s="227"/>
      <c r="J292" s="227"/>
      <c r="K292" s="227"/>
      <c r="L292" s="227"/>
      <c r="M292" s="227"/>
      <c r="N292" s="227"/>
      <c r="O292" s="232" t="s">
        <v>100</v>
      </c>
      <c r="P292" s="21" t="s">
        <v>783</v>
      </c>
      <c r="Q292" s="234">
        <v>224</v>
      </c>
      <c r="R292" s="20" t="s">
        <v>784</v>
      </c>
      <c r="S292" s="17">
        <v>50</v>
      </c>
      <c r="T292" s="20"/>
    </row>
    <row r="293" spans="4:20" ht="30" hidden="1" customHeight="1" x14ac:dyDescent="0.25">
      <c r="D293" s="227"/>
      <c r="E293" s="227"/>
      <c r="F293" s="227"/>
      <c r="G293" s="227"/>
      <c r="H293" s="227"/>
      <c r="I293" s="227"/>
      <c r="J293" s="227"/>
      <c r="K293" s="227"/>
      <c r="L293" s="227"/>
      <c r="M293" s="227"/>
      <c r="N293" s="227"/>
      <c r="O293" s="232" t="s">
        <v>792</v>
      </c>
      <c r="P293" s="21" t="s">
        <v>785</v>
      </c>
      <c r="Q293" s="234">
        <v>225</v>
      </c>
      <c r="R293" s="20" t="s">
        <v>786</v>
      </c>
      <c r="S293" s="17">
        <v>1</v>
      </c>
      <c r="T293" s="20"/>
    </row>
    <row r="294" spans="4:20" ht="30" hidden="1" customHeight="1" x14ac:dyDescent="0.25">
      <c r="D294" s="227"/>
      <c r="E294" s="227"/>
      <c r="F294" s="227"/>
      <c r="G294" s="227"/>
      <c r="H294" s="227"/>
      <c r="I294" s="227"/>
      <c r="J294" s="227"/>
      <c r="K294" s="227"/>
      <c r="L294" s="227"/>
      <c r="M294" s="227"/>
      <c r="N294" s="227"/>
      <c r="O294" s="232" t="s">
        <v>793</v>
      </c>
      <c r="P294" s="12" t="s">
        <v>787</v>
      </c>
      <c r="Q294" s="234">
        <v>226</v>
      </c>
      <c r="R294" s="20" t="s">
        <v>788</v>
      </c>
      <c r="S294" s="17">
        <v>4</v>
      </c>
      <c r="T294" s="20"/>
    </row>
    <row r="295" spans="4:20" ht="30" hidden="1" customHeight="1" x14ac:dyDescent="0.25">
      <c r="D295" s="227"/>
      <c r="E295" s="227"/>
      <c r="F295" s="227"/>
      <c r="G295" s="227"/>
      <c r="H295" s="227"/>
      <c r="I295" s="227"/>
      <c r="J295" s="227"/>
      <c r="K295" s="227"/>
      <c r="L295" s="227"/>
      <c r="M295" s="227"/>
      <c r="N295" s="227"/>
      <c r="O295" s="232" t="s">
        <v>794</v>
      </c>
      <c r="P295" s="33" t="s">
        <v>789</v>
      </c>
      <c r="Q295" s="234">
        <v>227</v>
      </c>
      <c r="R295" s="20" t="s">
        <v>790</v>
      </c>
      <c r="S295" s="17">
        <v>4</v>
      </c>
      <c r="T295" s="20"/>
    </row>
    <row r="296" spans="4:20" ht="30" hidden="1" customHeight="1" x14ac:dyDescent="0.25">
      <c r="D296" s="227"/>
      <c r="E296" s="227"/>
      <c r="F296" s="227"/>
      <c r="G296" s="227"/>
      <c r="H296" s="227"/>
      <c r="I296" s="227"/>
      <c r="J296" s="227"/>
      <c r="K296" s="227"/>
      <c r="L296" s="227"/>
      <c r="M296" s="227"/>
      <c r="N296" s="227"/>
      <c r="O296" s="232" t="s">
        <v>795</v>
      </c>
      <c r="P296" s="21" t="s">
        <v>791</v>
      </c>
      <c r="Q296" s="234">
        <v>228</v>
      </c>
      <c r="R296" s="20" t="s">
        <v>786</v>
      </c>
      <c r="S296" s="17">
        <v>1</v>
      </c>
      <c r="T296" s="20"/>
    </row>
    <row r="297" spans="4:20" ht="30" customHeight="1" x14ac:dyDescent="0.25">
      <c r="D297" s="227"/>
      <c r="E297" s="227"/>
      <c r="F297" s="227"/>
      <c r="G297" s="227"/>
      <c r="H297" s="227"/>
      <c r="I297" s="227"/>
      <c r="J297" s="236">
        <v>7</v>
      </c>
      <c r="K297" s="227"/>
      <c r="L297" s="227"/>
      <c r="M297" s="227"/>
      <c r="N297" s="237">
        <v>7</v>
      </c>
      <c r="O297" s="201" t="s">
        <v>813</v>
      </c>
      <c r="P297" s="198" t="s">
        <v>796</v>
      </c>
      <c r="Q297" s="199"/>
      <c r="R297" s="199"/>
      <c r="S297" s="200"/>
      <c r="T297" s="199"/>
    </row>
    <row r="298" spans="4:20" ht="30" hidden="1" customHeight="1" x14ac:dyDescent="0.25">
      <c r="D298" s="227"/>
      <c r="E298" s="227"/>
      <c r="F298" s="227"/>
      <c r="G298" s="227"/>
      <c r="H298" s="227"/>
      <c r="I298" s="227"/>
      <c r="J298" s="227"/>
      <c r="K298" s="227"/>
      <c r="L298" s="227"/>
      <c r="M298" s="227"/>
      <c r="N298" s="227"/>
      <c r="O298" s="232" t="s">
        <v>797</v>
      </c>
      <c r="P298" s="21" t="s">
        <v>798</v>
      </c>
      <c r="Q298" s="234">
        <v>229</v>
      </c>
      <c r="R298" s="11" t="s">
        <v>799</v>
      </c>
      <c r="S298" s="17">
        <v>1</v>
      </c>
      <c r="T298" s="11"/>
    </row>
    <row r="299" spans="4:20" ht="30" hidden="1" customHeight="1" x14ac:dyDescent="0.25">
      <c r="D299" s="227"/>
      <c r="E299" s="227"/>
      <c r="F299" s="227"/>
      <c r="G299" s="227"/>
      <c r="H299" s="227"/>
      <c r="I299" s="227"/>
      <c r="J299" s="227"/>
      <c r="K299" s="227"/>
      <c r="L299" s="227"/>
      <c r="M299" s="227"/>
      <c r="N299" s="227"/>
      <c r="O299" s="232" t="s">
        <v>814</v>
      </c>
      <c r="P299" s="21" t="s">
        <v>800</v>
      </c>
      <c r="Q299" s="234">
        <v>230</v>
      </c>
      <c r="R299" s="11" t="s">
        <v>801</v>
      </c>
      <c r="S299" s="34">
        <v>790</v>
      </c>
      <c r="T299" s="11"/>
    </row>
    <row r="300" spans="4:20" ht="30" hidden="1" customHeight="1" x14ac:dyDescent="0.25">
      <c r="D300" s="227"/>
      <c r="E300" s="227"/>
      <c r="F300" s="227"/>
      <c r="G300" s="227"/>
      <c r="H300" s="227"/>
      <c r="I300" s="227"/>
      <c r="J300" s="227"/>
      <c r="K300" s="227"/>
      <c r="L300" s="227"/>
      <c r="M300" s="227"/>
      <c r="N300" s="227"/>
      <c r="O300" s="232" t="s">
        <v>815</v>
      </c>
      <c r="P300" s="21" t="s">
        <v>802</v>
      </c>
      <c r="Q300" s="234">
        <v>231</v>
      </c>
      <c r="R300" s="11" t="s">
        <v>801</v>
      </c>
      <c r="S300" s="34">
        <v>790</v>
      </c>
      <c r="T300" s="11"/>
    </row>
    <row r="301" spans="4:20" ht="30" hidden="1" customHeight="1" x14ac:dyDescent="0.25">
      <c r="D301" s="227"/>
      <c r="E301" s="227"/>
      <c r="F301" s="227"/>
      <c r="G301" s="227"/>
      <c r="H301" s="227"/>
      <c r="I301" s="227"/>
      <c r="J301" s="227"/>
      <c r="K301" s="227"/>
      <c r="L301" s="227"/>
      <c r="M301" s="227"/>
      <c r="N301" s="227"/>
      <c r="O301" s="232" t="s">
        <v>816</v>
      </c>
      <c r="P301" s="33" t="s">
        <v>803</v>
      </c>
      <c r="Q301" s="234">
        <v>232</v>
      </c>
      <c r="R301" s="11" t="s">
        <v>804</v>
      </c>
      <c r="S301" s="17">
        <v>1</v>
      </c>
      <c r="T301" s="11"/>
    </row>
    <row r="302" spans="4:20" ht="30" hidden="1" customHeight="1" x14ac:dyDescent="0.25">
      <c r="D302" s="227"/>
      <c r="E302" s="227"/>
      <c r="F302" s="227"/>
      <c r="G302" s="227"/>
      <c r="H302" s="227"/>
      <c r="I302" s="227"/>
      <c r="J302" s="227"/>
      <c r="K302" s="227"/>
      <c r="L302" s="227"/>
      <c r="M302" s="227"/>
      <c r="N302" s="227"/>
      <c r="O302" s="232" t="s">
        <v>817</v>
      </c>
      <c r="P302" s="21" t="s">
        <v>805</v>
      </c>
      <c r="Q302" s="234">
        <v>233</v>
      </c>
      <c r="R302" s="11" t="s">
        <v>806</v>
      </c>
      <c r="S302" s="17">
        <v>216</v>
      </c>
      <c r="T302" s="11"/>
    </row>
    <row r="303" spans="4:20" ht="30" hidden="1" customHeight="1" x14ac:dyDescent="0.25">
      <c r="D303" s="227"/>
      <c r="E303" s="227"/>
      <c r="F303" s="227"/>
      <c r="G303" s="227"/>
      <c r="H303" s="227"/>
      <c r="I303" s="227"/>
      <c r="J303" s="227"/>
      <c r="K303" s="227"/>
      <c r="L303" s="227"/>
      <c r="M303" s="227"/>
      <c r="N303" s="227"/>
      <c r="O303" s="232" t="s">
        <v>818</v>
      </c>
      <c r="P303" s="33" t="s">
        <v>807</v>
      </c>
      <c r="Q303" s="234">
        <v>234</v>
      </c>
      <c r="R303" s="11" t="s">
        <v>801</v>
      </c>
      <c r="S303" s="17">
        <v>7590</v>
      </c>
      <c r="T303" s="11"/>
    </row>
    <row r="304" spans="4:20" ht="30" hidden="1" customHeight="1" x14ac:dyDescent="0.25">
      <c r="D304" s="227"/>
      <c r="E304" s="227"/>
      <c r="F304" s="227"/>
      <c r="G304" s="227"/>
      <c r="H304" s="227"/>
      <c r="I304" s="227"/>
      <c r="J304" s="227"/>
      <c r="K304" s="227"/>
      <c r="L304" s="227"/>
      <c r="M304" s="227"/>
      <c r="N304" s="227"/>
      <c r="O304" s="232" t="s">
        <v>819</v>
      </c>
      <c r="P304" s="21" t="s">
        <v>808</v>
      </c>
      <c r="Q304" s="234">
        <v>235</v>
      </c>
      <c r="R304" s="11" t="s">
        <v>809</v>
      </c>
      <c r="S304" s="17">
        <v>1</v>
      </c>
      <c r="T304" s="11"/>
    </row>
    <row r="305" spans="4:20" ht="30" customHeight="1" x14ac:dyDescent="0.25">
      <c r="D305" s="227"/>
      <c r="E305" s="227"/>
      <c r="F305" s="228">
        <v>7</v>
      </c>
      <c r="G305" s="227"/>
      <c r="H305" s="227"/>
      <c r="I305" s="236">
        <f>SUM(J306:J367)</f>
        <v>25</v>
      </c>
      <c r="J305" s="227"/>
      <c r="K305" s="227"/>
      <c r="L305" s="227"/>
      <c r="M305" s="237">
        <f>SUM(N306:N367)</f>
        <v>57</v>
      </c>
      <c r="N305" s="227"/>
      <c r="O305" s="194">
        <v>2.2000000000000002</v>
      </c>
      <c r="P305" s="195" t="s">
        <v>820</v>
      </c>
      <c r="Q305" s="194"/>
      <c r="R305" s="194"/>
      <c r="S305" s="196"/>
      <c r="T305" s="194"/>
    </row>
    <row r="306" spans="4:20" ht="30" customHeight="1" x14ac:dyDescent="0.25">
      <c r="D306" s="227"/>
      <c r="E306" s="227"/>
      <c r="F306" s="227"/>
      <c r="G306" s="227"/>
      <c r="H306" s="227"/>
      <c r="I306" s="227"/>
      <c r="J306" s="236">
        <v>6</v>
      </c>
      <c r="K306" s="227"/>
      <c r="L306" s="227"/>
      <c r="M306" s="227"/>
      <c r="N306" s="237">
        <v>16</v>
      </c>
      <c r="O306" s="201" t="s">
        <v>38</v>
      </c>
      <c r="P306" s="198" t="s">
        <v>821</v>
      </c>
      <c r="Q306" s="199"/>
      <c r="R306" s="199"/>
      <c r="S306" s="200"/>
      <c r="T306" s="199"/>
    </row>
    <row r="307" spans="4:20" ht="30" hidden="1" customHeight="1" x14ac:dyDescent="0.25">
      <c r="D307" s="227"/>
      <c r="E307" s="227"/>
      <c r="F307" s="227"/>
      <c r="G307" s="227"/>
      <c r="H307" s="227"/>
      <c r="I307" s="227"/>
      <c r="J307" s="227"/>
      <c r="K307" s="227"/>
      <c r="L307" s="227"/>
      <c r="M307" s="227"/>
      <c r="N307" s="227"/>
      <c r="O307" s="1036" t="s">
        <v>39</v>
      </c>
      <c r="P307" s="1053" t="s">
        <v>822</v>
      </c>
      <c r="Q307" s="233">
        <v>236</v>
      </c>
      <c r="R307" s="14" t="s">
        <v>823</v>
      </c>
      <c r="S307" s="16">
        <v>1</v>
      </c>
      <c r="T307" s="14"/>
    </row>
    <row r="308" spans="4:20" ht="30" hidden="1" customHeight="1" x14ac:dyDescent="0.25">
      <c r="D308" s="227"/>
      <c r="E308" s="227"/>
      <c r="F308" s="227"/>
      <c r="G308" s="227"/>
      <c r="H308" s="227"/>
      <c r="I308" s="227"/>
      <c r="J308" s="227"/>
      <c r="K308" s="227"/>
      <c r="L308" s="227"/>
      <c r="M308" s="227"/>
      <c r="N308" s="227"/>
      <c r="O308" s="1036"/>
      <c r="P308" s="1053"/>
      <c r="Q308" s="233">
        <v>237</v>
      </c>
      <c r="R308" s="14" t="s">
        <v>824</v>
      </c>
      <c r="S308" s="16">
        <v>8</v>
      </c>
      <c r="T308" s="14"/>
    </row>
    <row r="309" spans="4:20" ht="30" hidden="1" customHeight="1" x14ac:dyDescent="0.25">
      <c r="D309" s="227"/>
      <c r="E309" s="227"/>
      <c r="F309" s="227"/>
      <c r="G309" s="227"/>
      <c r="H309" s="227"/>
      <c r="I309" s="227"/>
      <c r="J309" s="227"/>
      <c r="K309" s="227"/>
      <c r="L309" s="227"/>
      <c r="M309" s="227"/>
      <c r="N309" s="227"/>
      <c r="O309" s="1036"/>
      <c r="P309" s="1053"/>
      <c r="Q309" s="233">
        <v>238</v>
      </c>
      <c r="R309" s="14" t="s">
        <v>825</v>
      </c>
      <c r="S309" s="16">
        <v>40000</v>
      </c>
      <c r="T309" s="14"/>
    </row>
    <row r="310" spans="4:20" ht="30" hidden="1" customHeight="1" x14ac:dyDescent="0.25">
      <c r="D310" s="227"/>
      <c r="E310" s="227"/>
      <c r="F310" s="227"/>
      <c r="G310" s="227"/>
      <c r="H310" s="227"/>
      <c r="I310" s="227"/>
      <c r="J310" s="227"/>
      <c r="K310" s="227"/>
      <c r="L310" s="227"/>
      <c r="M310" s="227"/>
      <c r="N310" s="227"/>
      <c r="O310" s="232" t="s">
        <v>40</v>
      </c>
      <c r="P310" s="11" t="s">
        <v>826</v>
      </c>
      <c r="Q310" s="233">
        <v>239</v>
      </c>
      <c r="R310" s="14" t="s">
        <v>827</v>
      </c>
      <c r="S310" s="16">
        <v>40</v>
      </c>
      <c r="T310" s="14"/>
    </row>
    <row r="311" spans="4:20" ht="30" hidden="1" customHeight="1" x14ac:dyDescent="0.25">
      <c r="D311" s="227"/>
      <c r="E311" s="227"/>
      <c r="F311" s="227"/>
      <c r="G311" s="227"/>
      <c r="H311" s="227"/>
      <c r="I311" s="227"/>
      <c r="J311" s="227"/>
      <c r="K311" s="227"/>
      <c r="L311" s="227"/>
      <c r="M311" s="227"/>
      <c r="N311" s="227"/>
      <c r="O311" s="232" t="s">
        <v>41</v>
      </c>
      <c r="P311" s="11" t="s">
        <v>828</v>
      </c>
      <c r="Q311" s="233">
        <v>240</v>
      </c>
      <c r="R311" s="14" t="s">
        <v>829</v>
      </c>
      <c r="S311" s="16">
        <v>228</v>
      </c>
      <c r="T311" s="14"/>
    </row>
    <row r="312" spans="4:20" ht="30" hidden="1" customHeight="1" x14ac:dyDescent="0.25">
      <c r="D312" s="227"/>
      <c r="E312" s="227"/>
      <c r="F312" s="227"/>
      <c r="G312" s="227"/>
      <c r="H312" s="227"/>
      <c r="I312" s="227"/>
      <c r="J312" s="227"/>
      <c r="K312" s="227"/>
      <c r="L312" s="227"/>
      <c r="M312" s="227"/>
      <c r="N312" s="227"/>
      <c r="O312" s="232" t="s">
        <v>842</v>
      </c>
      <c r="P312" s="11" t="s">
        <v>830</v>
      </c>
      <c r="Q312" s="233">
        <v>241</v>
      </c>
      <c r="R312" s="14" t="s">
        <v>831</v>
      </c>
      <c r="S312" s="16">
        <v>1200</v>
      </c>
      <c r="T312" s="14"/>
    </row>
    <row r="313" spans="4:20" ht="30" hidden="1" customHeight="1" x14ac:dyDescent="0.25">
      <c r="D313" s="227"/>
      <c r="E313" s="227"/>
      <c r="F313" s="227"/>
      <c r="G313" s="227"/>
      <c r="H313" s="227"/>
      <c r="I313" s="227"/>
      <c r="J313" s="227"/>
      <c r="K313" s="227"/>
      <c r="L313" s="227"/>
      <c r="M313" s="227"/>
      <c r="N313" s="227"/>
      <c r="O313" s="1036" t="s">
        <v>843</v>
      </c>
      <c r="P313" s="1054" t="s">
        <v>832</v>
      </c>
      <c r="Q313" s="233">
        <v>242</v>
      </c>
      <c r="R313" s="14" t="s">
        <v>833</v>
      </c>
      <c r="S313" s="16">
        <v>1</v>
      </c>
      <c r="T313" s="14"/>
    </row>
    <row r="314" spans="4:20" ht="30" hidden="1" customHeight="1" x14ac:dyDescent="0.25">
      <c r="D314" s="227"/>
      <c r="E314" s="227"/>
      <c r="F314" s="227"/>
      <c r="G314" s="227"/>
      <c r="H314" s="227"/>
      <c r="I314" s="227"/>
      <c r="J314" s="227"/>
      <c r="K314" s="227"/>
      <c r="L314" s="227"/>
      <c r="M314" s="227"/>
      <c r="N314" s="227"/>
      <c r="O314" s="1036"/>
      <c r="P314" s="1054"/>
      <c r="Q314" s="233">
        <v>243</v>
      </c>
      <c r="R314" s="14" t="s">
        <v>834</v>
      </c>
      <c r="S314" s="16">
        <v>40</v>
      </c>
      <c r="T314" s="14"/>
    </row>
    <row r="315" spans="4:20" ht="30" hidden="1" customHeight="1" x14ac:dyDescent="0.25">
      <c r="D315" s="227"/>
      <c r="E315" s="227"/>
      <c r="F315" s="227"/>
      <c r="G315" s="227"/>
      <c r="H315" s="227"/>
      <c r="I315" s="227"/>
      <c r="J315" s="227"/>
      <c r="K315" s="227"/>
      <c r="L315" s="227"/>
      <c r="M315" s="227"/>
      <c r="N315" s="227"/>
      <c r="O315" s="1036"/>
      <c r="P315" s="1054"/>
      <c r="Q315" s="233">
        <v>244</v>
      </c>
      <c r="R315" s="14" t="s">
        <v>835</v>
      </c>
      <c r="S315" s="16">
        <v>39</v>
      </c>
      <c r="T315" s="14"/>
    </row>
    <row r="316" spans="4:20" ht="30" hidden="1" customHeight="1" x14ac:dyDescent="0.25">
      <c r="D316" s="227"/>
      <c r="E316" s="227"/>
      <c r="F316" s="227"/>
      <c r="G316" s="227"/>
      <c r="H316" s="227"/>
      <c r="I316" s="227"/>
      <c r="J316" s="227"/>
      <c r="K316" s="227"/>
      <c r="L316" s="227"/>
      <c r="M316" s="227"/>
      <c r="N316" s="227"/>
      <c r="O316" s="1036"/>
      <c r="P316" s="1054"/>
      <c r="Q316" s="233">
        <v>245</v>
      </c>
      <c r="R316" s="14" t="s">
        <v>836</v>
      </c>
      <c r="S316" s="16">
        <v>39</v>
      </c>
      <c r="T316" s="14"/>
    </row>
    <row r="317" spans="4:20" ht="30" hidden="1" customHeight="1" x14ac:dyDescent="0.25">
      <c r="D317" s="227"/>
      <c r="E317" s="227"/>
      <c r="F317" s="227"/>
      <c r="G317" s="227"/>
      <c r="H317" s="227"/>
      <c r="I317" s="227"/>
      <c r="J317" s="227"/>
      <c r="K317" s="227"/>
      <c r="L317" s="227"/>
      <c r="M317" s="227"/>
      <c r="N317" s="227"/>
      <c r="O317" s="1036"/>
      <c r="P317" s="1054"/>
      <c r="Q317" s="233">
        <v>246</v>
      </c>
      <c r="R317" s="14" t="s">
        <v>837</v>
      </c>
      <c r="S317" s="16">
        <v>180</v>
      </c>
      <c r="T317" s="14"/>
    </row>
    <row r="318" spans="4:20" ht="30" hidden="1" customHeight="1" x14ac:dyDescent="0.25">
      <c r="D318" s="227"/>
      <c r="E318" s="227"/>
      <c r="F318" s="227"/>
      <c r="G318" s="227"/>
      <c r="H318" s="227"/>
      <c r="I318" s="227"/>
      <c r="J318" s="227"/>
      <c r="K318" s="227"/>
      <c r="L318" s="227"/>
      <c r="M318" s="227"/>
      <c r="N318" s="227"/>
      <c r="O318" s="1036"/>
      <c r="P318" s="1054"/>
      <c r="Q318" s="233">
        <v>247</v>
      </c>
      <c r="R318" s="14" t="s">
        <v>838</v>
      </c>
      <c r="S318" s="16">
        <v>40</v>
      </c>
      <c r="T318" s="14"/>
    </row>
    <row r="319" spans="4:20" ht="30" hidden="1" customHeight="1" x14ac:dyDescent="0.25">
      <c r="D319" s="227"/>
      <c r="E319" s="227"/>
      <c r="F319" s="227"/>
      <c r="G319" s="227"/>
      <c r="H319" s="227"/>
      <c r="I319" s="227"/>
      <c r="J319" s="227"/>
      <c r="K319" s="227"/>
      <c r="L319" s="227"/>
      <c r="M319" s="227"/>
      <c r="N319" s="227"/>
      <c r="O319" s="1036"/>
      <c r="P319" s="1054"/>
      <c r="Q319" s="233">
        <v>248</v>
      </c>
      <c r="R319" s="14" t="s">
        <v>839</v>
      </c>
      <c r="S319" s="16">
        <v>39</v>
      </c>
      <c r="T319" s="14"/>
    </row>
    <row r="320" spans="4:20" ht="30" hidden="1" customHeight="1" x14ac:dyDescent="0.25">
      <c r="D320" s="227"/>
      <c r="E320" s="227"/>
      <c r="F320" s="227"/>
      <c r="G320" s="227"/>
      <c r="H320" s="227"/>
      <c r="I320" s="227"/>
      <c r="J320" s="227"/>
      <c r="K320" s="227"/>
      <c r="L320" s="227"/>
      <c r="M320" s="227"/>
      <c r="N320" s="227"/>
      <c r="O320" s="1036"/>
      <c r="P320" s="1054"/>
      <c r="Q320" s="233">
        <v>249</v>
      </c>
      <c r="R320" s="14" t="s">
        <v>840</v>
      </c>
      <c r="S320" s="16">
        <v>3</v>
      </c>
      <c r="T320" s="14"/>
    </row>
    <row r="321" spans="4:20" ht="30" hidden="1" customHeight="1" x14ac:dyDescent="0.25">
      <c r="D321" s="227"/>
      <c r="E321" s="227"/>
      <c r="F321" s="227"/>
      <c r="G321" s="227"/>
      <c r="H321" s="227"/>
      <c r="I321" s="227"/>
      <c r="J321" s="227"/>
      <c r="K321" s="227"/>
      <c r="L321" s="227"/>
      <c r="M321" s="227"/>
      <c r="N321" s="227"/>
      <c r="O321" s="1036" t="s">
        <v>844</v>
      </c>
      <c r="P321" s="1054" t="s">
        <v>841</v>
      </c>
      <c r="Q321" s="247">
        <v>250</v>
      </c>
      <c r="R321" s="14" t="s">
        <v>391</v>
      </c>
      <c r="S321" s="16">
        <v>24</v>
      </c>
      <c r="T321" s="14"/>
    </row>
    <row r="322" spans="4:20" ht="30" hidden="1" customHeight="1" x14ac:dyDescent="0.25">
      <c r="D322" s="227"/>
      <c r="E322" s="227"/>
      <c r="F322" s="227"/>
      <c r="G322" s="227"/>
      <c r="H322" s="227"/>
      <c r="I322" s="227"/>
      <c r="J322" s="227"/>
      <c r="K322" s="227"/>
      <c r="L322" s="227"/>
      <c r="M322" s="227"/>
      <c r="N322" s="227"/>
      <c r="O322" s="1036"/>
      <c r="P322" s="1054"/>
      <c r="Q322" s="233">
        <v>251</v>
      </c>
      <c r="R322" s="14" t="s">
        <v>834</v>
      </c>
      <c r="S322" s="16">
        <v>24</v>
      </c>
      <c r="T322" s="14"/>
    </row>
    <row r="323" spans="4:20" ht="30" customHeight="1" x14ac:dyDescent="0.25">
      <c r="D323" s="227"/>
      <c r="E323" s="227"/>
      <c r="F323" s="227"/>
      <c r="G323" s="227"/>
      <c r="H323" s="227"/>
      <c r="I323" s="227"/>
      <c r="J323" s="236">
        <v>6</v>
      </c>
      <c r="K323" s="227"/>
      <c r="L323" s="227"/>
      <c r="M323" s="227"/>
      <c r="N323" s="237">
        <v>6</v>
      </c>
      <c r="O323" s="201" t="s">
        <v>42</v>
      </c>
      <c r="P323" s="198" t="s">
        <v>845</v>
      </c>
      <c r="Q323" s="199"/>
      <c r="R323" s="199"/>
      <c r="S323" s="200"/>
      <c r="T323" s="199"/>
    </row>
    <row r="324" spans="4:20" ht="30" hidden="1" customHeight="1" x14ac:dyDescent="0.25">
      <c r="D324" s="227"/>
      <c r="E324" s="227"/>
      <c r="F324" s="227"/>
      <c r="G324" s="227"/>
      <c r="H324" s="227"/>
      <c r="I324" s="227"/>
      <c r="J324" s="227"/>
      <c r="K324" s="227"/>
      <c r="L324" s="227"/>
      <c r="M324" s="227"/>
      <c r="N324" s="227"/>
      <c r="O324" s="232" t="s">
        <v>43</v>
      </c>
      <c r="P324" s="35" t="s">
        <v>846</v>
      </c>
      <c r="Q324" s="233">
        <v>252</v>
      </c>
      <c r="R324" s="14" t="s">
        <v>847</v>
      </c>
      <c r="S324" s="16">
        <v>1</v>
      </c>
      <c r="T324" s="14"/>
    </row>
    <row r="325" spans="4:20" ht="30" hidden="1" customHeight="1" x14ac:dyDescent="0.25">
      <c r="D325" s="227"/>
      <c r="E325" s="227"/>
      <c r="F325" s="227"/>
      <c r="G325" s="227"/>
      <c r="H325" s="227"/>
      <c r="I325" s="227"/>
      <c r="J325" s="227"/>
      <c r="K325" s="227"/>
      <c r="L325" s="227"/>
      <c r="M325" s="227"/>
      <c r="N325" s="227"/>
      <c r="O325" s="232" t="s">
        <v>856</v>
      </c>
      <c r="P325" s="35" t="s">
        <v>848</v>
      </c>
      <c r="Q325" s="233">
        <v>253</v>
      </c>
      <c r="R325" s="14" t="s">
        <v>849</v>
      </c>
      <c r="S325" s="16">
        <v>40</v>
      </c>
      <c r="T325" s="14"/>
    </row>
    <row r="326" spans="4:20" ht="30" hidden="1" customHeight="1" x14ac:dyDescent="0.25">
      <c r="D326" s="227"/>
      <c r="E326" s="227"/>
      <c r="F326" s="227"/>
      <c r="G326" s="227"/>
      <c r="H326" s="227"/>
      <c r="I326" s="227"/>
      <c r="J326" s="227"/>
      <c r="K326" s="227"/>
      <c r="L326" s="227"/>
      <c r="M326" s="227"/>
      <c r="N326" s="227"/>
      <c r="O326" s="232" t="s">
        <v>857</v>
      </c>
      <c r="P326" s="35" t="s">
        <v>850</v>
      </c>
      <c r="Q326" s="233">
        <v>254</v>
      </c>
      <c r="R326" s="14" t="s">
        <v>824</v>
      </c>
      <c r="S326" s="16">
        <v>8</v>
      </c>
      <c r="T326" s="14"/>
    </row>
    <row r="327" spans="4:20" ht="30" hidden="1" customHeight="1" x14ac:dyDescent="0.25">
      <c r="D327" s="227"/>
      <c r="E327" s="227"/>
      <c r="F327" s="227"/>
      <c r="G327" s="227"/>
      <c r="H327" s="227"/>
      <c r="I327" s="227"/>
      <c r="J327" s="227"/>
      <c r="K327" s="227"/>
      <c r="L327" s="227"/>
      <c r="M327" s="227"/>
      <c r="N327" s="227"/>
      <c r="O327" s="232" t="s">
        <v>858</v>
      </c>
      <c r="P327" s="35" t="s">
        <v>851</v>
      </c>
      <c r="Q327" s="233">
        <v>255</v>
      </c>
      <c r="R327" s="14" t="s">
        <v>852</v>
      </c>
      <c r="S327" s="16">
        <v>12000</v>
      </c>
      <c r="T327" s="14"/>
    </row>
    <row r="328" spans="4:20" ht="30" hidden="1" customHeight="1" x14ac:dyDescent="0.25">
      <c r="D328" s="227"/>
      <c r="E328" s="227"/>
      <c r="F328" s="227"/>
      <c r="G328" s="227"/>
      <c r="H328" s="227"/>
      <c r="I328" s="227"/>
      <c r="J328" s="227"/>
      <c r="K328" s="227"/>
      <c r="L328" s="227"/>
      <c r="M328" s="227"/>
      <c r="N328" s="227"/>
      <c r="O328" s="232" t="s">
        <v>859</v>
      </c>
      <c r="P328" s="35" t="s">
        <v>853</v>
      </c>
      <c r="Q328" s="233">
        <v>256</v>
      </c>
      <c r="R328" s="14" t="s">
        <v>849</v>
      </c>
      <c r="S328" s="16">
        <v>1</v>
      </c>
      <c r="T328" s="14"/>
    </row>
    <row r="329" spans="4:20" ht="30" hidden="1" customHeight="1" x14ac:dyDescent="0.25">
      <c r="D329" s="227"/>
      <c r="E329" s="227"/>
      <c r="F329" s="227"/>
      <c r="G329" s="227"/>
      <c r="H329" s="227"/>
      <c r="I329" s="227"/>
      <c r="J329" s="227"/>
      <c r="K329" s="227"/>
      <c r="L329" s="227"/>
      <c r="M329" s="227"/>
      <c r="N329" s="227"/>
      <c r="O329" s="232" t="s">
        <v>860</v>
      </c>
      <c r="P329" s="35" t="s">
        <v>854</v>
      </c>
      <c r="Q329" s="233">
        <v>257</v>
      </c>
      <c r="R329" s="14" t="s">
        <v>855</v>
      </c>
      <c r="S329" s="16">
        <v>53</v>
      </c>
      <c r="T329" s="14"/>
    </row>
    <row r="330" spans="4:20" ht="30" customHeight="1" x14ac:dyDescent="0.25">
      <c r="D330" s="227"/>
      <c r="E330" s="227"/>
      <c r="F330" s="227"/>
      <c r="G330" s="227"/>
      <c r="H330" s="227"/>
      <c r="I330" s="227"/>
      <c r="J330" s="236">
        <v>2</v>
      </c>
      <c r="K330" s="227"/>
      <c r="L330" s="227"/>
      <c r="M330" s="227"/>
      <c r="N330" s="237">
        <v>9</v>
      </c>
      <c r="O330" s="201" t="s">
        <v>44</v>
      </c>
      <c r="P330" s="198" t="s">
        <v>861</v>
      </c>
      <c r="Q330" s="199"/>
      <c r="R330" s="199"/>
      <c r="S330" s="200"/>
      <c r="T330" s="199"/>
    </row>
    <row r="331" spans="4:20" ht="30" hidden="1" customHeight="1" x14ac:dyDescent="0.25">
      <c r="D331" s="227"/>
      <c r="E331" s="227"/>
      <c r="F331" s="227"/>
      <c r="G331" s="227"/>
      <c r="H331" s="227"/>
      <c r="I331" s="227"/>
      <c r="J331" s="227"/>
      <c r="K331" s="227"/>
      <c r="L331" s="227"/>
      <c r="M331" s="227"/>
      <c r="N331" s="227"/>
      <c r="O331" s="1036" t="s">
        <v>45</v>
      </c>
      <c r="P331" s="1044" t="s">
        <v>862</v>
      </c>
      <c r="Q331" s="233">
        <v>258</v>
      </c>
      <c r="R331" s="14" t="s">
        <v>863</v>
      </c>
      <c r="S331" s="16">
        <v>2</v>
      </c>
      <c r="T331" s="14"/>
    </row>
    <row r="332" spans="4:20" ht="30" hidden="1" customHeight="1" x14ac:dyDescent="0.25">
      <c r="D332" s="227"/>
      <c r="E332" s="227"/>
      <c r="F332" s="227"/>
      <c r="G332" s="227"/>
      <c r="H332" s="227"/>
      <c r="I332" s="227"/>
      <c r="J332" s="227"/>
      <c r="K332" s="227"/>
      <c r="L332" s="227"/>
      <c r="M332" s="227"/>
      <c r="N332" s="227"/>
      <c r="O332" s="1036"/>
      <c r="P332" s="1044"/>
      <c r="Q332" s="233">
        <v>259</v>
      </c>
      <c r="R332" s="14" t="s">
        <v>864</v>
      </c>
      <c r="S332" s="16">
        <v>2</v>
      </c>
      <c r="T332" s="14"/>
    </row>
    <row r="333" spans="4:20" ht="30" hidden="1" customHeight="1" x14ac:dyDescent="0.25">
      <c r="D333" s="227"/>
      <c r="E333" s="227"/>
      <c r="F333" s="227"/>
      <c r="G333" s="227"/>
      <c r="H333" s="227"/>
      <c r="I333" s="227"/>
      <c r="J333" s="227"/>
      <c r="K333" s="227"/>
      <c r="L333" s="227"/>
      <c r="M333" s="227"/>
      <c r="N333" s="227"/>
      <c r="O333" s="1036"/>
      <c r="P333" s="1044"/>
      <c r="Q333" s="233">
        <v>260</v>
      </c>
      <c r="R333" s="14" t="s">
        <v>865</v>
      </c>
      <c r="S333" s="16">
        <v>1</v>
      </c>
      <c r="T333" s="14"/>
    </row>
    <row r="334" spans="4:20" ht="30" hidden="1" customHeight="1" x14ac:dyDescent="0.25">
      <c r="D334" s="227"/>
      <c r="E334" s="227"/>
      <c r="F334" s="227"/>
      <c r="G334" s="227"/>
      <c r="H334" s="227"/>
      <c r="I334" s="227"/>
      <c r="J334" s="227"/>
      <c r="K334" s="227"/>
      <c r="L334" s="227"/>
      <c r="M334" s="227"/>
      <c r="N334" s="227"/>
      <c r="O334" s="1036"/>
      <c r="P334" s="1044"/>
      <c r="Q334" s="233">
        <v>261</v>
      </c>
      <c r="R334" s="14" t="s">
        <v>866</v>
      </c>
      <c r="S334" s="16">
        <v>5</v>
      </c>
      <c r="T334" s="14"/>
    </row>
    <row r="335" spans="4:20" ht="30" hidden="1" customHeight="1" x14ac:dyDescent="0.25">
      <c r="D335" s="227"/>
      <c r="E335" s="227"/>
      <c r="F335" s="227"/>
      <c r="G335" s="227"/>
      <c r="H335" s="227"/>
      <c r="I335" s="227"/>
      <c r="J335" s="227"/>
      <c r="K335" s="227"/>
      <c r="L335" s="227"/>
      <c r="M335" s="227"/>
      <c r="N335" s="227"/>
      <c r="O335" s="1036"/>
      <c r="P335" s="1044"/>
      <c r="Q335" s="233">
        <v>262</v>
      </c>
      <c r="R335" s="14" t="s">
        <v>867</v>
      </c>
      <c r="S335" s="16">
        <v>1</v>
      </c>
      <c r="T335" s="14"/>
    </row>
    <row r="336" spans="4:20" ht="30" hidden="1" customHeight="1" x14ac:dyDescent="0.25">
      <c r="D336" s="227"/>
      <c r="E336" s="227"/>
      <c r="F336" s="227"/>
      <c r="G336" s="227"/>
      <c r="H336" s="227"/>
      <c r="I336" s="227"/>
      <c r="J336" s="227"/>
      <c r="K336" s="227"/>
      <c r="L336" s="227"/>
      <c r="M336" s="227"/>
      <c r="N336" s="227"/>
      <c r="O336" s="1036"/>
      <c r="P336" s="1044"/>
      <c r="Q336" s="233">
        <v>263</v>
      </c>
      <c r="R336" s="14" t="s">
        <v>868</v>
      </c>
      <c r="S336" s="16">
        <v>3</v>
      </c>
      <c r="T336" s="14"/>
    </row>
    <row r="337" spans="4:20" ht="30" hidden="1" customHeight="1" x14ac:dyDescent="0.25">
      <c r="D337" s="227"/>
      <c r="E337" s="227"/>
      <c r="F337" s="227"/>
      <c r="G337" s="227"/>
      <c r="H337" s="227"/>
      <c r="I337" s="227"/>
      <c r="J337" s="227"/>
      <c r="K337" s="227"/>
      <c r="L337" s="227"/>
      <c r="M337" s="227"/>
      <c r="N337" s="227"/>
      <c r="O337" s="1036"/>
      <c r="P337" s="1044"/>
      <c r="Q337" s="233">
        <v>264</v>
      </c>
      <c r="R337" s="14" t="s">
        <v>869</v>
      </c>
      <c r="S337" s="16">
        <v>1</v>
      </c>
      <c r="T337" s="14"/>
    </row>
    <row r="338" spans="4:20" ht="30" hidden="1" customHeight="1" x14ac:dyDescent="0.25">
      <c r="D338" s="227"/>
      <c r="E338" s="227"/>
      <c r="F338" s="227"/>
      <c r="G338" s="227"/>
      <c r="H338" s="227"/>
      <c r="I338" s="227"/>
      <c r="J338" s="227"/>
      <c r="K338" s="227"/>
      <c r="L338" s="227"/>
      <c r="M338" s="227"/>
      <c r="N338" s="227"/>
      <c r="O338" s="1036" t="s">
        <v>46</v>
      </c>
      <c r="P338" s="1044" t="s">
        <v>870</v>
      </c>
      <c r="Q338" s="233">
        <v>265</v>
      </c>
      <c r="R338" s="14" t="s">
        <v>871</v>
      </c>
      <c r="S338" s="16">
        <v>4</v>
      </c>
      <c r="T338" s="14"/>
    </row>
    <row r="339" spans="4:20" ht="30" hidden="1" customHeight="1" x14ac:dyDescent="0.25">
      <c r="D339" s="227"/>
      <c r="E339" s="227"/>
      <c r="F339" s="227"/>
      <c r="G339" s="227"/>
      <c r="H339" s="227"/>
      <c r="I339" s="227"/>
      <c r="J339" s="227"/>
      <c r="K339" s="227"/>
      <c r="L339" s="227"/>
      <c r="M339" s="227"/>
      <c r="N339" s="227"/>
      <c r="O339" s="1036"/>
      <c r="P339" s="1044"/>
      <c r="Q339" s="233">
        <v>266</v>
      </c>
      <c r="R339" s="14" t="s">
        <v>872</v>
      </c>
      <c r="S339" s="16">
        <v>2</v>
      </c>
      <c r="T339" s="14"/>
    </row>
    <row r="340" spans="4:20" ht="30" customHeight="1" x14ac:dyDescent="0.25">
      <c r="D340" s="227"/>
      <c r="E340" s="227"/>
      <c r="F340" s="227"/>
      <c r="G340" s="227"/>
      <c r="H340" s="227"/>
      <c r="I340" s="227"/>
      <c r="J340" s="236">
        <v>5</v>
      </c>
      <c r="K340" s="227"/>
      <c r="L340" s="227"/>
      <c r="M340" s="227"/>
      <c r="N340" s="237">
        <v>16</v>
      </c>
      <c r="O340" s="201" t="s">
        <v>47</v>
      </c>
      <c r="P340" s="198" t="s">
        <v>873</v>
      </c>
      <c r="Q340" s="199"/>
      <c r="R340" s="199"/>
      <c r="S340" s="200"/>
      <c r="T340" s="199"/>
    </row>
    <row r="341" spans="4:20" ht="30" hidden="1" customHeight="1" x14ac:dyDescent="0.25">
      <c r="D341" s="227"/>
      <c r="E341" s="227"/>
      <c r="F341" s="227"/>
      <c r="G341" s="227"/>
      <c r="H341" s="227"/>
      <c r="I341" s="227"/>
      <c r="J341" s="227"/>
      <c r="K341" s="227"/>
      <c r="L341" s="227"/>
      <c r="M341" s="227"/>
      <c r="N341" s="227"/>
      <c r="O341" s="1036" t="s">
        <v>48</v>
      </c>
      <c r="P341" s="1039" t="s">
        <v>874</v>
      </c>
      <c r="Q341" s="233">
        <v>267</v>
      </c>
      <c r="R341" s="14" t="s">
        <v>875</v>
      </c>
      <c r="S341" s="16">
        <v>11</v>
      </c>
      <c r="T341" s="14"/>
    </row>
    <row r="342" spans="4:20" ht="30" hidden="1" customHeight="1" x14ac:dyDescent="0.25">
      <c r="D342" s="227"/>
      <c r="E342" s="227"/>
      <c r="F342" s="227"/>
      <c r="G342" s="227"/>
      <c r="H342" s="227"/>
      <c r="I342" s="227"/>
      <c r="J342" s="227"/>
      <c r="K342" s="227"/>
      <c r="L342" s="227"/>
      <c r="M342" s="227"/>
      <c r="N342" s="227"/>
      <c r="O342" s="1036"/>
      <c r="P342" s="1039"/>
      <c r="Q342" s="233">
        <v>268</v>
      </c>
      <c r="R342" s="14" t="s">
        <v>876</v>
      </c>
      <c r="S342" s="16">
        <v>11</v>
      </c>
      <c r="T342" s="14"/>
    </row>
    <row r="343" spans="4:20" ht="30" hidden="1" customHeight="1" x14ac:dyDescent="0.25">
      <c r="D343" s="227"/>
      <c r="E343" s="227"/>
      <c r="F343" s="227"/>
      <c r="G343" s="227"/>
      <c r="H343" s="227"/>
      <c r="I343" s="227"/>
      <c r="J343" s="227"/>
      <c r="K343" s="227"/>
      <c r="L343" s="227"/>
      <c r="M343" s="227"/>
      <c r="N343" s="227"/>
      <c r="O343" s="1036"/>
      <c r="P343" s="1039"/>
      <c r="Q343" s="233">
        <v>269</v>
      </c>
      <c r="R343" s="14" t="s">
        <v>877</v>
      </c>
      <c r="S343" s="16">
        <v>11</v>
      </c>
      <c r="T343" s="14"/>
    </row>
    <row r="344" spans="4:20" ht="30" hidden="1" customHeight="1" x14ac:dyDescent="0.25">
      <c r="D344" s="227"/>
      <c r="E344" s="227"/>
      <c r="F344" s="227"/>
      <c r="G344" s="227"/>
      <c r="H344" s="227"/>
      <c r="I344" s="227"/>
      <c r="J344" s="227"/>
      <c r="K344" s="227"/>
      <c r="L344" s="227"/>
      <c r="M344" s="227"/>
      <c r="N344" s="227"/>
      <c r="O344" s="1036"/>
      <c r="P344" s="1039"/>
      <c r="Q344" s="233">
        <v>270</v>
      </c>
      <c r="R344" s="14" t="s">
        <v>878</v>
      </c>
      <c r="S344" s="16">
        <v>4</v>
      </c>
      <c r="T344" s="14"/>
    </row>
    <row r="345" spans="4:20" ht="30" hidden="1" customHeight="1" x14ac:dyDescent="0.25">
      <c r="D345" s="227"/>
      <c r="E345" s="227"/>
      <c r="F345" s="227"/>
      <c r="G345" s="227"/>
      <c r="H345" s="227"/>
      <c r="I345" s="227"/>
      <c r="J345" s="227"/>
      <c r="K345" s="227"/>
      <c r="L345" s="227"/>
      <c r="M345" s="227"/>
      <c r="N345" s="227"/>
      <c r="O345" s="1036"/>
      <c r="P345" s="1039"/>
      <c r="Q345" s="233">
        <v>271</v>
      </c>
      <c r="R345" s="14" t="s">
        <v>879</v>
      </c>
      <c r="S345" s="16">
        <v>4</v>
      </c>
      <c r="T345" s="14"/>
    </row>
    <row r="346" spans="4:20" ht="30" hidden="1" customHeight="1" x14ac:dyDescent="0.25">
      <c r="D346" s="227"/>
      <c r="E346" s="227"/>
      <c r="F346" s="227"/>
      <c r="G346" s="227"/>
      <c r="H346" s="227"/>
      <c r="I346" s="227"/>
      <c r="J346" s="227"/>
      <c r="K346" s="227"/>
      <c r="L346" s="227"/>
      <c r="M346" s="227"/>
      <c r="N346" s="227"/>
      <c r="O346" s="1036"/>
      <c r="P346" s="1039"/>
      <c r="Q346" s="233">
        <v>272</v>
      </c>
      <c r="R346" s="14" t="s">
        <v>880</v>
      </c>
      <c r="S346" s="16">
        <v>1</v>
      </c>
      <c r="T346" s="14"/>
    </row>
    <row r="347" spans="4:20" ht="30" hidden="1" customHeight="1" x14ac:dyDescent="0.25">
      <c r="D347" s="227"/>
      <c r="E347" s="227"/>
      <c r="F347" s="227"/>
      <c r="G347" s="227"/>
      <c r="H347" s="227"/>
      <c r="I347" s="227"/>
      <c r="J347" s="227"/>
      <c r="K347" s="227"/>
      <c r="L347" s="227"/>
      <c r="M347" s="227"/>
      <c r="N347" s="227"/>
      <c r="O347" s="1036"/>
      <c r="P347" s="1039"/>
      <c r="Q347" s="233">
        <v>273</v>
      </c>
      <c r="R347" s="14" t="s">
        <v>881</v>
      </c>
      <c r="S347" s="16">
        <v>1</v>
      </c>
      <c r="T347" s="14"/>
    </row>
    <row r="348" spans="4:20" ht="30" hidden="1" customHeight="1" x14ac:dyDescent="0.25">
      <c r="D348" s="227"/>
      <c r="E348" s="227"/>
      <c r="F348" s="227"/>
      <c r="G348" s="227"/>
      <c r="H348" s="227"/>
      <c r="I348" s="227"/>
      <c r="J348" s="227"/>
      <c r="K348" s="227"/>
      <c r="L348" s="227"/>
      <c r="M348" s="227"/>
      <c r="N348" s="227"/>
      <c r="O348" s="1036"/>
      <c r="P348" s="1039"/>
      <c r="Q348" s="233">
        <v>274</v>
      </c>
      <c r="R348" s="14" t="s">
        <v>882</v>
      </c>
      <c r="S348" s="16">
        <v>1</v>
      </c>
      <c r="T348" s="14"/>
    </row>
    <row r="349" spans="4:20" ht="30" hidden="1" customHeight="1" x14ac:dyDescent="0.25">
      <c r="D349" s="227"/>
      <c r="E349" s="227"/>
      <c r="F349" s="227"/>
      <c r="G349" s="227"/>
      <c r="H349" s="227"/>
      <c r="I349" s="227"/>
      <c r="J349" s="227"/>
      <c r="K349" s="227"/>
      <c r="L349" s="227"/>
      <c r="M349" s="227"/>
      <c r="N349" s="227"/>
      <c r="O349" s="1036"/>
      <c r="P349" s="1039"/>
      <c r="Q349" s="233">
        <v>275</v>
      </c>
      <c r="R349" s="14" t="s">
        <v>883</v>
      </c>
      <c r="S349" s="16">
        <v>1</v>
      </c>
      <c r="T349" s="14"/>
    </row>
    <row r="350" spans="4:20" ht="30" hidden="1" customHeight="1" x14ac:dyDescent="0.25">
      <c r="D350" s="227"/>
      <c r="E350" s="227"/>
      <c r="F350" s="227"/>
      <c r="G350" s="227"/>
      <c r="H350" s="227"/>
      <c r="I350" s="227"/>
      <c r="J350" s="227"/>
      <c r="K350" s="227"/>
      <c r="L350" s="227"/>
      <c r="M350" s="227"/>
      <c r="N350" s="227"/>
      <c r="O350" s="1036"/>
      <c r="P350" s="1039"/>
      <c r="Q350" s="233">
        <v>276</v>
      </c>
      <c r="R350" s="14" t="s">
        <v>884</v>
      </c>
      <c r="S350" s="16">
        <v>11</v>
      </c>
      <c r="T350" s="14"/>
    </row>
    <row r="351" spans="4:20" ht="30" hidden="1" customHeight="1" x14ac:dyDescent="0.25">
      <c r="D351" s="227"/>
      <c r="E351" s="227"/>
      <c r="F351" s="227"/>
      <c r="G351" s="227"/>
      <c r="H351" s="227"/>
      <c r="I351" s="227"/>
      <c r="J351" s="227"/>
      <c r="K351" s="227"/>
      <c r="L351" s="227"/>
      <c r="M351" s="227"/>
      <c r="N351" s="227"/>
      <c r="O351" s="232" t="s">
        <v>195</v>
      </c>
      <c r="P351" s="21" t="s">
        <v>885</v>
      </c>
      <c r="Q351" s="233">
        <v>277</v>
      </c>
      <c r="R351" s="14" t="s">
        <v>886</v>
      </c>
      <c r="S351" s="17">
        <v>215000</v>
      </c>
      <c r="T351" s="14"/>
    </row>
    <row r="352" spans="4:20" ht="30" hidden="1" customHeight="1" x14ac:dyDescent="0.25">
      <c r="D352" s="227"/>
      <c r="E352" s="227"/>
      <c r="F352" s="227"/>
      <c r="G352" s="227"/>
      <c r="H352" s="227"/>
      <c r="I352" s="227"/>
      <c r="J352" s="227"/>
      <c r="K352" s="227"/>
      <c r="L352" s="227"/>
      <c r="M352" s="227"/>
      <c r="N352" s="227"/>
      <c r="O352" s="232" t="s">
        <v>894</v>
      </c>
      <c r="P352" s="21" t="s">
        <v>887</v>
      </c>
      <c r="Q352" s="233">
        <v>278</v>
      </c>
      <c r="R352" s="14" t="s">
        <v>888</v>
      </c>
      <c r="S352" s="17">
        <v>1</v>
      </c>
      <c r="T352" s="14"/>
    </row>
    <row r="353" spans="4:20" ht="30" hidden="1" customHeight="1" x14ac:dyDescent="0.25">
      <c r="D353" s="227"/>
      <c r="E353" s="227"/>
      <c r="F353" s="227"/>
      <c r="G353" s="227"/>
      <c r="H353" s="227"/>
      <c r="I353" s="227"/>
      <c r="J353" s="227"/>
      <c r="K353" s="227"/>
      <c r="L353" s="227"/>
      <c r="M353" s="227"/>
      <c r="N353" s="227"/>
      <c r="O353" s="1036" t="s">
        <v>895</v>
      </c>
      <c r="P353" s="1039" t="s">
        <v>889</v>
      </c>
      <c r="Q353" s="233">
        <v>279</v>
      </c>
      <c r="R353" s="14" t="s">
        <v>890</v>
      </c>
      <c r="S353" s="16">
        <v>1</v>
      </c>
      <c r="T353" s="14"/>
    </row>
    <row r="354" spans="4:20" ht="30" hidden="1" customHeight="1" x14ac:dyDescent="0.25">
      <c r="D354" s="227"/>
      <c r="E354" s="227"/>
      <c r="F354" s="227"/>
      <c r="G354" s="227"/>
      <c r="H354" s="227"/>
      <c r="I354" s="227"/>
      <c r="J354" s="227"/>
      <c r="K354" s="227"/>
      <c r="L354" s="227"/>
      <c r="M354" s="227"/>
      <c r="N354" s="227"/>
      <c r="O354" s="1036"/>
      <c r="P354" s="1039"/>
      <c r="Q354" s="233">
        <v>280</v>
      </c>
      <c r="R354" s="14" t="s">
        <v>286</v>
      </c>
      <c r="S354" s="16">
        <v>40</v>
      </c>
      <c r="T354" s="14"/>
    </row>
    <row r="355" spans="4:20" ht="30" hidden="1" customHeight="1" x14ac:dyDescent="0.25">
      <c r="D355" s="227"/>
      <c r="E355" s="227"/>
      <c r="F355" s="227"/>
      <c r="G355" s="227"/>
      <c r="H355" s="227"/>
      <c r="I355" s="227"/>
      <c r="J355" s="227"/>
      <c r="K355" s="227"/>
      <c r="L355" s="227"/>
      <c r="M355" s="227"/>
      <c r="N355" s="227"/>
      <c r="O355" s="1036" t="s">
        <v>896</v>
      </c>
      <c r="P355" s="1037" t="s">
        <v>891</v>
      </c>
      <c r="Q355" s="233">
        <v>281</v>
      </c>
      <c r="R355" s="14" t="s">
        <v>892</v>
      </c>
      <c r="S355" s="16">
        <v>1</v>
      </c>
      <c r="T355" s="14"/>
    </row>
    <row r="356" spans="4:20" ht="30" hidden="1" customHeight="1" x14ac:dyDescent="0.25">
      <c r="D356" s="227"/>
      <c r="E356" s="227"/>
      <c r="F356" s="227"/>
      <c r="G356" s="227"/>
      <c r="H356" s="227"/>
      <c r="I356" s="227"/>
      <c r="J356" s="227"/>
      <c r="K356" s="227"/>
      <c r="L356" s="227"/>
      <c r="M356" s="227"/>
      <c r="N356" s="227"/>
      <c r="O356" s="1036"/>
      <c r="P356" s="1037"/>
      <c r="Q356" s="233">
        <v>282</v>
      </c>
      <c r="R356" s="14" t="s">
        <v>893</v>
      </c>
      <c r="S356" s="16">
        <v>13</v>
      </c>
      <c r="T356" s="14"/>
    </row>
    <row r="357" spans="4:20" ht="30" customHeight="1" x14ac:dyDescent="0.25">
      <c r="D357" s="227"/>
      <c r="E357" s="227"/>
      <c r="F357" s="227"/>
      <c r="G357" s="227"/>
      <c r="H357" s="227"/>
      <c r="I357" s="227"/>
      <c r="J357" s="236">
        <v>3</v>
      </c>
      <c r="K357" s="227"/>
      <c r="L357" s="227"/>
      <c r="M357" s="227"/>
      <c r="N357" s="237">
        <v>5</v>
      </c>
      <c r="O357" s="201" t="s">
        <v>898</v>
      </c>
      <c r="P357" s="198" t="s">
        <v>897</v>
      </c>
      <c r="Q357" s="199"/>
      <c r="R357" s="199"/>
      <c r="S357" s="200"/>
      <c r="T357" s="199"/>
    </row>
    <row r="358" spans="4:20" ht="30" hidden="1" customHeight="1" x14ac:dyDescent="0.25">
      <c r="D358" s="227"/>
      <c r="E358" s="227"/>
      <c r="F358" s="227"/>
      <c r="G358" s="227"/>
      <c r="H358" s="227"/>
      <c r="I358" s="227"/>
      <c r="J358" s="227"/>
      <c r="K358" s="227"/>
      <c r="L358" s="227"/>
      <c r="M358" s="227"/>
      <c r="N358" s="227"/>
      <c r="O358" s="232" t="s">
        <v>911</v>
      </c>
      <c r="P358" s="21" t="s">
        <v>899</v>
      </c>
      <c r="Q358" s="233">
        <v>283</v>
      </c>
      <c r="R358" s="14" t="s">
        <v>493</v>
      </c>
      <c r="S358" s="17">
        <v>64</v>
      </c>
      <c r="T358" s="14"/>
    </row>
    <row r="359" spans="4:20" ht="30" hidden="1" customHeight="1" x14ac:dyDescent="0.25">
      <c r="D359" s="227"/>
      <c r="E359" s="227"/>
      <c r="F359" s="227"/>
      <c r="G359" s="227"/>
      <c r="H359" s="227"/>
      <c r="I359" s="227"/>
      <c r="J359" s="227"/>
      <c r="K359" s="227"/>
      <c r="L359" s="227"/>
      <c r="M359" s="227"/>
      <c r="N359" s="227"/>
      <c r="O359" s="1036" t="s">
        <v>812</v>
      </c>
      <c r="P359" s="1039" t="s">
        <v>900</v>
      </c>
      <c r="Q359" s="233">
        <v>284</v>
      </c>
      <c r="R359" s="14" t="s">
        <v>493</v>
      </c>
      <c r="S359" s="17">
        <v>64</v>
      </c>
      <c r="T359" s="14"/>
    </row>
    <row r="360" spans="4:20" ht="30" hidden="1" customHeight="1" x14ac:dyDescent="0.25">
      <c r="D360" s="227"/>
      <c r="E360" s="227"/>
      <c r="F360" s="227"/>
      <c r="G360" s="227"/>
      <c r="H360" s="227"/>
      <c r="I360" s="227"/>
      <c r="J360" s="227"/>
      <c r="K360" s="227"/>
      <c r="L360" s="227"/>
      <c r="M360" s="227"/>
      <c r="N360" s="227"/>
      <c r="O360" s="1036"/>
      <c r="P360" s="1039"/>
      <c r="Q360" s="233">
        <v>285</v>
      </c>
      <c r="R360" s="14" t="s">
        <v>901</v>
      </c>
      <c r="S360" s="17">
        <v>74000</v>
      </c>
      <c r="T360" s="14"/>
    </row>
    <row r="361" spans="4:20" ht="30" hidden="1" customHeight="1" x14ac:dyDescent="0.25">
      <c r="D361" s="227"/>
      <c r="E361" s="227"/>
      <c r="F361" s="227"/>
      <c r="G361" s="227"/>
      <c r="H361" s="227"/>
      <c r="I361" s="227"/>
      <c r="J361" s="227"/>
      <c r="K361" s="227"/>
      <c r="L361" s="227"/>
      <c r="M361" s="227"/>
      <c r="N361" s="227"/>
      <c r="O361" s="1036" t="s">
        <v>912</v>
      </c>
      <c r="P361" s="1037" t="s">
        <v>902</v>
      </c>
      <c r="Q361" s="233">
        <v>286</v>
      </c>
      <c r="R361" s="14" t="s">
        <v>903</v>
      </c>
      <c r="S361" s="16">
        <v>1</v>
      </c>
      <c r="T361" s="14"/>
    </row>
    <row r="362" spans="4:20" ht="30" hidden="1" customHeight="1" x14ac:dyDescent="0.25">
      <c r="D362" s="227"/>
      <c r="E362" s="227"/>
      <c r="F362" s="227"/>
      <c r="G362" s="227"/>
      <c r="H362" s="227"/>
      <c r="I362" s="227"/>
      <c r="J362" s="227"/>
      <c r="K362" s="227"/>
      <c r="L362" s="227"/>
      <c r="M362" s="227"/>
      <c r="N362" s="227"/>
      <c r="O362" s="1036"/>
      <c r="P362" s="1037"/>
      <c r="Q362" s="233">
        <v>287</v>
      </c>
      <c r="R362" s="14" t="s">
        <v>904</v>
      </c>
      <c r="S362" s="16">
        <v>40</v>
      </c>
      <c r="T362" s="14"/>
    </row>
    <row r="363" spans="4:20" ht="30" customHeight="1" x14ac:dyDescent="0.25">
      <c r="D363" s="227"/>
      <c r="E363" s="227"/>
      <c r="F363" s="227"/>
      <c r="G363" s="227"/>
      <c r="H363" s="227"/>
      <c r="I363" s="227"/>
      <c r="J363" s="236">
        <v>1</v>
      </c>
      <c r="K363" s="227"/>
      <c r="L363" s="227"/>
      <c r="M363" s="227"/>
      <c r="N363" s="237">
        <v>3</v>
      </c>
      <c r="O363" s="201" t="s">
        <v>906</v>
      </c>
      <c r="P363" s="198" t="s">
        <v>905</v>
      </c>
      <c r="Q363" s="199"/>
      <c r="R363" s="199"/>
      <c r="S363" s="200"/>
      <c r="T363" s="199"/>
    </row>
    <row r="364" spans="4:20" ht="30" hidden="1" customHeight="1" x14ac:dyDescent="0.25">
      <c r="D364" s="227"/>
      <c r="E364" s="227"/>
      <c r="F364" s="227"/>
      <c r="G364" s="227"/>
      <c r="H364" s="227"/>
      <c r="I364" s="227"/>
      <c r="J364" s="227"/>
      <c r="K364" s="227"/>
      <c r="L364" s="227"/>
      <c r="M364" s="227"/>
      <c r="N364" s="227"/>
      <c r="O364" s="1036" t="s">
        <v>913</v>
      </c>
      <c r="P364" s="1037" t="s">
        <v>907</v>
      </c>
      <c r="Q364" s="233">
        <v>288</v>
      </c>
      <c r="R364" s="14" t="s">
        <v>908</v>
      </c>
      <c r="S364" s="36">
        <v>1</v>
      </c>
      <c r="T364" s="14"/>
    </row>
    <row r="365" spans="4:20" ht="30" hidden="1" customHeight="1" x14ac:dyDescent="0.25">
      <c r="D365" s="227"/>
      <c r="E365" s="227"/>
      <c r="F365" s="227"/>
      <c r="G365" s="227"/>
      <c r="H365" s="227"/>
      <c r="I365" s="227"/>
      <c r="J365" s="227"/>
      <c r="K365" s="227"/>
      <c r="L365" s="227"/>
      <c r="M365" s="227"/>
      <c r="N365" s="227"/>
      <c r="O365" s="1036"/>
      <c r="P365" s="1037"/>
      <c r="Q365" s="233">
        <v>289</v>
      </c>
      <c r="R365" s="14" t="s">
        <v>909</v>
      </c>
      <c r="S365" s="36">
        <v>40</v>
      </c>
      <c r="T365" s="14"/>
    </row>
    <row r="366" spans="4:20" ht="30" hidden="1" customHeight="1" x14ac:dyDescent="0.25">
      <c r="D366" s="227"/>
      <c r="E366" s="227"/>
      <c r="F366" s="227"/>
      <c r="G366" s="227"/>
      <c r="H366" s="227"/>
      <c r="I366" s="227"/>
      <c r="J366" s="227"/>
      <c r="K366" s="227"/>
      <c r="L366" s="227"/>
      <c r="M366" s="227"/>
      <c r="N366" s="227"/>
      <c r="O366" s="1036"/>
      <c r="P366" s="1037"/>
      <c r="Q366" s="233">
        <v>290</v>
      </c>
      <c r="R366" s="14" t="s">
        <v>910</v>
      </c>
      <c r="S366" s="36">
        <v>1</v>
      </c>
      <c r="T366" s="14"/>
    </row>
    <row r="367" spans="4:20" ht="30" customHeight="1" x14ac:dyDescent="0.25">
      <c r="D367" s="227"/>
      <c r="E367" s="227"/>
      <c r="F367" s="227"/>
      <c r="G367" s="227"/>
      <c r="H367" s="227"/>
      <c r="I367" s="227"/>
      <c r="J367" s="236">
        <v>2</v>
      </c>
      <c r="K367" s="227"/>
      <c r="L367" s="227"/>
      <c r="M367" s="227"/>
      <c r="N367" s="237">
        <v>2</v>
      </c>
      <c r="O367" s="201" t="s">
        <v>915</v>
      </c>
      <c r="P367" s="198" t="s">
        <v>914</v>
      </c>
      <c r="Q367" s="199"/>
      <c r="R367" s="199"/>
      <c r="S367" s="200"/>
      <c r="T367" s="199"/>
    </row>
    <row r="368" spans="4:20" ht="30" hidden="1" customHeight="1" x14ac:dyDescent="0.25">
      <c r="D368" s="227"/>
      <c r="E368" s="227"/>
      <c r="F368" s="227"/>
      <c r="G368" s="227"/>
      <c r="H368" s="227"/>
      <c r="I368" s="227"/>
      <c r="J368" s="227"/>
      <c r="K368" s="227"/>
      <c r="L368" s="227"/>
      <c r="M368" s="227"/>
      <c r="N368" s="227"/>
      <c r="O368" s="232" t="s">
        <v>919</v>
      </c>
      <c r="P368" s="11" t="s">
        <v>916</v>
      </c>
      <c r="Q368" s="234">
        <v>291</v>
      </c>
      <c r="R368" s="11" t="s">
        <v>917</v>
      </c>
      <c r="S368" s="23">
        <v>6500</v>
      </c>
      <c r="T368" s="11"/>
    </row>
    <row r="369" spans="4:20" ht="30" hidden="1" customHeight="1" x14ac:dyDescent="0.25">
      <c r="D369" s="227"/>
      <c r="E369" s="227"/>
      <c r="F369" s="227"/>
      <c r="G369" s="227"/>
      <c r="H369" s="227"/>
      <c r="I369" s="227"/>
      <c r="J369" s="227"/>
      <c r="K369" s="227"/>
      <c r="L369" s="227"/>
      <c r="M369" s="227"/>
      <c r="N369" s="227"/>
      <c r="O369" s="232" t="s">
        <v>920</v>
      </c>
      <c r="P369" s="14" t="s">
        <v>918</v>
      </c>
      <c r="Q369" s="233">
        <v>292</v>
      </c>
      <c r="R369" s="14" t="s">
        <v>293</v>
      </c>
      <c r="S369" s="36">
        <v>40</v>
      </c>
      <c r="T369" s="14"/>
    </row>
    <row r="370" spans="4:20" ht="30" customHeight="1" x14ac:dyDescent="0.25">
      <c r="D370" s="227"/>
      <c r="E370" s="227"/>
      <c r="F370" s="228">
        <v>5</v>
      </c>
      <c r="G370" s="227"/>
      <c r="H370" s="227"/>
      <c r="I370" s="236">
        <f>SUM(J371:J393)</f>
        <v>24</v>
      </c>
      <c r="J370" s="227"/>
      <c r="K370" s="227"/>
      <c r="L370" s="227"/>
      <c r="M370" s="237">
        <f>SUM(N371:N393)</f>
        <v>24</v>
      </c>
      <c r="N370" s="227"/>
      <c r="O370" s="194">
        <v>2.2999999999999998</v>
      </c>
      <c r="P370" s="195" t="s">
        <v>921</v>
      </c>
      <c r="Q370" s="194"/>
      <c r="R370" s="194"/>
      <c r="S370" s="196"/>
      <c r="T370" s="194"/>
    </row>
    <row r="371" spans="4:20" ht="30" customHeight="1" x14ac:dyDescent="0.25">
      <c r="D371" s="227"/>
      <c r="E371" s="227"/>
      <c r="F371" s="227"/>
      <c r="G371" s="227"/>
      <c r="H371" s="227"/>
      <c r="I371" s="227"/>
      <c r="J371" s="236">
        <v>4</v>
      </c>
      <c r="K371" s="227"/>
      <c r="L371" s="227"/>
      <c r="M371" s="227"/>
      <c r="N371" s="237">
        <v>4</v>
      </c>
      <c r="O371" s="201" t="s">
        <v>196</v>
      </c>
      <c r="P371" s="198" t="s">
        <v>922</v>
      </c>
      <c r="Q371" s="199"/>
      <c r="R371" s="199"/>
      <c r="S371" s="200"/>
      <c r="T371" s="199"/>
    </row>
    <row r="372" spans="4:20" ht="30" hidden="1" customHeight="1" x14ac:dyDescent="0.25">
      <c r="D372" s="227"/>
      <c r="E372" s="227"/>
      <c r="F372" s="227"/>
      <c r="G372" s="227"/>
      <c r="H372" s="227"/>
      <c r="I372" s="227"/>
      <c r="J372" s="227"/>
      <c r="K372" s="227"/>
      <c r="L372" s="227"/>
      <c r="M372" s="227"/>
      <c r="N372" s="227"/>
      <c r="O372" s="232" t="s">
        <v>197</v>
      </c>
      <c r="P372" s="21" t="s">
        <v>923</v>
      </c>
      <c r="Q372" s="234">
        <v>293</v>
      </c>
      <c r="R372" s="11" t="s">
        <v>924</v>
      </c>
      <c r="S372" s="23">
        <v>40</v>
      </c>
      <c r="T372" s="11"/>
    </row>
    <row r="373" spans="4:20" ht="30" hidden="1" customHeight="1" x14ac:dyDescent="0.25">
      <c r="D373" s="227"/>
      <c r="E373" s="227"/>
      <c r="F373" s="227"/>
      <c r="G373" s="227"/>
      <c r="H373" s="227"/>
      <c r="I373" s="227"/>
      <c r="J373" s="227"/>
      <c r="K373" s="227"/>
      <c r="L373" s="227"/>
      <c r="M373" s="227"/>
      <c r="N373" s="227"/>
      <c r="O373" s="232" t="s">
        <v>198</v>
      </c>
      <c r="P373" s="21" t="s">
        <v>925</v>
      </c>
      <c r="Q373" s="234">
        <v>294</v>
      </c>
      <c r="R373" s="11" t="s">
        <v>926</v>
      </c>
      <c r="S373" s="23">
        <v>11000</v>
      </c>
      <c r="T373" s="11"/>
    </row>
    <row r="374" spans="4:20" ht="30" hidden="1" customHeight="1" x14ac:dyDescent="0.25">
      <c r="D374" s="227"/>
      <c r="E374" s="227"/>
      <c r="F374" s="227"/>
      <c r="G374" s="227"/>
      <c r="H374" s="227"/>
      <c r="I374" s="227"/>
      <c r="J374" s="227"/>
      <c r="K374" s="227"/>
      <c r="L374" s="227"/>
      <c r="M374" s="227"/>
      <c r="N374" s="227"/>
      <c r="O374" s="232" t="s">
        <v>931</v>
      </c>
      <c r="P374" s="21" t="s">
        <v>927</v>
      </c>
      <c r="Q374" s="234">
        <v>295</v>
      </c>
      <c r="R374" s="11" t="s">
        <v>928</v>
      </c>
      <c r="S374" s="23">
        <v>1</v>
      </c>
      <c r="T374" s="11"/>
    </row>
    <row r="375" spans="4:20" ht="30" hidden="1" customHeight="1" x14ac:dyDescent="0.25">
      <c r="D375" s="227"/>
      <c r="E375" s="227"/>
      <c r="F375" s="227"/>
      <c r="G375" s="227"/>
      <c r="H375" s="227"/>
      <c r="I375" s="227"/>
      <c r="J375" s="227"/>
      <c r="K375" s="227"/>
      <c r="L375" s="227"/>
      <c r="M375" s="227"/>
      <c r="N375" s="227"/>
      <c r="O375" s="232" t="s">
        <v>932</v>
      </c>
      <c r="P375" s="21" t="s">
        <v>929</v>
      </c>
      <c r="Q375" s="234">
        <v>296</v>
      </c>
      <c r="R375" s="11" t="s">
        <v>930</v>
      </c>
      <c r="S375" s="23">
        <v>40</v>
      </c>
      <c r="T375" s="11"/>
    </row>
    <row r="376" spans="4:20" ht="30" customHeight="1" x14ac:dyDescent="0.25">
      <c r="D376" s="227"/>
      <c r="E376" s="227"/>
      <c r="F376" s="227"/>
      <c r="G376" s="227"/>
      <c r="H376" s="227"/>
      <c r="I376" s="227"/>
      <c r="J376" s="236">
        <v>8</v>
      </c>
      <c r="K376" s="227"/>
      <c r="L376" s="227"/>
      <c r="M376" s="227"/>
      <c r="N376" s="237">
        <v>8</v>
      </c>
      <c r="O376" s="201" t="s">
        <v>199</v>
      </c>
      <c r="P376" s="198" t="s">
        <v>933</v>
      </c>
      <c r="Q376" s="199"/>
      <c r="R376" s="199"/>
      <c r="S376" s="200"/>
      <c r="T376" s="199"/>
    </row>
    <row r="377" spans="4:20" ht="30" hidden="1" customHeight="1" x14ac:dyDescent="0.25">
      <c r="D377" s="227"/>
      <c r="E377" s="227"/>
      <c r="F377" s="227"/>
      <c r="G377" s="227"/>
      <c r="H377" s="227"/>
      <c r="I377" s="227"/>
      <c r="J377" s="227"/>
      <c r="K377" s="227"/>
      <c r="L377" s="227"/>
      <c r="M377" s="227"/>
      <c r="N377" s="227"/>
      <c r="O377" s="232" t="s">
        <v>200</v>
      </c>
      <c r="P377" s="21" t="s">
        <v>934</v>
      </c>
      <c r="Q377" s="234">
        <v>297</v>
      </c>
      <c r="R377" s="11" t="s">
        <v>935</v>
      </c>
      <c r="S377" s="23">
        <v>36</v>
      </c>
      <c r="T377" s="11"/>
    </row>
    <row r="378" spans="4:20" ht="30" hidden="1" customHeight="1" x14ac:dyDescent="0.25">
      <c r="D378" s="227"/>
      <c r="E378" s="227"/>
      <c r="F378" s="227"/>
      <c r="G378" s="227"/>
      <c r="H378" s="227"/>
      <c r="I378" s="227"/>
      <c r="J378" s="227"/>
      <c r="K378" s="227"/>
      <c r="L378" s="227"/>
      <c r="M378" s="227"/>
      <c r="N378" s="227"/>
      <c r="O378" s="232" t="s">
        <v>202</v>
      </c>
      <c r="P378" s="21" t="s">
        <v>936</v>
      </c>
      <c r="Q378" s="234">
        <v>298</v>
      </c>
      <c r="R378" s="11" t="s">
        <v>935</v>
      </c>
      <c r="S378" s="23">
        <v>36</v>
      </c>
      <c r="T378" s="11"/>
    </row>
    <row r="379" spans="4:20" ht="30" hidden="1" customHeight="1" x14ac:dyDescent="0.25">
      <c r="D379" s="227"/>
      <c r="E379" s="227"/>
      <c r="F379" s="227"/>
      <c r="G379" s="227"/>
      <c r="H379" s="227"/>
      <c r="I379" s="227"/>
      <c r="J379" s="227"/>
      <c r="K379" s="227"/>
      <c r="L379" s="227"/>
      <c r="M379" s="227"/>
      <c r="N379" s="227"/>
      <c r="O379" s="232" t="s">
        <v>946</v>
      </c>
      <c r="P379" s="21" t="s">
        <v>937</v>
      </c>
      <c r="Q379" s="234">
        <v>299</v>
      </c>
      <c r="R379" s="11" t="s">
        <v>935</v>
      </c>
      <c r="S379" s="23">
        <v>36</v>
      </c>
      <c r="T379" s="11"/>
    </row>
    <row r="380" spans="4:20" ht="30" hidden="1" customHeight="1" x14ac:dyDescent="0.25">
      <c r="D380" s="227"/>
      <c r="E380" s="227"/>
      <c r="F380" s="227"/>
      <c r="G380" s="227"/>
      <c r="H380" s="227"/>
      <c r="I380" s="227"/>
      <c r="J380" s="227"/>
      <c r="K380" s="227"/>
      <c r="L380" s="227"/>
      <c r="M380" s="227"/>
      <c r="N380" s="227"/>
      <c r="O380" s="232" t="s">
        <v>947</v>
      </c>
      <c r="P380" s="21" t="s">
        <v>938</v>
      </c>
      <c r="Q380" s="247">
        <v>300</v>
      </c>
      <c r="R380" s="11" t="s">
        <v>939</v>
      </c>
      <c r="S380" s="23">
        <v>20</v>
      </c>
      <c r="T380" s="11"/>
    </row>
    <row r="381" spans="4:20" ht="30" hidden="1" customHeight="1" x14ac:dyDescent="0.25">
      <c r="D381" s="227"/>
      <c r="E381" s="227"/>
      <c r="F381" s="227"/>
      <c r="G381" s="227"/>
      <c r="H381" s="227"/>
      <c r="I381" s="227"/>
      <c r="J381" s="227"/>
      <c r="K381" s="227"/>
      <c r="L381" s="227"/>
      <c r="M381" s="227"/>
      <c r="N381" s="227"/>
      <c r="O381" s="232" t="s">
        <v>948</v>
      </c>
      <c r="P381" s="21" t="s">
        <v>940</v>
      </c>
      <c r="Q381" s="234">
        <v>301</v>
      </c>
      <c r="R381" s="11" t="s">
        <v>941</v>
      </c>
      <c r="S381" s="23">
        <v>40</v>
      </c>
      <c r="T381" s="11"/>
    </row>
    <row r="382" spans="4:20" ht="30" hidden="1" customHeight="1" x14ac:dyDescent="0.25">
      <c r="D382" s="227"/>
      <c r="E382" s="227"/>
      <c r="F382" s="227"/>
      <c r="G382" s="227"/>
      <c r="H382" s="227"/>
      <c r="I382" s="227"/>
      <c r="J382" s="227"/>
      <c r="K382" s="227"/>
      <c r="L382" s="227"/>
      <c r="M382" s="227"/>
      <c r="N382" s="227"/>
      <c r="O382" s="232" t="s">
        <v>949</v>
      </c>
      <c r="P382" s="21" t="s">
        <v>942</v>
      </c>
      <c r="Q382" s="234">
        <v>302</v>
      </c>
      <c r="R382" s="11" t="s">
        <v>943</v>
      </c>
      <c r="S382" s="23">
        <v>100</v>
      </c>
      <c r="T382" s="11"/>
    </row>
    <row r="383" spans="4:20" ht="30" hidden="1" customHeight="1" x14ac:dyDescent="0.25">
      <c r="D383" s="227"/>
      <c r="E383" s="227"/>
      <c r="F383" s="227"/>
      <c r="G383" s="227"/>
      <c r="H383" s="227"/>
      <c r="I383" s="227"/>
      <c r="J383" s="227"/>
      <c r="K383" s="227"/>
      <c r="L383" s="227"/>
      <c r="M383" s="227"/>
      <c r="N383" s="227"/>
      <c r="O383" s="232" t="s">
        <v>950</v>
      </c>
      <c r="P383" s="21" t="s">
        <v>944</v>
      </c>
      <c r="Q383" s="234">
        <v>303</v>
      </c>
      <c r="R383" s="11" t="s">
        <v>939</v>
      </c>
      <c r="S383" s="23">
        <v>1</v>
      </c>
      <c r="T383" s="11"/>
    </row>
    <row r="384" spans="4:20" ht="30" hidden="1" customHeight="1" x14ac:dyDescent="0.25">
      <c r="D384" s="227"/>
      <c r="E384" s="227"/>
      <c r="F384" s="227"/>
      <c r="G384" s="227"/>
      <c r="H384" s="227"/>
      <c r="I384" s="227"/>
      <c r="J384" s="227"/>
      <c r="K384" s="227"/>
      <c r="L384" s="227"/>
      <c r="M384" s="227"/>
      <c r="N384" s="227"/>
      <c r="O384" s="232" t="s">
        <v>951</v>
      </c>
      <c r="P384" s="21" t="s">
        <v>945</v>
      </c>
      <c r="Q384" s="234">
        <v>304</v>
      </c>
      <c r="R384" s="11" t="s">
        <v>939</v>
      </c>
      <c r="S384" s="23">
        <v>1</v>
      </c>
      <c r="T384" s="11"/>
    </row>
    <row r="385" spans="4:20" ht="30" customHeight="1" x14ac:dyDescent="0.25">
      <c r="D385" s="227"/>
      <c r="E385" s="227"/>
      <c r="F385" s="227"/>
      <c r="G385" s="227"/>
      <c r="H385" s="227"/>
      <c r="I385" s="227"/>
      <c r="J385" s="236">
        <v>3</v>
      </c>
      <c r="K385" s="227"/>
      <c r="L385" s="227"/>
      <c r="M385" s="227"/>
      <c r="N385" s="237">
        <v>3</v>
      </c>
      <c r="O385" s="201" t="s">
        <v>203</v>
      </c>
      <c r="P385" s="198" t="s">
        <v>952</v>
      </c>
      <c r="Q385" s="199"/>
      <c r="R385" s="199"/>
      <c r="S385" s="200"/>
      <c r="T385" s="199"/>
    </row>
    <row r="386" spans="4:20" ht="30" hidden="1" customHeight="1" x14ac:dyDescent="0.25">
      <c r="D386" s="227"/>
      <c r="E386" s="227"/>
      <c r="F386" s="227"/>
      <c r="G386" s="227"/>
      <c r="H386" s="227"/>
      <c r="I386" s="227"/>
      <c r="J386" s="227"/>
      <c r="K386" s="227"/>
      <c r="L386" s="227"/>
      <c r="M386" s="227"/>
      <c r="N386" s="227"/>
      <c r="O386" s="232" t="s">
        <v>204</v>
      </c>
      <c r="P386" s="21" t="s">
        <v>953</v>
      </c>
      <c r="Q386" s="234">
        <v>305</v>
      </c>
      <c r="R386" s="11" t="s">
        <v>928</v>
      </c>
      <c r="S386" s="23">
        <v>4</v>
      </c>
      <c r="T386" s="11"/>
    </row>
    <row r="387" spans="4:20" ht="30" hidden="1" customHeight="1" x14ac:dyDescent="0.25">
      <c r="D387" s="227"/>
      <c r="E387" s="227"/>
      <c r="F387" s="227"/>
      <c r="G387" s="227"/>
      <c r="H387" s="227"/>
      <c r="I387" s="227"/>
      <c r="J387" s="227"/>
      <c r="K387" s="227"/>
      <c r="L387" s="227"/>
      <c r="M387" s="227"/>
      <c r="N387" s="227"/>
      <c r="O387" s="232" t="s">
        <v>206</v>
      </c>
      <c r="P387" s="21" t="s">
        <v>954</v>
      </c>
      <c r="Q387" s="234">
        <v>306</v>
      </c>
      <c r="R387" s="11" t="s">
        <v>928</v>
      </c>
      <c r="S387" s="23">
        <v>28</v>
      </c>
      <c r="T387" s="11"/>
    </row>
    <row r="388" spans="4:20" ht="30" hidden="1" customHeight="1" x14ac:dyDescent="0.25">
      <c r="D388" s="227"/>
      <c r="E388" s="227"/>
      <c r="F388" s="227"/>
      <c r="G388" s="227"/>
      <c r="H388" s="227"/>
      <c r="I388" s="227"/>
      <c r="J388" s="227"/>
      <c r="K388" s="227"/>
      <c r="L388" s="227"/>
      <c r="M388" s="227"/>
      <c r="N388" s="227"/>
      <c r="O388" s="232" t="s">
        <v>956</v>
      </c>
      <c r="P388" s="21" t="s">
        <v>955</v>
      </c>
      <c r="Q388" s="234">
        <v>307</v>
      </c>
      <c r="R388" s="11" t="s">
        <v>928</v>
      </c>
      <c r="S388" s="23">
        <v>10</v>
      </c>
      <c r="T388" s="11"/>
    </row>
    <row r="389" spans="4:20" ht="30" customHeight="1" x14ac:dyDescent="0.25">
      <c r="D389" s="227"/>
      <c r="E389" s="227"/>
      <c r="F389" s="227"/>
      <c r="G389" s="227"/>
      <c r="H389" s="227"/>
      <c r="I389" s="227"/>
      <c r="J389" s="236">
        <v>3</v>
      </c>
      <c r="K389" s="227"/>
      <c r="L389" s="227"/>
      <c r="M389" s="227"/>
      <c r="N389" s="237">
        <v>3</v>
      </c>
      <c r="O389" s="201" t="s">
        <v>207</v>
      </c>
      <c r="P389" s="198" t="s">
        <v>132</v>
      </c>
      <c r="Q389" s="199"/>
      <c r="R389" s="199"/>
      <c r="S389" s="200"/>
      <c r="T389" s="199"/>
    </row>
    <row r="390" spans="4:20" ht="30" hidden="1" customHeight="1" x14ac:dyDescent="0.25">
      <c r="D390" s="227"/>
      <c r="E390" s="227"/>
      <c r="F390" s="227"/>
      <c r="G390" s="227"/>
      <c r="H390" s="227"/>
      <c r="I390" s="227"/>
      <c r="J390" s="227"/>
      <c r="K390" s="227"/>
      <c r="L390" s="227"/>
      <c r="M390" s="227"/>
      <c r="N390" s="227"/>
      <c r="O390" s="232" t="s">
        <v>208</v>
      </c>
      <c r="P390" s="21" t="s">
        <v>957</v>
      </c>
      <c r="Q390" s="234">
        <v>308</v>
      </c>
      <c r="R390" s="11" t="s">
        <v>958</v>
      </c>
      <c r="S390" s="23">
        <v>1</v>
      </c>
      <c r="T390" s="11"/>
    </row>
    <row r="391" spans="4:20" ht="30" hidden="1" customHeight="1" x14ac:dyDescent="0.25">
      <c r="D391" s="227"/>
      <c r="E391" s="227"/>
      <c r="F391" s="227"/>
      <c r="G391" s="227"/>
      <c r="H391" s="227"/>
      <c r="I391" s="227"/>
      <c r="J391" s="227"/>
      <c r="K391" s="227"/>
      <c r="L391" s="227"/>
      <c r="M391" s="227"/>
      <c r="N391" s="227"/>
      <c r="O391" s="232" t="s">
        <v>209</v>
      </c>
      <c r="P391" s="21" t="s">
        <v>959</v>
      </c>
      <c r="Q391" s="234">
        <v>309</v>
      </c>
      <c r="R391" s="11" t="s">
        <v>312</v>
      </c>
      <c r="S391" s="23">
        <v>1</v>
      </c>
      <c r="T391" s="11"/>
    </row>
    <row r="392" spans="4:20" ht="30" hidden="1" customHeight="1" x14ac:dyDescent="0.25">
      <c r="D392" s="227"/>
      <c r="E392" s="227"/>
      <c r="F392" s="227"/>
      <c r="G392" s="227"/>
      <c r="H392" s="227"/>
      <c r="I392" s="227"/>
      <c r="J392" s="227"/>
      <c r="K392" s="227"/>
      <c r="L392" s="227"/>
      <c r="M392" s="227"/>
      <c r="N392" s="227"/>
      <c r="O392" s="232" t="s">
        <v>980</v>
      </c>
      <c r="P392" s="21" t="s">
        <v>960</v>
      </c>
      <c r="Q392" s="234">
        <v>310</v>
      </c>
      <c r="R392" s="11" t="s">
        <v>312</v>
      </c>
      <c r="S392" s="23">
        <v>1</v>
      </c>
      <c r="T392" s="11"/>
    </row>
    <row r="393" spans="4:20" ht="30" customHeight="1" x14ac:dyDescent="0.25">
      <c r="D393" s="227"/>
      <c r="E393" s="227"/>
      <c r="F393" s="227"/>
      <c r="G393" s="227"/>
      <c r="H393" s="227"/>
      <c r="I393" s="227"/>
      <c r="J393" s="236">
        <v>6</v>
      </c>
      <c r="K393" s="227"/>
      <c r="L393" s="227"/>
      <c r="M393" s="227"/>
      <c r="N393" s="237">
        <v>6</v>
      </c>
      <c r="O393" s="201" t="s">
        <v>962</v>
      </c>
      <c r="P393" s="198" t="s">
        <v>961</v>
      </c>
      <c r="Q393" s="199"/>
      <c r="R393" s="199"/>
      <c r="S393" s="200"/>
      <c r="T393" s="199"/>
    </row>
    <row r="394" spans="4:20" ht="30" hidden="1" customHeight="1" x14ac:dyDescent="0.25">
      <c r="D394" s="227"/>
      <c r="E394" s="227"/>
      <c r="F394" s="227"/>
      <c r="G394" s="227"/>
      <c r="H394" s="227"/>
      <c r="I394" s="227"/>
      <c r="J394" s="227"/>
      <c r="K394" s="227"/>
      <c r="L394" s="227"/>
      <c r="M394" s="227"/>
      <c r="N394" s="227"/>
      <c r="O394" s="232" t="s">
        <v>975</v>
      </c>
      <c r="P394" s="21" t="s">
        <v>963</v>
      </c>
      <c r="Q394" s="234">
        <v>311</v>
      </c>
      <c r="R394" s="11" t="s">
        <v>964</v>
      </c>
      <c r="S394" s="23">
        <v>1</v>
      </c>
      <c r="T394" s="11"/>
    </row>
    <row r="395" spans="4:20" ht="30" hidden="1" customHeight="1" x14ac:dyDescent="0.25">
      <c r="D395" s="227"/>
      <c r="E395" s="227"/>
      <c r="F395" s="227"/>
      <c r="G395" s="227"/>
      <c r="H395" s="227"/>
      <c r="I395" s="227"/>
      <c r="J395" s="227"/>
      <c r="K395" s="227"/>
      <c r="L395" s="227"/>
      <c r="M395" s="227"/>
      <c r="N395" s="227"/>
      <c r="O395" s="232" t="s">
        <v>976</v>
      </c>
      <c r="P395" s="21" t="s">
        <v>965</v>
      </c>
      <c r="Q395" s="234">
        <v>312</v>
      </c>
      <c r="R395" s="11" t="s">
        <v>966</v>
      </c>
      <c r="S395" s="23">
        <v>1</v>
      </c>
      <c r="T395" s="11"/>
    </row>
    <row r="396" spans="4:20" ht="30" hidden="1" customHeight="1" x14ac:dyDescent="0.25">
      <c r="D396" s="227"/>
      <c r="E396" s="227"/>
      <c r="F396" s="227"/>
      <c r="G396" s="227"/>
      <c r="H396" s="227"/>
      <c r="I396" s="227"/>
      <c r="J396" s="227"/>
      <c r="K396" s="227"/>
      <c r="L396" s="227"/>
      <c r="M396" s="227"/>
      <c r="N396" s="227"/>
      <c r="O396" s="232" t="s">
        <v>811</v>
      </c>
      <c r="P396" s="21" t="s">
        <v>967</v>
      </c>
      <c r="Q396" s="234">
        <v>313</v>
      </c>
      <c r="R396" s="11" t="s">
        <v>968</v>
      </c>
      <c r="S396" s="23">
        <v>1</v>
      </c>
      <c r="T396" s="11"/>
    </row>
    <row r="397" spans="4:20" ht="30" hidden="1" customHeight="1" x14ac:dyDescent="0.25">
      <c r="D397" s="227"/>
      <c r="E397" s="227"/>
      <c r="F397" s="227"/>
      <c r="G397" s="227"/>
      <c r="H397" s="227"/>
      <c r="I397" s="227"/>
      <c r="J397" s="227"/>
      <c r="K397" s="227"/>
      <c r="L397" s="227"/>
      <c r="M397" s="227"/>
      <c r="N397" s="227"/>
      <c r="O397" s="232" t="s">
        <v>977</v>
      </c>
      <c r="P397" s="21" t="s">
        <v>969</v>
      </c>
      <c r="Q397" s="234">
        <v>314</v>
      </c>
      <c r="R397" s="11" t="s">
        <v>970</v>
      </c>
      <c r="S397" s="23">
        <v>4</v>
      </c>
      <c r="T397" s="11"/>
    </row>
    <row r="398" spans="4:20" ht="30" hidden="1" customHeight="1" x14ac:dyDescent="0.25">
      <c r="D398" s="227"/>
      <c r="E398" s="227"/>
      <c r="F398" s="227"/>
      <c r="G398" s="227"/>
      <c r="H398" s="227"/>
      <c r="I398" s="227"/>
      <c r="J398" s="227"/>
      <c r="K398" s="227"/>
      <c r="L398" s="227"/>
      <c r="M398" s="227"/>
      <c r="N398" s="227"/>
      <c r="O398" s="232" t="s">
        <v>978</v>
      </c>
      <c r="P398" s="21" t="s">
        <v>971</v>
      </c>
      <c r="Q398" s="234">
        <v>315</v>
      </c>
      <c r="R398" s="11" t="s">
        <v>972</v>
      </c>
      <c r="S398" s="23">
        <v>60</v>
      </c>
      <c r="T398" s="11"/>
    </row>
    <row r="399" spans="4:20" ht="30" hidden="1" customHeight="1" x14ac:dyDescent="0.25">
      <c r="D399" s="227"/>
      <c r="E399" s="227"/>
      <c r="F399" s="227"/>
      <c r="G399" s="227"/>
      <c r="H399" s="227"/>
      <c r="I399" s="227"/>
      <c r="J399" s="227"/>
      <c r="K399" s="227"/>
      <c r="L399" s="227"/>
      <c r="M399" s="227"/>
      <c r="N399" s="227"/>
      <c r="O399" s="232" t="s">
        <v>979</v>
      </c>
      <c r="P399" s="21" t="s">
        <v>973</v>
      </c>
      <c r="Q399" s="234">
        <v>316</v>
      </c>
      <c r="R399" s="11" t="s">
        <v>974</v>
      </c>
      <c r="S399" s="23">
        <v>60</v>
      </c>
      <c r="T399" s="11"/>
    </row>
    <row r="400" spans="4:20" ht="30" customHeight="1" x14ac:dyDescent="0.25">
      <c r="D400" s="227"/>
      <c r="E400" s="227"/>
      <c r="F400" s="228">
        <v>9</v>
      </c>
      <c r="G400" s="227"/>
      <c r="H400" s="227"/>
      <c r="I400" s="236">
        <f>SUM(J401:J469)</f>
        <v>37</v>
      </c>
      <c r="J400" s="227"/>
      <c r="K400" s="227"/>
      <c r="L400" s="227"/>
      <c r="M400" s="237">
        <f>SUM(N401:N469)</f>
        <v>62</v>
      </c>
      <c r="N400" s="227"/>
      <c r="O400" s="194">
        <v>2.4</v>
      </c>
      <c r="P400" s="195" t="s">
        <v>160</v>
      </c>
      <c r="Q400" s="194"/>
      <c r="R400" s="194"/>
      <c r="S400" s="196"/>
      <c r="T400" s="194"/>
    </row>
    <row r="401" spans="4:20" ht="30" customHeight="1" x14ac:dyDescent="0.25">
      <c r="D401" s="227"/>
      <c r="E401" s="227"/>
      <c r="F401" s="227"/>
      <c r="G401" s="227"/>
      <c r="H401" s="227"/>
      <c r="I401" s="227"/>
      <c r="J401" s="236">
        <v>5</v>
      </c>
      <c r="K401" s="227"/>
      <c r="L401" s="227"/>
      <c r="M401" s="227"/>
      <c r="N401" s="237">
        <v>11</v>
      </c>
      <c r="O401" s="201" t="s">
        <v>50</v>
      </c>
      <c r="P401" s="198" t="s">
        <v>981</v>
      </c>
      <c r="Q401" s="199"/>
      <c r="R401" s="199"/>
      <c r="S401" s="200"/>
      <c r="T401" s="199"/>
    </row>
    <row r="402" spans="4:20" ht="30" hidden="1" customHeight="1" x14ac:dyDescent="0.25">
      <c r="D402" s="227"/>
      <c r="E402" s="227"/>
      <c r="F402" s="227"/>
      <c r="G402" s="227"/>
      <c r="H402" s="227"/>
      <c r="I402" s="227"/>
      <c r="J402" s="227"/>
      <c r="K402" s="227"/>
      <c r="L402" s="227"/>
      <c r="M402" s="227"/>
      <c r="N402" s="227"/>
      <c r="O402" s="1036" t="s">
        <v>51</v>
      </c>
      <c r="P402" s="1038" t="s">
        <v>2916</v>
      </c>
      <c r="Q402" s="234">
        <v>317</v>
      </c>
      <c r="R402" s="11" t="s">
        <v>982</v>
      </c>
      <c r="S402" s="15">
        <v>40</v>
      </c>
      <c r="T402" s="11"/>
    </row>
    <row r="403" spans="4:20" ht="30" hidden="1" customHeight="1" x14ac:dyDescent="0.25">
      <c r="D403" s="227"/>
      <c r="E403" s="227"/>
      <c r="F403" s="227"/>
      <c r="G403" s="227"/>
      <c r="H403" s="227"/>
      <c r="I403" s="227"/>
      <c r="J403" s="227"/>
      <c r="K403" s="227"/>
      <c r="L403" s="227"/>
      <c r="M403" s="227"/>
      <c r="N403" s="227"/>
      <c r="O403" s="1036"/>
      <c r="P403" s="1038"/>
      <c r="Q403" s="234">
        <v>318</v>
      </c>
      <c r="R403" s="11" t="s">
        <v>983</v>
      </c>
      <c r="S403" s="15">
        <v>400</v>
      </c>
      <c r="T403" s="11"/>
    </row>
    <row r="404" spans="4:20" ht="30" hidden="1" customHeight="1" x14ac:dyDescent="0.25">
      <c r="D404" s="227"/>
      <c r="E404" s="227"/>
      <c r="F404" s="227"/>
      <c r="G404" s="227"/>
      <c r="H404" s="227"/>
      <c r="I404" s="227"/>
      <c r="J404" s="227"/>
      <c r="K404" s="227"/>
      <c r="L404" s="227"/>
      <c r="M404" s="227"/>
      <c r="N404" s="227"/>
      <c r="O404" s="1036"/>
      <c r="P404" s="1038"/>
      <c r="Q404" s="234">
        <v>319</v>
      </c>
      <c r="R404" s="11" t="s">
        <v>984</v>
      </c>
      <c r="S404" s="15">
        <v>120</v>
      </c>
      <c r="T404" s="11"/>
    </row>
    <row r="405" spans="4:20" ht="30" hidden="1" customHeight="1" x14ac:dyDescent="0.25">
      <c r="D405" s="227"/>
      <c r="E405" s="227"/>
      <c r="F405" s="227"/>
      <c r="G405" s="227"/>
      <c r="H405" s="227"/>
      <c r="I405" s="227"/>
      <c r="J405" s="227"/>
      <c r="K405" s="227"/>
      <c r="L405" s="227"/>
      <c r="M405" s="227"/>
      <c r="N405" s="227"/>
      <c r="O405" s="232" t="s">
        <v>52</v>
      </c>
      <c r="P405" s="9" t="s">
        <v>2865</v>
      </c>
      <c r="Q405" s="234">
        <v>320</v>
      </c>
      <c r="R405" s="11" t="s">
        <v>985</v>
      </c>
      <c r="S405" s="15">
        <v>16</v>
      </c>
      <c r="T405" s="11"/>
    </row>
    <row r="406" spans="4:20" ht="30" hidden="1" customHeight="1" x14ac:dyDescent="0.25">
      <c r="D406" s="227"/>
      <c r="E406" s="227"/>
      <c r="F406" s="227"/>
      <c r="G406" s="227"/>
      <c r="H406" s="227"/>
      <c r="I406" s="227"/>
      <c r="J406" s="227"/>
      <c r="K406" s="227"/>
      <c r="L406" s="227"/>
      <c r="M406" s="227"/>
      <c r="N406" s="227"/>
      <c r="O406" s="1036" t="s">
        <v>210</v>
      </c>
      <c r="P406" s="1038" t="s">
        <v>2866</v>
      </c>
      <c r="Q406" s="234">
        <v>321</v>
      </c>
      <c r="R406" s="11" t="s">
        <v>986</v>
      </c>
      <c r="S406" s="15">
        <v>100</v>
      </c>
      <c r="T406" s="11"/>
    </row>
    <row r="407" spans="4:20" ht="30" hidden="1" customHeight="1" x14ac:dyDescent="0.25">
      <c r="D407" s="227"/>
      <c r="E407" s="227"/>
      <c r="F407" s="227"/>
      <c r="G407" s="227"/>
      <c r="H407" s="227"/>
      <c r="I407" s="227"/>
      <c r="J407" s="227"/>
      <c r="K407" s="227"/>
      <c r="L407" s="227"/>
      <c r="M407" s="227"/>
      <c r="N407" s="227"/>
      <c r="O407" s="1036"/>
      <c r="P407" s="1038"/>
      <c r="Q407" s="234">
        <v>322</v>
      </c>
      <c r="R407" s="11" t="s">
        <v>987</v>
      </c>
      <c r="S407" s="15">
        <v>40</v>
      </c>
      <c r="T407" s="11"/>
    </row>
    <row r="408" spans="4:20" ht="30" hidden="1" customHeight="1" x14ac:dyDescent="0.25">
      <c r="D408" s="227"/>
      <c r="E408" s="227"/>
      <c r="F408" s="227"/>
      <c r="G408" s="227"/>
      <c r="H408" s="227"/>
      <c r="I408" s="227"/>
      <c r="J408" s="227"/>
      <c r="K408" s="227"/>
      <c r="L408" s="227"/>
      <c r="M408" s="227"/>
      <c r="N408" s="227"/>
      <c r="O408" s="1036"/>
      <c r="P408" s="1038"/>
      <c r="Q408" s="234">
        <v>323</v>
      </c>
      <c r="R408" s="11" t="s">
        <v>988</v>
      </c>
      <c r="S408" s="15">
        <v>1</v>
      </c>
      <c r="T408" s="11"/>
    </row>
    <row r="409" spans="4:20" ht="30" hidden="1" customHeight="1" x14ac:dyDescent="0.25">
      <c r="D409" s="227"/>
      <c r="E409" s="227"/>
      <c r="F409" s="227"/>
      <c r="G409" s="227"/>
      <c r="H409" s="227"/>
      <c r="I409" s="227"/>
      <c r="J409" s="227"/>
      <c r="K409" s="227"/>
      <c r="L409" s="227"/>
      <c r="M409" s="227"/>
      <c r="N409" s="227"/>
      <c r="O409" s="232" t="s">
        <v>211</v>
      </c>
      <c r="P409" s="9" t="s">
        <v>2864</v>
      </c>
      <c r="Q409" s="234">
        <v>324</v>
      </c>
      <c r="R409" s="11" t="s">
        <v>989</v>
      </c>
      <c r="S409" s="15">
        <v>4</v>
      </c>
      <c r="T409" s="11"/>
    </row>
    <row r="410" spans="4:20" ht="30" hidden="1" customHeight="1" x14ac:dyDescent="0.25">
      <c r="D410" s="227"/>
      <c r="E410" s="227"/>
      <c r="F410" s="227"/>
      <c r="G410" s="227"/>
      <c r="H410" s="227"/>
      <c r="I410" s="227"/>
      <c r="J410" s="227"/>
      <c r="K410" s="227"/>
      <c r="L410" s="227"/>
      <c r="M410" s="227"/>
      <c r="N410" s="227"/>
      <c r="O410" s="1036" t="s">
        <v>1079</v>
      </c>
      <c r="P410" s="1038" t="s">
        <v>2867</v>
      </c>
      <c r="Q410" s="234">
        <v>325</v>
      </c>
      <c r="R410" s="11" t="s">
        <v>990</v>
      </c>
      <c r="S410" s="15">
        <v>6</v>
      </c>
      <c r="T410" s="11"/>
    </row>
    <row r="411" spans="4:20" ht="30" hidden="1" customHeight="1" x14ac:dyDescent="0.25">
      <c r="D411" s="227"/>
      <c r="E411" s="227"/>
      <c r="F411" s="227"/>
      <c r="G411" s="227"/>
      <c r="H411" s="227"/>
      <c r="I411" s="227"/>
      <c r="J411" s="227"/>
      <c r="K411" s="227"/>
      <c r="L411" s="227"/>
      <c r="M411" s="227"/>
      <c r="N411" s="227"/>
      <c r="O411" s="1036"/>
      <c r="P411" s="1038"/>
      <c r="Q411" s="234">
        <v>326</v>
      </c>
      <c r="R411" s="11" t="s">
        <v>991</v>
      </c>
      <c r="S411" s="15">
        <v>4</v>
      </c>
      <c r="T411" s="11"/>
    </row>
    <row r="412" spans="4:20" ht="30" hidden="1" customHeight="1" x14ac:dyDescent="0.25">
      <c r="D412" s="227"/>
      <c r="E412" s="227"/>
      <c r="F412" s="227"/>
      <c r="G412" s="227"/>
      <c r="H412" s="227"/>
      <c r="I412" s="227"/>
      <c r="J412" s="227"/>
      <c r="K412" s="227"/>
      <c r="L412" s="227"/>
      <c r="M412" s="227"/>
      <c r="N412" s="227"/>
      <c r="O412" s="1036"/>
      <c r="P412" s="1038"/>
      <c r="Q412" s="234">
        <v>327</v>
      </c>
      <c r="R412" s="11" t="s">
        <v>992</v>
      </c>
      <c r="S412" s="15">
        <v>0.8</v>
      </c>
      <c r="T412" s="11"/>
    </row>
    <row r="413" spans="4:20" ht="30" customHeight="1" x14ac:dyDescent="0.25">
      <c r="D413" s="227"/>
      <c r="E413" s="227"/>
      <c r="F413" s="227"/>
      <c r="G413" s="227"/>
      <c r="H413" s="227"/>
      <c r="I413" s="227"/>
      <c r="J413" s="236">
        <v>1</v>
      </c>
      <c r="K413" s="227"/>
      <c r="L413" s="227"/>
      <c r="M413" s="227"/>
      <c r="N413" s="237">
        <v>1</v>
      </c>
      <c r="O413" s="201" t="s">
        <v>53</v>
      </c>
      <c r="P413" s="198" t="s">
        <v>993</v>
      </c>
      <c r="Q413" s="199"/>
      <c r="R413" s="199"/>
      <c r="S413" s="200"/>
      <c r="T413" s="199"/>
    </row>
    <row r="414" spans="4:20" ht="30" hidden="1" customHeight="1" x14ac:dyDescent="0.25">
      <c r="D414" s="227"/>
      <c r="E414" s="227"/>
      <c r="F414" s="227"/>
      <c r="G414" s="227"/>
      <c r="H414" s="227"/>
      <c r="I414" s="227"/>
      <c r="J414" s="227"/>
      <c r="K414" s="227"/>
      <c r="L414" s="227"/>
      <c r="M414" s="227"/>
      <c r="N414" s="227"/>
      <c r="O414" s="232" t="s">
        <v>54</v>
      </c>
      <c r="P414" s="18" t="s">
        <v>994</v>
      </c>
      <c r="Q414" s="234">
        <v>328</v>
      </c>
      <c r="R414" s="11" t="s">
        <v>995</v>
      </c>
      <c r="S414" s="15">
        <v>90</v>
      </c>
      <c r="T414" s="11"/>
    </row>
    <row r="415" spans="4:20" ht="30" customHeight="1" x14ac:dyDescent="0.25">
      <c r="D415" s="227"/>
      <c r="E415" s="227"/>
      <c r="F415" s="227"/>
      <c r="G415" s="227"/>
      <c r="H415" s="227"/>
      <c r="I415" s="227"/>
      <c r="J415" s="236">
        <v>3</v>
      </c>
      <c r="K415" s="227"/>
      <c r="L415" s="227"/>
      <c r="M415" s="227"/>
      <c r="N415" s="237">
        <v>4</v>
      </c>
      <c r="O415" s="201" t="s">
        <v>55</v>
      </c>
      <c r="P415" s="198" t="s">
        <v>996</v>
      </c>
      <c r="Q415" s="199"/>
      <c r="R415" s="199"/>
      <c r="S415" s="200"/>
      <c r="T415" s="199"/>
    </row>
    <row r="416" spans="4:20" ht="30" hidden="1" customHeight="1" x14ac:dyDescent="0.25">
      <c r="D416" s="227"/>
      <c r="E416" s="227"/>
      <c r="F416" s="227"/>
      <c r="G416" s="227"/>
      <c r="H416" s="227"/>
      <c r="I416" s="227"/>
      <c r="J416" s="227"/>
      <c r="K416" s="227"/>
      <c r="L416" s="227"/>
      <c r="M416" s="227"/>
      <c r="N416" s="227"/>
      <c r="O416" s="232" t="s">
        <v>56</v>
      </c>
      <c r="P416" s="9" t="s">
        <v>997</v>
      </c>
      <c r="Q416" s="234">
        <v>329</v>
      </c>
      <c r="R416" s="11" t="s">
        <v>998</v>
      </c>
      <c r="S416" s="23">
        <v>1</v>
      </c>
      <c r="T416" s="11"/>
    </row>
    <row r="417" spans="4:20" ht="30" hidden="1" customHeight="1" x14ac:dyDescent="0.25">
      <c r="D417" s="227"/>
      <c r="E417" s="227"/>
      <c r="F417" s="227"/>
      <c r="G417" s="227"/>
      <c r="H417" s="227"/>
      <c r="I417" s="227"/>
      <c r="J417" s="227"/>
      <c r="K417" s="227"/>
      <c r="L417" s="227"/>
      <c r="M417" s="227"/>
      <c r="N417" s="227"/>
      <c r="O417" s="1036" t="s">
        <v>1080</v>
      </c>
      <c r="P417" s="1038" t="s">
        <v>999</v>
      </c>
      <c r="Q417" s="233">
        <v>330</v>
      </c>
      <c r="R417" s="11" t="s">
        <v>1000</v>
      </c>
      <c r="S417" s="23">
        <v>8</v>
      </c>
      <c r="T417" s="11"/>
    </row>
    <row r="418" spans="4:20" ht="30" hidden="1" customHeight="1" x14ac:dyDescent="0.25">
      <c r="D418" s="227"/>
      <c r="E418" s="227"/>
      <c r="F418" s="227"/>
      <c r="G418" s="227"/>
      <c r="H418" s="227"/>
      <c r="I418" s="227"/>
      <c r="J418" s="227"/>
      <c r="K418" s="227"/>
      <c r="L418" s="227"/>
      <c r="M418" s="227"/>
      <c r="N418" s="227"/>
      <c r="O418" s="1036"/>
      <c r="P418" s="1038"/>
      <c r="Q418" s="233">
        <v>331</v>
      </c>
      <c r="R418" s="11" t="s">
        <v>1001</v>
      </c>
      <c r="S418" s="23">
        <v>4</v>
      </c>
      <c r="T418" s="11"/>
    </row>
    <row r="419" spans="4:20" ht="30" hidden="1" customHeight="1" x14ac:dyDescent="0.25">
      <c r="D419" s="227"/>
      <c r="E419" s="227"/>
      <c r="F419" s="227"/>
      <c r="G419" s="227"/>
      <c r="H419" s="227"/>
      <c r="I419" s="227"/>
      <c r="J419" s="227"/>
      <c r="K419" s="227"/>
      <c r="L419" s="227"/>
      <c r="M419" s="227"/>
      <c r="N419" s="227"/>
      <c r="O419" s="232" t="s">
        <v>419</v>
      </c>
      <c r="P419" s="9" t="s">
        <v>1002</v>
      </c>
      <c r="Q419" s="233">
        <v>332</v>
      </c>
      <c r="R419" s="11" t="s">
        <v>1003</v>
      </c>
      <c r="S419" s="23">
        <v>144</v>
      </c>
      <c r="T419" s="11"/>
    </row>
    <row r="420" spans="4:20" ht="30" customHeight="1" x14ac:dyDescent="0.25">
      <c r="D420" s="227"/>
      <c r="E420" s="227"/>
      <c r="F420" s="227"/>
      <c r="G420" s="227"/>
      <c r="H420" s="227"/>
      <c r="I420" s="227"/>
      <c r="J420" s="236">
        <v>5</v>
      </c>
      <c r="K420" s="227"/>
      <c r="L420" s="227"/>
      <c r="M420" s="227"/>
      <c r="N420" s="237">
        <v>17</v>
      </c>
      <c r="O420" s="201" t="s">
        <v>1081</v>
      </c>
      <c r="P420" s="198" t="s">
        <v>1004</v>
      </c>
      <c r="Q420" s="199"/>
      <c r="R420" s="199"/>
      <c r="S420" s="200"/>
      <c r="T420" s="199"/>
    </row>
    <row r="421" spans="4:20" ht="30" hidden="1" customHeight="1" x14ac:dyDescent="0.25">
      <c r="D421" s="227"/>
      <c r="E421" s="227"/>
      <c r="F421" s="227"/>
      <c r="G421" s="227"/>
      <c r="H421" s="227"/>
      <c r="I421" s="227"/>
      <c r="J421" s="227"/>
      <c r="K421" s="227"/>
      <c r="L421" s="227"/>
      <c r="M421" s="227"/>
      <c r="N421" s="227"/>
      <c r="O421" s="1036" t="s">
        <v>1082</v>
      </c>
      <c r="P421" s="1042" t="s">
        <v>1005</v>
      </c>
      <c r="Q421" s="233">
        <v>333</v>
      </c>
      <c r="R421" s="20" t="s">
        <v>1006</v>
      </c>
      <c r="S421" s="22">
        <v>3</v>
      </c>
      <c r="T421" s="20"/>
    </row>
    <row r="422" spans="4:20" ht="30" hidden="1" customHeight="1" x14ac:dyDescent="0.25">
      <c r="D422" s="227"/>
      <c r="E422" s="227"/>
      <c r="F422" s="227"/>
      <c r="G422" s="227"/>
      <c r="H422" s="227"/>
      <c r="I422" s="227"/>
      <c r="J422" s="227"/>
      <c r="K422" s="227"/>
      <c r="L422" s="227"/>
      <c r="M422" s="227"/>
      <c r="N422" s="227"/>
      <c r="O422" s="1036"/>
      <c r="P422" s="1042"/>
      <c r="Q422" s="233">
        <v>334</v>
      </c>
      <c r="R422" s="20" t="s">
        <v>1007</v>
      </c>
      <c r="S422" s="22">
        <v>3</v>
      </c>
      <c r="T422" s="20"/>
    </row>
    <row r="423" spans="4:20" ht="30" hidden="1" customHeight="1" x14ac:dyDescent="0.25">
      <c r="D423" s="227"/>
      <c r="E423" s="227"/>
      <c r="F423" s="227"/>
      <c r="G423" s="227"/>
      <c r="H423" s="227"/>
      <c r="I423" s="227"/>
      <c r="J423" s="227"/>
      <c r="K423" s="227"/>
      <c r="L423" s="227"/>
      <c r="M423" s="227"/>
      <c r="N423" s="227"/>
      <c r="O423" s="1036" t="s">
        <v>1083</v>
      </c>
      <c r="P423" s="1042" t="s">
        <v>1008</v>
      </c>
      <c r="Q423" s="233">
        <v>335</v>
      </c>
      <c r="R423" s="20" t="s">
        <v>1009</v>
      </c>
      <c r="S423" s="22">
        <v>120</v>
      </c>
      <c r="T423" s="20"/>
    </row>
    <row r="424" spans="4:20" ht="30" hidden="1" customHeight="1" x14ac:dyDescent="0.25">
      <c r="D424" s="227"/>
      <c r="E424" s="227"/>
      <c r="F424" s="227"/>
      <c r="G424" s="227"/>
      <c r="H424" s="227"/>
      <c r="I424" s="227"/>
      <c r="J424" s="227"/>
      <c r="K424" s="227"/>
      <c r="L424" s="227"/>
      <c r="M424" s="227"/>
      <c r="N424" s="227"/>
      <c r="O424" s="1036"/>
      <c r="P424" s="1042"/>
      <c r="Q424" s="233">
        <v>336</v>
      </c>
      <c r="R424" s="20" t="s">
        <v>1010</v>
      </c>
      <c r="S424" s="22">
        <v>120</v>
      </c>
      <c r="T424" s="20"/>
    </row>
    <row r="425" spans="4:20" ht="30" hidden="1" customHeight="1" x14ac:dyDescent="0.25">
      <c r="D425" s="227"/>
      <c r="E425" s="227"/>
      <c r="F425" s="227"/>
      <c r="G425" s="227"/>
      <c r="H425" s="227"/>
      <c r="I425" s="227"/>
      <c r="J425" s="227"/>
      <c r="K425" s="227"/>
      <c r="L425" s="227"/>
      <c r="M425" s="227"/>
      <c r="N425" s="227"/>
      <c r="O425" s="1036"/>
      <c r="P425" s="1042"/>
      <c r="Q425" s="233">
        <v>337</v>
      </c>
      <c r="R425" s="20" t="s">
        <v>1011</v>
      </c>
      <c r="S425" s="22">
        <v>3000</v>
      </c>
      <c r="T425" s="20"/>
    </row>
    <row r="426" spans="4:20" ht="30" hidden="1" customHeight="1" x14ac:dyDescent="0.25">
      <c r="D426" s="227"/>
      <c r="E426" s="227"/>
      <c r="F426" s="227"/>
      <c r="G426" s="227"/>
      <c r="H426" s="227"/>
      <c r="I426" s="227"/>
      <c r="J426" s="227"/>
      <c r="K426" s="227"/>
      <c r="L426" s="227"/>
      <c r="M426" s="227"/>
      <c r="N426" s="227"/>
      <c r="O426" s="1036"/>
      <c r="P426" s="1042"/>
      <c r="Q426" s="233">
        <v>338</v>
      </c>
      <c r="R426" s="20" t="s">
        <v>1012</v>
      </c>
      <c r="S426" s="22">
        <v>40</v>
      </c>
      <c r="T426" s="20"/>
    </row>
    <row r="427" spans="4:20" ht="30" hidden="1" customHeight="1" x14ac:dyDescent="0.25">
      <c r="D427" s="227"/>
      <c r="E427" s="227"/>
      <c r="F427" s="227"/>
      <c r="G427" s="227"/>
      <c r="H427" s="227"/>
      <c r="I427" s="227"/>
      <c r="J427" s="227"/>
      <c r="K427" s="227"/>
      <c r="L427" s="227"/>
      <c r="M427" s="227"/>
      <c r="N427" s="227"/>
      <c r="O427" s="1036"/>
      <c r="P427" s="1042"/>
      <c r="Q427" s="233">
        <v>339</v>
      </c>
      <c r="R427" s="20" t="s">
        <v>1013</v>
      </c>
      <c r="S427" s="22">
        <v>40</v>
      </c>
      <c r="T427" s="20"/>
    </row>
    <row r="428" spans="4:20" ht="30" hidden="1" customHeight="1" x14ac:dyDescent="0.25">
      <c r="D428" s="227"/>
      <c r="E428" s="227"/>
      <c r="F428" s="227"/>
      <c r="G428" s="227"/>
      <c r="H428" s="227"/>
      <c r="I428" s="227"/>
      <c r="J428" s="227"/>
      <c r="K428" s="227"/>
      <c r="L428" s="227"/>
      <c r="M428" s="227"/>
      <c r="N428" s="227"/>
      <c r="O428" s="1036"/>
      <c r="P428" s="1042"/>
      <c r="Q428" s="233">
        <v>340</v>
      </c>
      <c r="R428" s="20" t="s">
        <v>1014</v>
      </c>
      <c r="S428" s="22">
        <v>6</v>
      </c>
      <c r="T428" s="20"/>
    </row>
    <row r="429" spans="4:20" ht="30" hidden="1" customHeight="1" x14ac:dyDescent="0.25">
      <c r="D429" s="227"/>
      <c r="E429" s="227"/>
      <c r="F429" s="227"/>
      <c r="G429" s="227"/>
      <c r="H429" s="227"/>
      <c r="I429" s="227"/>
      <c r="J429" s="227"/>
      <c r="K429" s="227"/>
      <c r="L429" s="227"/>
      <c r="M429" s="227"/>
      <c r="N429" s="227"/>
      <c r="O429" s="1036" t="s">
        <v>1084</v>
      </c>
      <c r="P429" s="1042" t="s">
        <v>1015</v>
      </c>
      <c r="Q429" s="234">
        <v>341</v>
      </c>
      <c r="R429" s="20" t="s">
        <v>1016</v>
      </c>
      <c r="S429" s="22">
        <v>4</v>
      </c>
      <c r="T429" s="20"/>
    </row>
    <row r="430" spans="4:20" ht="30" hidden="1" customHeight="1" x14ac:dyDescent="0.25">
      <c r="D430" s="227"/>
      <c r="E430" s="227"/>
      <c r="F430" s="227"/>
      <c r="G430" s="227"/>
      <c r="H430" s="227"/>
      <c r="I430" s="227"/>
      <c r="J430" s="227"/>
      <c r="K430" s="227"/>
      <c r="L430" s="227"/>
      <c r="M430" s="227"/>
      <c r="N430" s="227"/>
      <c r="O430" s="1036"/>
      <c r="P430" s="1042"/>
      <c r="Q430" s="233">
        <v>342</v>
      </c>
      <c r="R430" s="20" t="s">
        <v>1017</v>
      </c>
      <c r="S430" s="22">
        <v>100</v>
      </c>
      <c r="T430" s="20"/>
    </row>
    <row r="431" spans="4:20" ht="30" hidden="1" customHeight="1" x14ac:dyDescent="0.25">
      <c r="D431" s="227"/>
      <c r="E431" s="227"/>
      <c r="F431" s="227"/>
      <c r="G431" s="227"/>
      <c r="H431" s="227"/>
      <c r="I431" s="227"/>
      <c r="J431" s="227"/>
      <c r="K431" s="227"/>
      <c r="L431" s="227"/>
      <c r="M431" s="227"/>
      <c r="N431" s="227"/>
      <c r="O431" s="1036"/>
      <c r="P431" s="1042"/>
      <c r="Q431" s="233">
        <v>343</v>
      </c>
      <c r="R431" s="20" t="s">
        <v>1018</v>
      </c>
      <c r="S431" s="22">
        <v>120</v>
      </c>
      <c r="T431" s="20"/>
    </row>
    <row r="432" spans="4:20" ht="30" hidden="1" customHeight="1" x14ac:dyDescent="0.25">
      <c r="D432" s="227"/>
      <c r="E432" s="227"/>
      <c r="F432" s="227"/>
      <c r="G432" s="227"/>
      <c r="H432" s="227"/>
      <c r="I432" s="227"/>
      <c r="J432" s="227"/>
      <c r="K432" s="227"/>
      <c r="L432" s="227"/>
      <c r="M432" s="227"/>
      <c r="N432" s="227"/>
      <c r="O432" s="1036" t="s">
        <v>1085</v>
      </c>
      <c r="P432" s="1042" t="s">
        <v>1019</v>
      </c>
      <c r="Q432" s="233">
        <v>344</v>
      </c>
      <c r="R432" s="20" t="s">
        <v>1020</v>
      </c>
      <c r="S432" s="22">
        <v>20</v>
      </c>
      <c r="T432" s="20"/>
    </row>
    <row r="433" spans="4:20" ht="30" hidden="1" customHeight="1" x14ac:dyDescent="0.25">
      <c r="D433" s="227"/>
      <c r="E433" s="227"/>
      <c r="F433" s="227"/>
      <c r="G433" s="227"/>
      <c r="H433" s="227"/>
      <c r="I433" s="227"/>
      <c r="J433" s="227"/>
      <c r="K433" s="227"/>
      <c r="L433" s="227"/>
      <c r="M433" s="227"/>
      <c r="N433" s="227"/>
      <c r="O433" s="1036"/>
      <c r="P433" s="1042"/>
      <c r="Q433" s="233">
        <v>345</v>
      </c>
      <c r="R433" s="20" t="s">
        <v>1011</v>
      </c>
      <c r="S433" s="22">
        <v>400</v>
      </c>
      <c r="T433" s="20"/>
    </row>
    <row r="434" spans="4:20" ht="30" hidden="1" customHeight="1" x14ac:dyDescent="0.25">
      <c r="D434" s="227"/>
      <c r="E434" s="227"/>
      <c r="F434" s="227"/>
      <c r="G434" s="227"/>
      <c r="H434" s="227"/>
      <c r="I434" s="227"/>
      <c r="J434" s="227"/>
      <c r="K434" s="227"/>
      <c r="L434" s="227"/>
      <c r="M434" s="227"/>
      <c r="N434" s="227"/>
      <c r="O434" s="1036"/>
      <c r="P434" s="1042"/>
      <c r="Q434" s="233">
        <v>346</v>
      </c>
      <c r="R434" s="20" t="s">
        <v>1021</v>
      </c>
      <c r="S434" s="22">
        <v>40</v>
      </c>
      <c r="T434" s="20"/>
    </row>
    <row r="435" spans="4:20" ht="30" hidden="1" customHeight="1" x14ac:dyDescent="0.25">
      <c r="D435" s="227"/>
      <c r="E435" s="227"/>
      <c r="F435" s="227"/>
      <c r="G435" s="227"/>
      <c r="H435" s="227"/>
      <c r="I435" s="227"/>
      <c r="J435" s="227"/>
      <c r="K435" s="227"/>
      <c r="L435" s="227"/>
      <c r="M435" s="227"/>
      <c r="N435" s="227"/>
      <c r="O435" s="1036"/>
      <c r="P435" s="1042"/>
      <c r="Q435" s="233">
        <v>347</v>
      </c>
      <c r="R435" s="20" t="s">
        <v>1022</v>
      </c>
      <c r="S435" s="22">
        <v>1</v>
      </c>
      <c r="T435" s="20"/>
    </row>
    <row r="436" spans="4:20" ht="30" hidden="1" customHeight="1" x14ac:dyDescent="0.25">
      <c r="D436" s="227"/>
      <c r="E436" s="227"/>
      <c r="F436" s="227"/>
      <c r="G436" s="227"/>
      <c r="H436" s="227"/>
      <c r="I436" s="227"/>
      <c r="J436" s="227"/>
      <c r="K436" s="227"/>
      <c r="L436" s="227"/>
      <c r="M436" s="227"/>
      <c r="N436" s="227"/>
      <c r="O436" s="1036" t="s">
        <v>1086</v>
      </c>
      <c r="P436" s="1042" t="s">
        <v>1023</v>
      </c>
      <c r="Q436" s="233">
        <v>348</v>
      </c>
      <c r="R436" s="20" t="s">
        <v>1024</v>
      </c>
      <c r="S436" s="22">
        <v>1</v>
      </c>
      <c r="T436" s="20"/>
    </row>
    <row r="437" spans="4:20" ht="30" hidden="1" customHeight="1" x14ac:dyDescent="0.25">
      <c r="D437" s="227"/>
      <c r="E437" s="227"/>
      <c r="F437" s="227"/>
      <c r="G437" s="227"/>
      <c r="H437" s="227"/>
      <c r="I437" s="227"/>
      <c r="J437" s="227"/>
      <c r="K437" s="227"/>
      <c r="L437" s="227"/>
      <c r="M437" s="227"/>
      <c r="N437" s="227"/>
      <c r="O437" s="1036"/>
      <c r="P437" s="1042"/>
      <c r="Q437" s="233">
        <v>349</v>
      </c>
      <c r="R437" s="20" t="s">
        <v>1016</v>
      </c>
      <c r="S437" s="22">
        <v>4</v>
      </c>
      <c r="T437" s="20"/>
    </row>
    <row r="438" spans="4:20" ht="30" customHeight="1" x14ac:dyDescent="0.25">
      <c r="D438" s="227"/>
      <c r="E438" s="227"/>
      <c r="F438" s="227"/>
      <c r="G438" s="227"/>
      <c r="H438" s="227"/>
      <c r="I438" s="227"/>
      <c r="J438" s="236">
        <v>4</v>
      </c>
      <c r="K438" s="227"/>
      <c r="L438" s="227"/>
      <c r="M438" s="227"/>
      <c r="N438" s="237">
        <v>7</v>
      </c>
      <c r="O438" s="201" t="s">
        <v>1087</v>
      </c>
      <c r="P438" s="198" t="s">
        <v>1025</v>
      </c>
      <c r="Q438" s="199"/>
      <c r="R438" s="199"/>
      <c r="S438" s="200"/>
      <c r="T438" s="199"/>
    </row>
    <row r="439" spans="4:20" ht="30" hidden="1" customHeight="1" x14ac:dyDescent="0.25">
      <c r="D439" s="227"/>
      <c r="E439" s="227"/>
      <c r="F439" s="227"/>
      <c r="G439" s="227"/>
      <c r="H439" s="227"/>
      <c r="I439" s="227"/>
      <c r="J439" s="227"/>
      <c r="K439" s="227"/>
      <c r="L439" s="227"/>
      <c r="M439" s="227"/>
      <c r="N439" s="227"/>
      <c r="O439" s="1036" t="s">
        <v>1088</v>
      </c>
      <c r="P439" s="1045" t="s">
        <v>1026</v>
      </c>
      <c r="Q439" s="247">
        <v>350</v>
      </c>
      <c r="R439" s="20" t="s">
        <v>1027</v>
      </c>
      <c r="S439" s="22">
        <v>50</v>
      </c>
      <c r="T439" s="20"/>
    </row>
    <row r="440" spans="4:20" ht="30" hidden="1" customHeight="1" x14ac:dyDescent="0.25">
      <c r="D440" s="227"/>
      <c r="E440" s="227"/>
      <c r="F440" s="227"/>
      <c r="G440" s="227"/>
      <c r="H440" s="227"/>
      <c r="I440" s="227"/>
      <c r="J440" s="227"/>
      <c r="K440" s="227"/>
      <c r="L440" s="227"/>
      <c r="M440" s="227"/>
      <c r="N440" s="227"/>
      <c r="O440" s="1036"/>
      <c r="P440" s="1045"/>
      <c r="Q440" s="233">
        <v>351</v>
      </c>
      <c r="R440" s="20" t="s">
        <v>1028</v>
      </c>
      <c r="S440" s="22">
        <v>40</v>
      </c>
      <c r="T440" s="20"/>
    </row>
    <row r="441" spans="4:20" ht="30" hidden="1" customHeight="1" x14ac:dyDescent="0.25">
      <c r="D441" s="227"/>
      <c r="E441" s="227"/>
      <c r="F441" s="227"/>
      <c r="G441" s="227"/>
      <c r="H441" s="227"/>
      <c r="I441" s="227"/>
      <c r="J441" s="227"/>
      <c r="K441" s="227"/>
      <c r="L441" s="227"/>
      <c r="M441" s="227"/>
      <c r="N441" s="227"/>
      <c r="O441" s="232" t="s">
        <v>1089</v>
      </c>
      <c r="P441" s="18" t="s">
        <v>1029</v>
      </c>
      <c r="Q441" s="233">
        <v>352</v>
      </c>
      <c r="R441" s="37" t="s">
        <v>1030</v>
      </c>
      <c r="S441" s="22">
        <v>30000</v>
      </c>
      <c r="T441" s="37"/>
    </row>
    <row r="442" spans="4:20" ht="30" hidden="1" customHeight="1" x14ac:dyDescent="0.25">
      <c r="D442" s="227"/>
      <c r="E442" s="227"/>
      <c r="F442" s="227"/>
      <c r="G442" s="227"/>
      <c r="H442" s="227"/>
      <c r="I442" s="227"/>
      <c r="J442" s="227"/>
      <c r="K442" s="227"/>
      <c r="L442" s="227"/>
      <c r="M442" s="227"/>
      <c r="N442" s="227"/>
      <c r="O442" s="232" t="s">
        <v>1090</v>
      </c>
      <c r="P442" s="18" t="s">
        <v>2868</v>
      </c>
      <c r="Q442" s="233">
        <v>353</v>
      </c>
      <c r="R442" s="20" t="s">
        <v>1031</v>
      </c>
      <c r="S442" s="22">
        <v>25</v>
      </c>
      <c r="T442" s="20"/>
    </row>
    <row r="443" spans="4:20" ht="30" hidden="1" customHeight="1" x14ac:dyDescent="0.25">
      <c r="D443" s="227"/>
      <c r="E443" s="227"/>
      <c r="F443" s="227"/>
      <c r="G443" s="227"/>
      <c r="H443" s="227"/>
      <c r="I443" s="227"/>
      <c r="J443" s="227"/>
      <c r="K443" s="227"/>
      <c r="L443" s="227"/>
      <c r="M443" s="227"/>
      <c r="N443" s="227"/>
      <c r="O443" s="1036" t="s">
        <v>810</v>
      </c>
      <c r="P443" s="1045" t="s">
        <v>1032</v>
      </c>
      <c r="Q443" s="233">
        <v>354</v>
      </c>
      <c r="R443" s="20" t="s">
        <v>1033</v>
      </c>
      <c r="S443" s="22">
        <v>25</v>
      </c>
      <c r="T443" s="20"/>
    </row>
    <row r="444" spans="4:20" ht="30" hidden="1" customHeight="1" x14ac:dyDescent="0.25">
      <c r="D444" s="227"/>
      <c r="E444" s="227"/>
      <c r="F444" s="227"/>
      <c r="G444" s="227"/>
      <c r="H444" s="227"/>
      <c r="I444" s="227"/>
      <c r="J444" s="227"/>
      <c r="K444" s="227"/>
      <c r="L444" s="227"/>
      <c r="M444" s="227"/>
      <c r="N444" s="227"/>
      <c r="O444" s="1036"/>
      <c r="P444" s="1045"/>
      <c r="Q444" s="233">
        <v>355</v>
      </c>
      <c r="R444" s="20" t="s">
        <v>1034</v>
      </c>
      <c r="S444" s="22">
        <v>25</v>
      </c>
      <c r="T444" s="20"/>
    </row>
    <row r="445" spans="4:20" ht="30" hidden="1" customHeight="1" x14ac:dyDescent="0.25">
      <c r="D445" s="227"/>
      <c r="E445" s="227"/>
      <c r="F445" s="227"/>
      <c r="G445" s="227"/>
      <c r="H445" s="227"/>
      <c r="I445" s="227"/>
      <c r="J445" s="227"/>
      <c r="K445" s="227"/>
      <c r="L445" s="227"/>
      <c r="M445" s="227"/>
      <c r="N445" s="227"/>
      <c r="O445" s="1036"/>
      <c r="P445" s="1045"/>
      <c r="Q445" s="233">
        <v>356</v>
      </c>
      <c r="R445" s="20" t="s">
        <v>1035</v>
      </c>
      <c r="S445" s="22">
        <v>8</v>
      </c>
      <c r="T445" s="20"/>
    </row>
    <row r="446" spans="4:20" ht="30" customHeight="1" x14ac:dyDescent="0.25">
      <c r="D446" s="227"/>
      <c r="E446" s="227"/>
      <c r="F446" s="227"/>
      <c r="G446" s="227"/>
      <c r="H446" s="227"/>
      <c r="I446" s="227"/>
      <c r="J446" s="236">
        <v>5</v>
      </c>
      <c r="K446" s="227"/>
      <c r="L446" s="227"/>
      <c r="M446" s="227"/>
      <c r="N446" s="237">
        <v>5</v>
      </c>
      <c r="O446" s="201" t="s">
        <v>1091</v>
      </c>
      <c r="P446" s="198" t="s">
        <v>1036</v>
      </c>
      <c r="Q446" s="199"/>
      <c r="R446" s="199"/>
      <c r="S446" s="200"/>
      <c r="T446" s="199"/>
    </row>
    <row r="447" spans="4:20" ht="30" hidden="1" customHeight="1" x14ac:dyDescent="0.25">
      <c r="D447" s="227"/>
      <c r="E447" s="227"/>
      <c r="F447" s="227"/>
      <c r="G447" s="227"/>
      <c r="H447" s="227"/>
      <c r="I447" s="227"/>
      <c r="J447" s="227"/>
      <c r="K447" s="227"/>
      <c r="L447" s="227"/>
      <c r="M447" s="227"/>
      <c r="N447" s="227"/>
      <c r="O447" s="232" t="s">
        <v>1092</v>
      </c>
      <c r="P447" s="18" t="s">
        <v>1037</v>
      </c>
      <c r="Q447" s="233">
        <v>357</v>
      </c>
      <c r="R447" s="20" t="s">
        <v>1038</v>
      </c>
      <c r="S447" s="22">
        <v>200</v>
      </c>
      <c r="T447" s="20"/>
    </row>
    <row r="448" spans="4:20" ht="30" hidden="1" customHeight="1" x14ac:dyDescent="0.25">
      <c r="D448" s="227"/>
      <c r="E448" s="227"/>
      <c r="F448" s="227"/>
      <c r="G448" s="227"/>
      <c r="H448" s="227"/>
      <c r="I448" s="227"/>
      <c r="J448" s="227"/>
      <c r="K448" s="227"/>
      <c r="L448" s="227"/>
      <c r="M448" s="227"/>
      <c r="N448" s="227"/>
      <c r="O448" s="232" t="s">
        <v>1093</v>
      </c>
      <c r="P448" s="18" t="s">
        <v>1039</v>
      </c>
      <c r="Q448" s="233">
        <v>358</v>
      </c>
      <c r="R448" s="20" t="s">
        <v>1040</v>
      </c>
      <c r="S448" s="22">
        <v>32</v>
      </c>
      <c r="T448" s="20"/>
    </row>
    <row r="449" spans="4:20" ht="30" hidden="1" customHeight="1" x14ac:dyDescent="0.25">
      <c r="D449" s="227"/>
      <c r="E449" s="227"/>
      <c r="F449" s="227"/>
      <c r="G449" s="227"/>
      <c r="H449" s="227"/>
      <c r="I449" s="227"/>
      <c r="J449" s="227"/>
      <c r="K449" s="227"/>
      <c r="L449" s="227"/>
      <c r="M449" s="227"/>
      <c r="N449" s="227"/>
      <c r="O449" s="232" t="s">
        <v>1094</v>
      </c>
      <c r="P449" s="18" t="s">
        <v>1041</v>
      </c>
      <c r="Q449" s="233">
        <v>359</v>
      </c>
      <c r="R449" s="20" t="s">
        <v>1042</v>
      </c>
      <c r="S449" s="22">
        <v>48</v>
      </c>
      <c r="T449" s="20"/>
    </row>
    <row r="450" spans="4:20" ht="30" hidden="1" customHeight="1" x14ac:dyDescent="0.25">
      <c r="D450" s="227"/>
      <c r="E450" s="227"/>
      <c r="F450" s="227"/>
      <c r="G450" s="227"/>
      <c r="H450" s="227"/>
      <c r="I450" s="227"/>
      <c r="J450" s="227"/>
      <c r="K450" s="227"/>
      <c r="L450" s="227"/>
      <c r="M450" s="227"/>
      <c r="N450" s="227"/>
      <c r="O450" s="232" t="s">
        <v>1095</v>
      </c>
      <c r="P450" s="18" t="s">
        <v>1041</v>
      </c>
      <c r="Q450" s="233">
        <v>360</v>
      </c>
      <c r="R450" s="20" t="s">
        <v>1043</v>
      </c>
      <c r="S450" s="22">
        <v>40</v>
      </c>
      <c r="T450" s="20"/>
    </row>
    <row r="451" spans="4:20" ht="30" hidden="1" customHeight="1" x14ac:dyDescent="0.25">
      <c r="D451" s="227"/>
      <c r="E451" s="227"/>
      <c r="F451" s="227"/>
      <c r="G451" s="227"/>
      <c r="H451" s="227"/>
      <c r="I451" s="227"/>
      <c r="J451" s="227"/>
      <c r="K451" s="227"/>
      <c r="L451" s="227"/>
      <c r="M451" s="227"/>
      <c r="N451" s="227"/>
      <c r="O451" s="232" t="s">
        <v>1096</v>
      </c>
      <c r="P451" s="18" t="s">
        <v>1044</v>
      </c>
      <c r="Q451" s="233">
        <v>361</v>
      </c>
      <c r="R451" s="20" t="s">
        <v>1045</v>
      </c>
      <c r="S451" s="23">
        <v>40</v>
      </c>
      <c r="T451" s="20"/>
    </row>
    <row r="452" spans="4:20" ht="30" customHeight="1" x14ac:dyDescent="0.25">
      <c r="D452" s="227"/>
      <c r="E452" s="227"/>
      <c r="F452" s="227"/>
      <c r="G452" s="227"/>
      <c r="H452" s="227"/>
      <c r="I452" s="227"/>
      <c r="J452" s="236">
        <v>2</v>
      </c>
      <c r="K452" s="227"/>
      <c r="L452" s="227"/>
      <c r="M452" s="227"/>
      <c r="N452" s="237">
        <v>4</v>
      </c>
      <c r="O452" s="201" t="s">
        <v>1097</v>
      </c>
      <c r="P452" s="198" t="s">
        <v>1046</v>
      </c>
      <c r="Q452" s="199"/>
      <c r="R452" s="199"/>
      <c r="S452" s="200"/>
      <c r="T452" s="199"/>
    </row>
    <row r="453" spans="4:20" ht="30" hidden="1" customHeight="1" x14ac:dyDescent="0.25">
      <c r="D453" s="227"/>
      <c r="E453" s="227"/>
      <c r="F453" s="227"/>
      <c r="G453" s="227"/>
      <c r="H453" s="227"/>
      <c r="I453" s="227"/>
      <c r="J453" s="227"/>
      <c r="K453" s="227"/>
      <c r="L453" s="227"/>
      <c r="M453" s="227"/>
      <c r="N453" s="227"/>
      <c r="O453" s="1036" t="s">
        <v>1098</v>
      </c>
      <c r="P453" s="1045" t="s">
        <v>1047</v>
      </c>
      <c r="Q453" s="233">
        <v>362</v>
      </c>
      <c r="R453" s="20" t="s">
        <v>1048</v>
      </c>
      <c r="S453" s="22">
        <v>40</v>
      </c>
      <c r="T453" s="20"/>
    </row>
    <row r="454" spans="4:20" ht="30" hidden="1" customHeight="1" x14ac:dyDescent="0.25">
      <c r="D454" s="227"/>
      <c r="E454" s="227"/>
      <c r="F454" s="227"/>
      <c r="G454" s="227"/>
      <c r="H454" s="227"/>
      <c r="I454" s="227"/>
      <c r="J454" s="227"/>
      <c r="K454" s="227"/>
      <c r="L454" s="227"/>
      <c r="M454" s="227"/>
      <c r="N454" s="227"/>
      <c r="O454" s="1036"/>
      <c r="P454" s="1045"/>
      <c r="Q454" s="233">
        <v>363</v>
      </c>
      <c r="R454" s="20" t="s">
        <v>1049</v>
      </c>
      <c r="S454" s="22">
        <v>30</v>
      </c>
      <c r="T454" s="20"/>
    </row>
    <row r="455" spans="4:20" ht="30" hidden="1" customHeight="1" x14ac:dyDescent="0.25">
      <c r="D455" s="227"/>
      <c r="E455" s="227"/>
      <c r="F455" s="227"/>
      <c r="G455" s="227"/>
      <c r="H455" s="227"/>
      <c r="I455" s="227"/>
      <c r="J455" s="227"/>
      <c r="K455" s="227"/>
      <c r="L455" s="227"/>
      <c r="M455" s="227"/>
      <c r="N455" s="227"/>
      <c r="O455" s="1036" t="s">
        <v>1099</v>
      </c>
      <c r="P455" s="1045" t="s">
        <v>1050</v>
      </c>
      <c r="Q455" s="233">
        <v>364</v>
      </c>
      <c r="R455" s="20" t="s">
        <v>1051</v>
      </c>
      <c r="S455" s="22">
        <v>35</v>
      </c>
      <c r="T455" s="20"/>
    </row>
    <row r="456" spans="4:20" ht="30" hidden="1" customHeight="1" x14ac:dyDescent="0.25">
      <c r="D456" s="227"/>
      <c r="E456" s="227"/>
      <c r="F456" s="227"/>
      <c r="G456" s="227"/>
      <c r="H456" s="227"/>
      <c r="I456" s="227"/>
      <c r="J456" s="227"/>
      <c r="K456" s="227"/>
      <c r="L456" s="227"/>
      <c r="M456" s="227"/>
      <c r="N456" s="227"/>
      <c r="O456" s="1036"/>
      <c r="P456" s="1045"/>
      <c r="Q456" s="233">
        <v>365</v>
      </c>
      <c r="R456" s="20" t="s">
        <v>1052</v>
      </c>
      <c r="S456" s="22">
        <v>30</v>
      </c>
      <c r="T456" s="20"/>
    </row>
    <row r="457" spans="4:20" ht="30" customHeight="1" x14ac:dyDescent="0.25">
      <c r="D457" s="227"/>
      <c r="E457" s="227"/>
      <c r="F457" s="227"/>
      <c r="G457" s="227"/>
      <c r="H457" s="227"/>
      <c r="I457" s="227"/>
      <c r="J457" s="236">
        <v>10</v>
      </c>
      <c r="K457" s="227"/>
      <c r="L457" s="227"/>
      <c r="M457" s="227"/>
      <c r="N457" s="237">
        <v>11</v>
      </c>
      <c r="O457" s="201" t="s">
        <v>1100</v>
      </c>
      <c r="P457" s="198" t="s">
        <v>1053</v>
      </c>
      <c r="Q457" s="199"/>
      <c r="R457" s="199"/>
      <c r="S457" s="200"/>
      <c r="T457" s="199"/>
    </row>
    <row r="458" spans="4:20" ht="30" hidden="1" customHeight="1" x14ac:dyDescent="0.25">
      <c r="D458" s="227"/>
      <c r="E458" s="227"/>
      <c r="F458" s="227"/>
      <c r="G458" s="227"/>
      <c r="H458" s="227"/>
      <c r="I458" s="227"/>
      <c r="J458" s="227"/>
      <c r="K458" s="227"/>
      <c r="L458" s="227"/>
      <c r="M458" s="227"/>
      <c r="N458" s="227"/>
      <c r="O458" s="1036" t="s">
        <v>1101</v>
      </c>
      <c r="P458" s="1045" t="s">
        <v>2869</v>
      </c>
      <c r="Q458" s="233">
        <v>366</v>
      </c>
      <c r="R458" s="18" t="s">
        <v>1054</v>
      </c>
      <c r="S458" s="22">
        <v>68</v>
      </c>
      <c r="T458" s="18"/>
    </row>
    <row r="459" spans="4:20" ht="30" hidden="1" customHeight="1" x14ac:dyDescent="0.25">
      <c r="D459" s="227"/>
      <c r="E459" s="227"/>
      <c r="F459" s="227"/>
      <c r="G459" s="227"/>
      <c r="H459" s="227"/>
      <c r="I459" s="227"/>
      <c r="J459" s="227"/>
      <c r="K459" s="227"/>
      <c r="L459" s="227"/>
      <c r="M459" s="227"/>
      <c r="N459" s="227"/>
      <c r="O459" s="1036"/>
      <c r="P459" s="1045"/>
      <c r="Q459" s="233">
        <v>367</v>
      </c>
      <c r="R459" s="18" t="s">
        <v>1055</v>
      </c>
      <c r="S459" s="22">
        <v>1</v>
      </c>
      <c r="T459" s="18"/>
    </row>
    <row r="460" spans="4:20" ht="30" hidden="1" customHeight="1" x14ac:dyDescent="0.25">
      <c r="D460" s="227"/>
      <c r="E460" s="227"/>
      <c r="F460" s="227"/>
      <c r="G460" s="227"/>
      <c r="H460" s="227"/>
      <c r="I460" s="227"/>
      <c r="J460" s="227"/>
      <c r="K460" s="227"/>
      <c r="L460" s="227"/>
      <c r="M460" s="227"/>
      <c r="N460" s="227"/>
      <c r="O460" s="232" t="s">
        <v>1102</v>
      </c>
      <c r="P460" s="18" t="s">
        <v>1056</v>
      </c>
      <c r="Q460" s="233">
        <v>368</v>
      </c>
      <c r="R460" s="18" t="s">
        <v>1057</v>
      </c>
      <c r="S460" s="22">
        <v>4</v>
      </c>
      <c r="T460" s="18"/>
    </row>
    <row r="461" spans="4:20" ht="30" hidden="1" customHeight="1" x14ac:dyDescent="0.25">
      <c r="D461" s="227"/>
      <c r="E461" s="227"/>
      <c r="F461" s="227"/>
      <c r="G461" s="227"/>
      <c r="H461" s="227"/>
      <c r="I461" s="227"/>
      <c r="J461" s="227"/>
      <c r="K461" s="227"/>
      <c r="L461" s="227"/>
      <c r="M461" s="227"/>
      <c r="N461" s="227"/>
      <c r="O461" s="232" t="s">
        <v>1103</v>
      </c>
      <c r="P461" s="18" t="s">
        <v>2870</v>
      </c>
      <c r="Q461" s="233">
        <v>369</v>
      </c>
      <c r="R461" s="18" t="s">
        <v>1058</v>
      </c>
      <c r="S461" s="22">
        <v>1</v>
      </c>
      <c r="T461" s="18"/>
    </row>
    <row r="462" spans="4:20" ht="30" hidden="1" customHeight="1" x14ac:dyDescent="0.25">
      <c r="D462" s="227"/>
      <c r="E462" s="227"/>
      <c r="F462" s="227"/>
      <c r="G462" s="227"/>
      <c r="H462" s="227"/>
      <c r="I462" s="227"/>
      <c r="J462" s="227"/>
      <c r="K462" s="227"/>
      <c r="L462" s="227"/>
      <c r="M462" s="227"/>
      <c r="N462" s="227"/>
      <c r="O462" s="232" t="s">
        <v>1104</v>
      </c>
      <c r="P462" s="18" t="s">
        <v>2871</v>
      </c>
      <c r="Q462" s="233">
        <v>370</v>
      </c>
      <c r="R462" s="18" t="s">
        <v>1059</v>
      </c>
      <c r="S462" s="22">
        <v>4</v>
      </c>
      <c r="T462" s="18"/>
    </row>
    <row r="463" spans="4:20" ht="30" hidden="1" customHeight="1" x14ac:dyDescent="0.25">
      <c r="D463" s="227"/>
      <c r="E463" s="227"/>
      <c r="F463" s="227"/>
      <c r="G463" s="227"/>
      <c r="H463" s="227"/>
      <c r="I463" s="227"/>
      <c r="J463" s="227"/>
      <c r="K463" s="227"/>
      <c r="L463" s="227"/>
      <c r="M463" s="227"/>
      <c r="N463" s="227"/>
      <c r="O463" s="232" t="s">
        <v>1105</v>
      </c>
      <c r="P463" s="18" t="s">
        <v>2872</v>
      </c>
      <c r="Q463" s="233">
        <v>371</v>
      </c>
      <c r="R463" s="18" t="s">
        <v>1060</v>
      </c>
      <c r="S463" s="22">
        <v>32</v>
      </c>
      <c r="T463" s="18"/>
    </row>
    <row r="464" spans="4:20" ht="30" hidden="1" customHeight="1" x14ac:dyDescent="0.25">
      <c r="D464" s="227"/>
      <c r="E464" s="227"/>
      <c r="F464" s="227"/>
      <c r="G464" s="227"/>
      <c r="H464" s="227"/>
      <c r="I464" s="227"/>
      <c r="J464" s="227"/>
      <c r="K464" s="227"/>
      <c r="L464" s="227"/>
      <c r="M464" s="227"/>
      <c r="N464" s="227"/>
      <c r="O464" s="232" t="s">
        <v>1106</v>
      </c>
      <c r="P464" s="18" t="s">
        <v>2873</v>
      </c>
      <c r="Q464" s="233">
        <v>372</v>
      </c>
      <c r="R464" s="18" t="s">
        <v>1061</v>
      </c>
      <c r="S464" s="22">
        <v>20000</v>
      </c>
      <c r="T464" s="18"/>
    </row>
    <row r="465" spans="4:20" ht="30" hidden="1" customHeight="1" x14ac:dyDescent="0.25">
      <c r="D465" s="227"/>
      <c r="E465" s="227"/>
      <c r="F465" s="227"/>
      <c r="G465" s="227"/>
      <c r="H465" s="227"/>
      <c r="I465" s="227"/>
      <c r="J465" s="227"/>
      <c r="K465" s="227"/>
      <c r="L465" s="227"/>
      <c r="M465" s="227"/>
      <c r="N465" s="227"/>
      <c r="O465" s="232" t="s">
        <v>1107</v>
      </c>
      <c r="P465" s="18" t="s">
        <v>2874</v>
      </c>
      <c r="Q465" s="233">
        <v>373</v>
      </c>
      <c r="R465" s="18" t="s">
        <v>1051</v>
      </c>
      <c r="S465" s="22">
        <v>400</v>
      </c>
      <c r="T465" s="18"/>
    </row>
    <row r="466" spans="4:20" ht="30" hidden="1" customHeight="1" x14ac:dyDescent="0.25">
      <c r="D466" s="227"/>
      <c r="E466" s="227"/>
      <c r="F466" s="227"/>
      <c r="G466" s="227"/>
      <c r="H466" s="227"/>
      <c r="I466" s="227"/>
      <c r="J466" s="227"/>
      <c r="K466" s="227"/>
      <c r="L466" s="227"/>
      <c r="M466" s="227"/>
      <c r="N466" s="227"/>
      <c r="O466" s="232" t="s">
        <v>1108</v>
      </c>
      <c r="P466" s="18" t="s">
        <v>2875</v>
      </c>
      <c r="Q466" s="233">
        <v>374</v>
      </c>
      <c r="R466" s="18" t="s">
        <v>1062</v>
      </c>
      <c r="S466" s="22">
        <v>4</v>
      </c>
      <c r="T466" s="18"/>
    </row>
    <row r="467" spans="4:20" ht="30" hidden="1" customHeight="1" x14ac:dyDescent="0.25">
      <c r="D467" s="227"/>
      <c r="E467" s="227"/>
      <c r="F467" s="227"/>
      <c r="G467" s="227"/>
      <c r="H467" s="227"/>
      <c r="I467" s="227"/>
      <c r="J467" s="227"/>
      <c r="K467" s="227"/>
      <c r="L467" s="227"/>
      <c r="M467" s="227"/>
      <c r="N467" s="227"/>
      <c r="O467" s="232" t="s">
        <v>1109</v>
      </c>
      <c r="P467" s="18" t="s">
        <v>1064</v>
      </c>
      <c r="Q467" s="233">
        <v>375</v>
      </c>
      <c r="R467" s="18" t="s">
        <v>1063</v>
      </c>
      <c r="S467" s="22">
        <v>25</v>
      </c>
      <c r="T467" s="18"/>
    </row>
    <row r="468" spans="4:20" ht="30" hidden="1" customHeight="1" x14ac:dyDescent="0.25">
      <c r="D468" s="227"/>
      <c r="E468" s="227"/>
      <c r="F468" s="227"/>
      <c r="G468" s="227"/>
      <c r="H468" s="227"/>
      <c r="I468" s="227"/>
      <c r="J468" s="227"/>
      <c r="K468" s="227"/>
      <c r="L468" s="227"/>
      <c r="M468" s="227"/>
      <c r="N468" s="227"/>
      <c r="O468" s="232" t="s">
        <v>1110</v>
      </c>
      <c r="P468" s="18" t="s">
        <v>1064</v>
      </c>
      <c r="Q468" s="233">
        <v>376</v>
      </c>
      <c r="R468" s="18" t="s">
        <v>1065</v>
      </c>
      <c r="S468" s="22">
        <v>4</v>
      </c>
      <c r="T468" s="18"/>
    </row>
    <row r="469" spans="4:20" ht="30" customHeight="1" x14ac:dyDescent="0.25">
      <c r="D469" s="227"/>
      <c r="E469" s="227"/>
      <c r="F469" s="227"/>
      <c r="G469" s="227"/>
      <c r="H469" s="227"/>
      <c r="I469" s="227"/>
      <c r="J469" s="236">
        <v>2</v>
      </c>
      <c r="K469" s="227"/>
      <c r="L469" s="227"/>
      <c r="M469" s="227"/>
      <c r="N469" s="237">
        <v>2</v>
      </c>
      <c r="O469" s="201" t="s">
        <v>1111</v>
      </c>
      <c r="P469" s="198" t="s">
        <v>1066</v>
      </c>
      <c r="Q469" s="199"/>
      <c r="R469" s="199"/>
      <c r="S469" s="200"/>
      <c r="T469" s="199"/>
    </row>
    <row r="470" spans="4:20" ht="30" hidden="1" customHeight="1" x14ac:dyDescent="0.25">
      <c r="D470" s="227"/>
      <c r="E470" s="227"/>
      <c r="F470" s="227"/>
      <c r="G470" s="227"/>
      <c r="H470" s="227"/>
      <c r="I470" s="227"/>
      <c r="J470" s="227"/>
      <c r="K470" s="227"/>
      <c r="L470" s="227"/>
      <c r="M470" s="227"/>
      <c r="N470" s="227"/>
      <c r="O470" s="232" t="s">
        <v>1112</v>
      </c>
      <c r="P470" s="18" t="s">
        <v>1067</v>
      </c>
      <c r="Q470" s="233">
        <v>377</v>
      </c>
      <c r="R470" s="18" t="s">
        <v>1068</v>
      </c>
      <c r="S470" s="38">
        <v>1</v>
      </c>
      <c r="T470" s="18"/>
    </row>
    <row r="471" spans="4:20" ht="30" hidden="1" customHeight="1" x14ac:dyDescent="0.25">
      <c r="D471" s="227"/>
      <c r="E471" s="227"/>
      <c r="F471" s="227"/>
      <c r="G471" s="227"/>
      <c r="H471" s="227"/>
      <c r="I471" s="227"/>
      <c r="J471" s="227"/>
      <c r="K471" s="227"/>
      <c r="L471" s="227"/>
      <c r="M471" s="227"/>
      <c r="N471" s="227"/>
      <c r="O471" s="232" t="s">
        <v>1113</v>
      </c>
      <c r="P471" s="18" t="s">
        <v>1069</v>
      </c>
      <c r="Q471" s="233">
        <v>378</v>
      </c>
      <c r="R471" s="18" t="s">
        <v>1070</v>
      </c>
      <c r="S471" s="22">
        <v>12</v>
      </c>
      <c r="T471" s="18"/>
    </row>
    <row r="472" spans="4:20" ht="30" customHeight="1" x14ac:dyDescent="0.25">
      <c r="D472" s="227"/>
      <c r="E472" s="227"/>
      <c r="F472" s="228">
        <v>1</v>
      </c>
      <c r="G472" s="227"/>
      <c r="H472" s="227"/>
      <c r="I472" s="236">
        <f>SUM(J473)</f>
        <v>4</v>
      </c>
      <c r="J472" s="227"/>
      <c r="K472" s="227"/>
      <c r="L472" s="227"/>
      <c r="M472" s="237">
        <f>SUM(N473)</f>
        <v>4</v>
      </c>
      <c r="N472" s="227"/>
      <c r="O472" s="194">
        <v>2.5</v>
      </c>
      <c r="P472" s="195" t="s">
        <v>101</v>
      </c>
      <c r="Q472" s="194"/>
      <c r="R472" s="194"/>
      <c r="S472" s="196"/>
      <c r="T472" s="194"/>
    </row>
    <row r="473" spans="4:20" ht="30" customHeight="1" x14ac:dyDescent="0.25">
      <c r="D473" s="227"/>
      <c r="E473" s="227"/>
      <c r="F473" s="227"/>
      <c r="G473" s="227"/>
      <c r="H473" s="227"/>
      <c r="I473" s="227"/>
      <c r="J473" s="236">
        <v>4</v>
      </c>
      <c r="K473" s="227"/>
      <c r="L473" s="227"/>
      <c r="M473" s="227"/>
      <c r="N473" s="237">
        <v>4</v>
      </c>
      <c r="O473" s="201" t="s">
        <v>1114</v>
      </c>
      <c r="P473" s="198" t="s">
        <v>1071</v>
      </c>
      <c r="Q473" s="199"/>
      <c r="R473" s="199"/>
      <c r="S473" s="200"/>
      <c r="T473" s="199"/>
    </row>
    <row r="474" spans="4:20" ht="30" hidden="1" customHeight="1" x14ac:dyDescent="0.25">
      <c r="D474" s="227"/>
      <c r="E474" s="227"/>
      <c r="F474" s="227"/>
      <c r="G474" s="227"/>
      <c r="H474" s="227"/>
      <c r="I474" s="227"/>
      <c r="J474" s="227"/>
      <c r="K474" s="227"/>
      <c r="L474" s="227"/>
      <c r="M474" s="227"/>
      <c r="N474" s="227"/>
      <c r="O474" s="232" t="s">
        <v>1115</v>
      </c>
      <c r="P474" s="21" t="s">
        <v>1072</v>
      </c>
      <c r="Q474" s="234">
        <v>379</v>
      </c>
      <c r="R474" s="35" t="s">
        <v>1073</v>
      </c>
      <c r="S474" s="23">
        <v>40</v>
      </c>
      <c r="T474" s="35"/>
    </row>
    <row r="475" spans="4:20" ht="30" hidden="1" customHeight="1" x14ac:dyDescent="0.25">
      <c r="D475" s="227"/>
      <c r="E475" s="227"/>
      <c r="F475" s="227"/>
      <c r="G475" s="227"/>
      <c r="H475" s="227"/>
      <c r="I475" s="227"/>
      <c r="J475" s="227"/>
      <c r="K475" s="227"/>
      <c r="L475" s="227"/>
      <c r="M475" s="227"/>
      <c r="N475" s="227"/>
      <c r="O475" s="232" t="s">
        <v>1116</v>
      </c>
      <c r="P475" s="21" t="s">
        <v>1074</v>
      </c>
      <c r="Q475" s="234">
        <v>380</v>
      </c>
      <c r="R475" s="33" t="s">
        <v>1073</v>
      </c>
      <c r="S475" s="23">
        <v>10</v>
      </c>
      <c r="T475" s="33"/>
    </row>
    <row r="476" spans="4:20" ht="30" hidden="1" customHeight="1" x14ac:dyDescent="0.25">
      <c r="D476" s="227"/>
      <c r="E476" s="227"/>
      <c r="F476" s="227"/>
      <c r="G476" s="227"/>
      <c r="H476" s="227"/>
      <c r="I476" s="227"/>
      <c r="J476" s="227"/>
      <c r="K476" s="227"/>
      <c r="L476" s="227"/>
      <c r="M476" s="227"/>
      <c r="N476" s="227"/>
      <c r="O476" s="232" t="s">
        <v>1117</v>
      </c>
      <c r="P476" s="21" t="s">
        <v>1075</v>
      </c>
      <c r="Q476" s="234">
        <v>381</v>
      </c>
      <c r="R476" s="21" t="s">
        <v>1076</v>
      </c>
      <c r="S476" s="23">
        <v>8000</v>
      </c>
      <c r="T476" s="21"/>
    </row>
    <row r="477" spans="4:20" ht="30" hidden="1" customHeight="1" x14ac:dyDescent="0.25">
      <c r="D477" s="227"/>
      <c r="E477" s="227"/>
      <c r="F477" s="227"/>
      <c r="G477" s="227"/>
      <c r="H477" s="227"/>
      <c r="I477" s="227"/>
      <c r="J477" s="227"/>
      <c r="K477" s="227"/>
      <c r="L477" s="227"/>
      <c r="M477" s="227"/>
      <c r="N477" s="227"/>
      <c r="O477" s="232" t="s">
        <v>1118</v>
      </c>
      <c r="P477" s="33" t="s">
        <v>1077</v>
      </c>
      <c r="Q477" s="234">
        <v>382</v>
      </c>
      <c r="R477" s="21" t="s">
        <v>1078</v>
      </c>
      <c r="S477" s="23">
        <v>800</v>
      </c>
      <c r="T477" s="21"/>
    </row>
    <row r="478" spans="4:20" ht="30" hidden="1" customHeight="1" x14ac:dyDescent="0.25">
      <c r="D478" s="227"/>
      <c r="E478" s="227"/>
      <c r="F478" s="227"/>
      <c r="G478" s="227"/>
      <c r="H478" s="227"/>
      <c r="I478" s="227"/>
      <c r="J478" s="227"/>
      <c r="K478" s="227"/>
      <c r="L478" s="227"/>
      <c r="M478" s="227"/>
      <c r="N478" s="227"/>
      <c r="O478" s="202"/>
      <c r="P478" s="203" t="s">
        <v>1119</v>
      </c>
      <c r="Q478" s="202"/>
      <c r="R478" s="202"/>
      <c r="S478" s="204"/>
      <c r="T478" s="202"/>
    </row>
    <row r="479" spans="4:20" ht="30" customHeight="1" x14ac:dyDescent="0.25">
      <c r="D479" s="227"/>
      <c r="E479" s="227"/>
      <c r="F479" s="228">
        <v>5</v>
      </c>
      <c r="G479" s="227"/>
      <c r="H479" s="227"/>
      <c r="I479" s="236">
        <f>SUM(J480:J512)</f>
        <v>26</v>
      </c>
      <c r="J479" s="227"/>
      <c r="K479" s="227"/>
      <c r="L479" s="227"/>
      <c r="M479" s="237">
        <f>SUM(N480:N512)</f>
        <v>36</v>
      </c>
      <c r="N479" s="227"/>
      <c r="O479" s="194">
        <v>2.6</v>
      </c>
      <c r="P479" s="195" t="s">
        <v>1120</v>
      </c>
      <c r="Q479" s="194"/>
      <c r="R479" s="194"/>
      <c r="S479" s="196"/>
      <c r="T479" s="194"/>
    </row>
    <row r="480" spans="4:20" ht="30" customHeight="1" x14ac:dyDescent="0.25">
      <c r="D480" s="227"/>
      <c r="E480" s="227"/>
      <c r="F480" s="227"/>
      <c r="G480" s="227"/>
      <c r="H480" s="227"/>
      <c r="I480" s="227"/>
      <c r="J480" s="236">
        <v>4</v>
      </c>
      <c r="K480" s="227"/>
      <c r="L480" s="227"/>
      <c r="M480" s="227"/>
      <c r="N480" s="237">
        <v>5</v>
      </c>
      <c r="O480" s="201" t="s">
        <v>1122</v>
      </c>
      <c r="P480" s="198" t="s">
        <v>1121</v>
      </c>
      <c r="Q480" s="199"/>
      <c r="R480" s="199"/>
      <c r="S480" s="200"/>
      <c r="T480" s="199"/>
    </row>
    <row r="481" spans="4:20" ht="30" hidden="1" customHeight="1" x14ac:dyDescent="0.25">
      <c r="D481" s="227"/>
      <c r="E481" s="227"/>
      <c r="F481" s="227"/>
      <c r="G481" s="227"/>
      <c r="H481" s="227"/>
      <c r="I481" s="227"/>
      <c r="J481" s="227"/>
      <c r="K481" s="227"/>
      <c r="L481" s="227"/>
      <c r="M481" s="227"/>
      <c r="N481" s="227"/>
      <c r="O481" s="232" t="s">
        <v>1132</v>
      </c>
      <c r="P481" s="33" t="s">
        <v>1123</v>
      </c>
      <c r="Q481" s="233">
        <v>383</v>
      </c>
      <c r="R481" s="21" t="s">
        <v>1124</v>
      </c>
      <c r="S481" s="23">
        <v>4000</v>
      </c>
      <c r="T481" s="21"/>
    </row>
    <row r="482" spans="4:20" ht="30" hidden="1" customHeight="1" x14ac:dyDescent="0.25">
      <c r="D482" s="227"/>
      <c r="E482" s="227"/>
      <c r="F482" s="227"/>
      <c r="G482" s="227"/>
      <c r="H482" s="227"/>
      <c r="I482" s="227"/>
      <c r="J482" s="227"/>
      <c r="K482" s="227"/>
      <c r="L482" s="227"/>
      <c r="M482" s="227"/>
      <c r="N482" s="227"/>
      <c r="O482" s="1036" t="s">
        <v>1133</v>
      </c>
      <c r="P482" s="1037" t="s">
        <v>1125</v>
      </c>
      <c r="Q482" s="233">
        <v>384</v>
      </c>
      <c r="R482" s="21" t="s">
        <v>1126</v>
      </c>
      <c r="S482" s="36">
        <v>200</v>
      </c>
      <c r="T482" s="21"/>
    </row>
    <row r="483" spans="4:20" ht="30" hidden="1" customHeight="1" x14ac:dyDescent="0.25">
      <c r="D483" s="227"/>
      <c r="E483" s="227"/>
      <c r="F483" s="227"/>
      <c r="G483" s="227"/>
      <c r="H483" s="227"/>
      <c r="I483" s="227"/>
      <c r="J483" s="227"/>
      <c r="K483" s="227"/>
      <c r="L483" s="227"/>
      <c r="M483" s="227"/>
      <c r="N483" s="227"/>
      <c r="O483" s="1036"/>
      <c r="P483" s="1037"/>
      <c r="Q483" s="233">
        <v>385</v>
      </c>
      <c r="R483" s="21" t="s">
        <v>1127</v>
      </c>
      <c r="S483" s="36">
        <v>200</v>
      </c>
      <c r="T483" s="21"/>
    </row>
    <row r="484" spans="4:20" ht="30" hidden="1" customHeight="1" x14ac:dyDescent="0.25">
      <c r="D484" s="227"/>
      <c r="E484" s="227"/>
      <c r="F484" s="227"/>
      <c r="G484" s="227"/>
      <c r="H484" s="227"/>
      <c r="I484" s="227"/>
      <c r="J484" s="227"/>
      <c r="K484" s="227"/>
      <c r="L484" s="227"/>
      <c r="M484" s="227"/>
      <c r="N484" s="227"/>
      <c r="O484" s="232" t="s">
        <v>1134</v>
      </c>
      <c r="P484" s="33" t="s">
        <v>1128</v>
      </c>
      <c r="Q484" s="233">
        <v>386</v>
      </c>
      <c r="R484" s="30" t="s">
        <v>1129</v>
      </c>
      <c r="S484" s="36">
        <v>40</v>
      </c>
      <c r="T484" s="30"/>
    </row>
    <row r="485" spans="4:20" ht="30" hidden="1" customHeight="1" x14ac:dyDescent="0.25">
      <c r="D485" s="227"/>
      <c r="E485" s="227"/>
      <c r="F485" s="227"/>
      <c r="G485" s="227"/>
      <c r="H485" s="227"/>
      <c r="I485" s="227"/>
      <c r="J485" s="227"/>
      <c r="K485" s="227"/>
      <c r="L485" s="227"/>
      <c r="M485" s="227"/>
      <c r="N485" s="227"/>
      <c r="O485" s="232" t="s">
        <v>1135</v>
      </c>
      <c r="P485" s="33" t="s">
        <v>1130</v>
      </c>
      <c r="Q485" s="233">
        <v>387</v>
      </c>
      <c r="R485" s="30" t="s">
        <v>1131</v>
      </c>
      <c r="S485" s="36">
        <v>4</v>
      </c>
      <c r="T485" s="30"/>
    </row>
    <row r="486" spans="4:20" ht="30" customHeight="1" x14ac:dyDescent="0.25">
      <c r="D486" s="227"/>
      <c r="E486" s="227"/>
      <c r="F486" s="227"/>
      <c r="G486" s="227"/>
      <c r="H486" s="227"/>
      <c r="I486" s="227"/>
      <c r="J486" s="236">
        <v>11</v>
      </c>
      <c r="K486" s="227"/>
      <c r="L486" s="227"/>
      <c r="M486" s="227"/>
      <c r="N486" s="237">
        <v>15</v>
      </c>
      <c r="O486" s="201" t="s">
        <v>1137</v>
      </c>
      <c r="P486" s="198" t="s">
        <v>1136</v>
      </c>
      <c r="Q486" s="199"/>
      <c r="R486" s="199"/>
      <c r="S486" s="200"/>
      <c r="T486" s="199"/>
    </row>
    <row r="487" spans="4:20" ht="30" hidden="1" customHeight="1" x14ac:dyDescent="0.25">
      <c r="D487" s="227"/>
      <c r="E487" s="227"/>
      <c r="F487" s="227"/>
      <c r="G487" s="227"/>
      <c r="H487" s="227"/>
      <c r="I487" s="227"/>
      <c r="J487" s="227"/>
      <c r="K487" s="227"/>
      <c r="L487" s="227"/>
      <c r="M487" s="227"/>
      <c r="N487" s="227"/>
      <c r="O487" s="1036" t="s">
        <v>1158</v>
      </c>
      <c r="P487" s="1037" t="s">
        <v>1138</v>
      </c>
      <c r="Q487" s="233">
        <v>388</v>
      </c>
      <c r="R487" s="30" t="s">
        <v>1139</v>
      </c>
      <c r="S487" s="23">
        <v>20000</v>
      </c>
      <c r="T487" s="30"/>
    </row>
    <row r="488" spans="4:20" ht="30" hidden="1" customHeight="1" x14ac:dyDescent="0.25">
      <c r="D488" s="227"/>
      <c r="E488" s="227"/>
      <c r="F488" s="227"/>
      <c r="G488" s="227"/>
      <c r="H488" s="227"/>
      <c r="I488" s="227"/>
      <c r="J488" s="227"/>
      <c r="K488" s="227"/>
      <c r="L488" s="227"/>
      <c r="M488" s="227"/>
      <c r="N488" s="227"/>
      <c r="O488" s="1036"/>
      <c r="P488" s="1037"/>
      <c r="Q488" s="233">
        <v>389</v>
      </c>
      <c r="R488" s="35" t="s">
        <v>1140</v>
      </c>
      <c r="S488" s="36">
        <v>40</v>
      </c>
      <c r="T488" s="35"/>
    </row>
    <row r="489" spans="4:20" ht="30" hidden="1" customHeight="1" x14ac:dyDescent="0.25">
      <c r="D489" s="227"/>
      <c r="E489" s="227"/>
      <c r="F489" s="227"/>
      <c r="G489" s="227"/>
      <c r="H489" s="227"/>
      <c r="I489" s="227"/>
      <c r="J489" s="227"/>
      <c r="K489" s="227"/>
      <c r="L489" s="227"/>
      <c r="M489" s="227"/>
      <c r="N489" s="227"/>
      <c r="O489" s="232" t="s">
        <v>1159</v>
      </c>
      <c r="P489" s="21" t="s">
        <v>1141</v>
      </c>
      <c r="Q489" s="233">
        <v>390</v>
      </c>
      <c r="R489" s="30" t="s">
        <v>1142</v>
      </c>
      <c r="S489" s="23">
        <v>4</v>
      </c>
      <c r="T489" s="30"/>
    </row>
    <row r="490" spans="4:20" ht="30" hidden="1" customHeight="1" x14ac:dyDescent="0.25">
      <c r="D490" s="227"/>
      <c r="E490" s="227"/>
      <c r="F490" s="227"/>
      <c r="G490" s="227"/>
      <c r="H490" s="227"/>
      <c r="I490" s="227"/>
      <c r="J490" s="227"/>
      <c r="K490" s="227"/>
      <c r="L490" s="227"/>
      <c r="M490" s="227"/>
      <c r="N490" s="227"/>
      <c r="O490" s="1036" t="s">
        <v>1160</v>
      </c>
      <c r="P490" s="1039" t="s">
        <v>1143</v>
      </c>
      <c r="Q490" s="233">
        <v>391</v>
      </c>
      <c r="R490" s="30" t="s">
        <v>1140</v>
      </c>
      <c r="S490" s="36">
        <v>8</v>
      </c>
      <c r="T490" s="30"/>
    </row>
    <row r="491" spans="4:20" ht="30" hidden="1" customHeight="1" x14ac:dyDescent="0.25">
      <c r="D491" s="227"/>
      <c r="E491" s="227"/>
      <c r="F491" s="227"/>
      <c r="G491" s="227"/>
      <c r="H491" s="227"/>
      <c r="I491" s="227"/>
      <c r="J491" s="227"/>
      <c r="K491" s="227"/>
      <c r="L491" s="227"/>
      <c r="M491" s="227"/>
      <c r="N491" s="227"/>
      <c r="O491" s="1036"/>
      <c r="P491" s="1039"/>
      <c r="Q491" s="234">
        <v>392</v>
      </c>
      <c r="R491" s="35" t="s">
        <v>396</v>
      </c>
      <c r="S491" s="36">
        <v>1000</v>
      </c>
      <c r="T491" s="35"/>
    </row>
    <row r="492" spans="4:20" ht="30" hidden="1" customHeight="1" x14ac:dyDescent="0.25">
      <c r="D492" s="227"/>
      <c r="E492" s="227"/>
      <c r="F492" s="227"/>
      <c r="G492" s="227"/>
      <c r="H492" s="227"/>
      <c r="I492" s="227"/>
      <c r="J492" s="227"/>
      <c r="K492" s="227"/>
      <c r="L492" s="227"/>
      <c r="M492" s="227"/>
      <c r="N492" s="227"/>
      <c r="O492" s="232" t="s">
        <v>1161</v>
      </c>
      <c r="P492" s="21" t="s">
        <v>1144</v>
      </c>
      <c r="Q492" s="234">
        <v>393</v>
      </c>
      <c r="R492" s="30" t="s">
        <v>1140</v>
      </c>
      <c r="S492" s="23">
        <v>12</v>
      </c>
      <c r="T492" s="30"/>
    </row>
    <row r="493" spans="4:20" ht="30" hidden="1" customHeight="1" x14ac:dyDescent="0.25">
      <c r="D493" s="227"/>
      <c r="E493" s="227"/>
      <c r="F493" s="227"/>
      <c r="G493" s="227"/>
      <c r="H493" s="227"/>
      <c r="I493" s="227"/>
      <c r="J493" s="227"/>
      <c r="K493" s="227"/>
      <c r="L493" s="227"/>
      <c r="M493" s="227"/>
      <c r="N493" s="227"/>
      <c r="O493" s="232" t="s">
        <v>1162</v>
      </c>
      <c r="P493" s="30" t="s">
        <v>1145</v>
      </c>
      <c r="Q493" s="234">
        <v>394</v>
      </c>
      <c r="R493" s="30" t="s">
        <v>1146</v>
      </c>
      <c r="S493" s="23">
        <v>12</v>
      </c>
      <c r="T493" s="30"/>
    </row>
    <row r="494" spans="4:20" ht="30" hidden="1" customHeight="1" x14ac:dyDescent="0.25">
      <c r="D494" s="227"/>
      <c r="E494" s="227"/>
      <c r="F494" s="227"/>
      <c r="G494" s="227"/>
      <c r="H494" s="227"/>
      <c r="I494" s="227"/>
      <c r="J494" s="227"/>
      <c r="K494" s="227"/>
      <c r="L494" s="227"/>
      <c r="M494" s="227"/>
      <c r="N494" s="227"/>
      <c r="O494" s="232" t="s">
        <v>1163</v>
      </c>
      <c r="P494" s="30" t="s">
        <v>1147</v>
      </c>
      <c r="Q494" s="234">
        <v>395</v>
      </c>
      <c r="R494" s="30" t="s">
        <v>1146</v>
      </c>
      <c r="S494" s="36">
        <v>4</v>
      </c>
      <c r="T494" s="30"/>
    </row>
    <row r="495" spans="4:20" ht="30" hidden="1" customHeight="1" x14ac:dyDescent="0.25">
      <c r="D495" s="227"/>
      <c r="E495" s="227"/>
      <c r="F495" s="227"/>
      <c r="G495" s="227"/>
      <c r="H495" s="227"/>
      <c r="I495" s="227"/>
      <c r="J495" s="227"/>
      <c r="K495" s="227"/>
      <c r="L495" s="227"/>
      <c r="M495" s="227"/>
      <c r="N495" s="227"/>
      <c r="O495" s="232" t="s">
        <v>1164</v>
      </c>
      <c r="P495" s="35" t="s">
        <v>1148</v>
      </c>
      <c r="Q495" s="234">
        <v>396</v>
      </c>
      <c r="R495" s="30" t="s">
        <v>1149</v>
      </c>
      <c r="S495" s="36">
        <v>3000</v>
      </c>
      <c r="T495" s="30"/>
    </row>
    <row r="496" spans="4:20" ht="30" hidden="1" customHeight="1" x14ac:dyDescent="0.25">
      <c r="D496" s="227"/>
      <c r="E496" s="227"/>
      <c r="F496" s="227"/>
      <c r="G496" s="227"/>
      <c r="H496" s="227"/>
      <c r="I496" s="227"/>
      <c r="J496" s="227"/>
      <c r="K496" s="227"/>
      <c r="L496" s="227"/>
      <c r="M496" s="227"/>
      <c r="N496" s="227"/>
      <c r="O496" s="232" t="s">
        <v>1165</v>
      </c>
      <c r="P496" s="30" t="s">
        <v>1150</v>
      </c>
      <c r="Q496" s="233">
        <v>397</v>
      </c>
      <c r="R496" s="30" t="s">
        <v>1151</v>
      </c>
      <c r="S496" s="23">
        <v>4</v>
      </c>
      <c r="T496" s="30"/>
    </row>
    <row r="497" spans="4:20" ht="30" hidden="1" customHeight="1" x14ac:dyDescent="0.25">
      <c r="D497" s="227"/>
      <c r="E497" s="227"/>
      <c r="F497" s="227"/>
      <c r="G497" s="227"/>
      <c r="H497" s="227"/>
      <c r="I497" s="227"/>
      <c r="J497" s="227"/>
      <c r="K497" s="227"/>
      <c r="L497" s="227"/>
      <c r="M497" s="227"/>
      <c r="N497" s="227"/>
      <c r="O497" s="1036" t="s">
        <v>1166</v>
      </c>
      <c r="P497" s="1043" t="s">
        <v>1152</v>
      </c>
      <c r="Q497" s="233">
        <v>398</v>
      </c>
      <c r="R497" s="30" t="s">
        <v>1140</v>
      </c>
      <c r="S497" s="23">
        <v>4</v>
      </c>
      <c r="T497" s="30"/>
    </row>
    <row r="498" spans="4:20" ht="30" hidden="1" customHeight="1" x14ac:dyDescent="0.25">
      <c r="D498" s="227"/>
      <c r="E498" s="227"/>
      <c r="F498" s="227"/>
      <c r="G498" s="227"/>
      <c r="H498" s="227"/>
      <c r="I498" s="227"/>
      <c r="J498" s="227"/>
      <c r="K498" s="227"/>
      <c r="L498" s="227"/>
      <c r="M498" s="227"/>
      <c r="N498" s="227"/>
      <c r="O498" s="1036"/>
      <c r="P498" s="1043"/>
      <c r="Q498" s="233">
        <v>399</v>
      </c>
      <c r="R498" s="30" t="s">
        <v>1153</v>
      </c>
      <c r="S498" s="36">
        <v>1</v>
      </c>
      <c r="T498" s="30"/>
    </row>
    <row r="499" spans="4:20" ht="30" hidden="1" customHeight="1" x14ac:dyDescent="0.25">
      <c r="D499" s="227"/>
      <c r="E499" s="227"/>
      <c r="F499" s="227"/>
      <c r="G499" s="227"/>
      <c r="H499" s="227"/>
      <c r="I499" s="227"/>
      <c r="J499" s="227"/>
      <c r="K499" s="227"/>
      <c r="L499" s="227"/>
      <c r="M499" s="227"/>
      <c r="N499" s="227"/>
      <c r="O499" s="1036" t="s">
        <v>1167</v>
      </c>
      <c r="P499" s="1044" t="s">
        <v>1154</v>
      </c>
      <c r="Q499" s="247">
        <v>400</v>
      </c>
      <c r="R499" s="30" t="s">
        <v>396</v>
      </c>
      <c r="S499" s="36">
        <v>2000</v>
      </c>
      <c r="T499" s="30"/>
    </row>
    <row r="500" spans="4:20" ht="30" hidden="1" customHeight="1" x14ac:dyDescent="0.25">
      <c r="D500" s="227"/>
      <c r="E500" s="227"/>
      <c r="F500" s="227"/>
      <c r="G500" s="227"/>
      <c r="H500" s="227"/>
      <c r="I500" s="227"/>
      <c r="J500" s="227"/>
      <c r="K500" s="227"/>
      <c r="L500" s="227"/>
      <c r="M500" s="227"/>
      <c r="N500" s="227"/>
      <c r="O500" s="1036"/>
      <c r="P500" s="1044"/>
      <c r="Q500" s="233">
        <v>401</v>
      </c>
      <c r="R500" s="30" t="s">
        <v>1155</v>
      </c>
      <c r="S500" s="36">
        <v>50</v>
      </c>
      <c r="T500" s="30"/>
    </row>
    <row r="501" spans="4:20" ht="30" hidden="1" customHeight="1" x14ac:dyDescent="0.25">
      <c r="D501" s="227"/>
      <c r="E501" s="227"/>
      <c r="F501" s="227"/>
      <c r="G501" s="227"/>
      <c r="H501" s="227"/>
      <c r="I501" s="227"/>
      <c r="J501" s="227"/>
      <c r="K501" s="227"/>
      <c r="L501" s="227"/>
      <c r="M501" s="227"/>
      <c r="N501" s="227"/>
      <c r="O501" s="232" t="s">
        <v>1168</v>
      </c>
      <c r="P501" s="35" t="s">
        <v>1156</v>
      </c>
      <c r="Q501" s="233">
        <v>402</v>
      </c>
      <c r="R501" s="30" t="s">
        <v>1157</v>
      </c>
      <c r="S501" s="36">
        <v>40</v>
      </c>
      <c r="T501" s="30"/>
    </row>
    <row r="502" spans="4:20" ht="30" customHeight="1" x14ac:dyDescent="0.25">
      <c r="D502" s="227"/>
      <c r="E502" s="227"/>
      <c r="F502" s="227"/>
      <c r="G502" s="227"/>
      <c r="H502" s="227"/>
      <c r="I502" s="227"/>
      <c r="J502" s="236">
        <v>2</v>
      </c>
      <c r="K502" s="227"/>
      <c r="L502" s="227"/>
      <c r="M502" s="227"/>
      <c r="N502" s="237">
        <v>3</v>
      </c>
      <c r="O502" s="201" t="s">
        <v>1170</v>
      </c>
      <c r="P502" s="198" t="s">
        <v>1169</v>
      </c>
      <c r="Q502" s="199"/>
      <c r="R502" s="199"/>
      <c r="S502" s="200"/>
      <c r="T502" s="199"/>
    </row>
    <row r="503" spans="4:20" ht="30" hidden="1" customHeight="1" x14ac:dyDescent="0.25">
      <c r="D503" s="227"/>
      <c r="E503" s="227"/>
      <c r="F503" s="227"/>
      <c r="G503" s="227"/>
      <c r="H503" s="227"/>
      <c r="I503" s="227"/>
      <c r="J503" s="227"/>
      <c r="K503" s="227"/>
      <c r="L503" s="227"/>
      <c r="M503" s="227"/>
      <c r="N503" s="227"/>
      <c r="O503" s="1036" t="s">
        <v>1175</v>
      </c>
      <c r="P503" s="1044" t="s">
        <v>1171</v>
      </c>
      <c r="Q503" s="233">
        <v>403</v>
      </c>
      <c r="R503" s="35" t="s">
        <v>314</v>
      </c>
      <c r="S503" s="36">
        <v>2000</v>
      </c>
      <c r="T503" s="35"/>
    </row>
    <row r="504" spans="4:20" ht="30" hidden="1" customHeight="1" x14ac:dyDescent="0.25">
      <c r="D504" s="227"/>
      <c r="E504" s="227"/>
      <c r="F504" s="227"/>
      <c r="G504" s="227"/>
      <c r="H504" s="227"/>
      <c r="I504" s="227"/>
      <c r="J504" s="227"/>
      <c r="K504" s="227"/>
      <c r="L504" s="227"/>
      <c r="M504" s="227"/>
      <c r="N504" s="227"/>
      <c r="O504" s="1036"/>
      <c r="P504" s="1044"/>
      <c r="Q504" s="233">
        <v>404</v>
      </c>
      <c r="R504" s="35" t="s">
        <v>1172</v>
      </c>
      <c r="S504" s="36">
        <v>500</v>
      </c>
      <c r="T504" s="35"/>
    </row>
    <row r="505" spans="4:20" ht="30" hidden="1" customHeight="1" x14ac:dyDescent="0.25">
      <c r="D505" s="227"/>
      <c r="E505" s="227"/>
      <c r="F505" s="227"/>
      <c r="G505" s="227"/>
      <c r="H505" s="227"/>
      <c r="I505" s="227"/>
      <c r="J505" s="227"/>
      <c r="K505" s="227"/>
      <c r="L505" s="227"/>
      <c r="M505" s="227"/>
      <c r="N505" s="227"/>
      <c r="O505" s="232" t="s">
        <v>1185</v>
      </c>
      <c r="P505" s="35" t="s">
        <v>1173</v>
      </c>
      <c r="Q505" s="233">
        <v>405</v>
      </c>
      <c r="R505" s="35" t="s">
        <v>1174</v>
      </c>
      <c r="S505" s="36">
        <v>30</v>
      </c>
      <c r="T505" s="35"/>
    </row>
    <row r="506" spans="4:20" ht="30" customHeight="1" x14ac:dyDescent="0.25">
      <c r="D506" s="227"/>
      <c r="E506" s="227"/>
      <c r="F506" s="227"/>
      <c r="G506" s="227"/>
      <c r="H506" s="227"/>
      <c r="I506" s="227"/>
      <c r="J506" s="236">
        <v>4</v>
      </c>
      <c r="K506" s="227"/>
      <c r="L506" s="227"/>
      <c r="M506" s="227"/>
      <c r="N506" s="237">
        <v>5</v>
      </c>
      <c r="O506" s="201" t="s">
        <v>1177</v>
      </c>
      <c r="P506" s="198" t="s">
        <v>1176</v>
      </c>
      <c r="Q506" s="199"/>
      <c r="R506" s="199"/>
      <c r="S506" s="200"/>
      <c r="T506" s="199"/>
    </row>
    <row r="507" spans="4:20" ht="30" hidden="1" customHeight="1" x14ac:dyDescent="0.25">
      <c r="D507" s="227"/>
      <c r="E507" s="227"/>
      <c r="F507" s="227"/>
      <c r="G507" s="227"/>
      <c r="H507" s="227"/>
      <c r="I507" s="227"/>
      <c r="J507" s="227"/>
      <c r="K507" s="227"/>
      <c r="L507" s="227"/>
      <c r="M507" s="227"/>
      <c r="N507" s="227"/>
      <c r="O507" s="232" t="s">
        <v>1186</v>
      </c>
      <c r="P507" s="33" t="s">
        <v>1178</v>
      </c>
      <c r="Q507" s="233">
        <v>406</v>
      </c>
      <c r="R507" s="30" t="s">
        <v>1131</v>
      </c>
      <c r="S507" s="36">
        <v>40</v>
      </c>
      <c r="T507" s="30"/>
    </row>
    <row r="508" spans="4:20" ht="30" hidden="1" customHeight="1" x14ac:dyDescent="0.25">
      <c r="D508" s="227"/>
      <c r="E508" s="227"/>
      <c r="F508" s="227"/>
      <c r="G508" s="227"/>
      <c r="H508" s="227"/>
      <c r="I508" s="227"/>
      <c r="J508" s="227"/>
      <c r="K508" s="227"/>
      <c r="L508" s="227"/>
      <c r="M508" s="227"/>
      <c r="N508" s="227"/>
      <c r="O508" s="232" t="s">
        <v>1187</v>
      </c>
      <c r="P508" s="21" t="s">
        <v>1179</v>
      </c>
      <c r="Q508" s="233">
        <v>407</v>
      </c>
      <c r="R508" s="30" t="s">
        <v>1180</v>
      </c>
      <c r="S508" s="36">
        <v>4</v>
      </c>
      <c r="T508" s="30"/>
    </row>
    <row r="509" spans="4:20" ht="30" hidden="1" customHeight="1" x14ac:dyDescent="0.25">
      <c r="D509" s="227"/>
      <c r="E509" s="227"/>
      <c r="F509" s="227"/>
      <c r="G509" s="227"/>
      <c r="H509" s="227"/>
      <c r="I509" s="227"/>
      <c r="J509" s="227"/>
      <c r="K509" s="227"/>
      <c r="L509" s="227"/>
      <c r="M509" s="227"/>
      <c r="N509" s="227"/>
      <c r="O509" s="1036" t="s">
        <v>1188</v>
      </c>
      <c r="P509" s="1039" t="s">
        <v>1181</v>
      </c>
      <c r="Q509" s="233">
        <v>408</v>
      </c>
      <c r="R509" s="30" t="s">
        <v>396</v>
      </c>
      <c r="S509" s="36">
        <v>1</v>
      </c>
      <c r="T509" s="30"/>
    </row>
    <row r="510" spans="4:20" ht="30" hidden="1" customHeight="1" x14ac:dyDescent="0.25">
      <c r="D510" s="227"/>
      <c r="E510" s="227"/>
      <c r="F510" s="227"/>
      <c r="G510" s="227"/>
      <c r="H510" s="227"/>
      <c r="I510" s="227"/>
      <c r="J510" s="227"/>
      <c r="K510" s="227"/>
      <c r="L510" s="227"/>
      <c r="M510" s="227"/>
      <c r="N510" s="227"/>
      <c r="O510" s="1036"/>
      <c r="P510" s="1039"/>
      <c r="Q510" s="233">
        <v>409</v>
      </c>
      <c r="R510" s="30" t="s">
        <v>1182</v>
      </c>
      <c r="S510" s="36">
        <v>1</v>
      </c>
      <c r="T510" s="30"/>
    </row>
    <row r="511" spans="4:20" ht="30" hidden="1" customHeight="1" x14ac:dyDescent="0.25">
      <c r="D511" s="227"/>
      <c r="E511" s="227"/>
      <c r="F511" s="227"/>
      <c r="G511" s="227"/>
      <c r="H511" s="227"/>
      <c r="I511" s="227"/>
      <c r="J511" s="227"/>
      <c r="K511" s="227"/>
      <c r="L511" s="227"/>
      <c r="M511" s="227"/>
      <c r="N511" s="227"/>
      <c r="O511" s="232" t="s">
        <v>1189</v>
      </c>
      <c r="P511" s="21" t="s">
        <v>1183</v>
      </c>
      <c r="Q511" s="233">
        <v>410</v>
      </c>
      <c r="R511" s="30" t="s">
        <v>1184</v>
      </c>
      <c r="S511" s="36">
        <v>2</v>
      </c>
      <c r="T511" s="30"/>
    </row>
    <row r="512" spans="4:20" ht="30" customHeight="1" x14ac:dyDescent="0.25">
      <c r="D512" s="227"/>
      <c r="E512" s="227"/>
      <c r="F512" s="227"/>
      <c r="G512" s="227"/>
      <c r="H512" s="227"/>
      <c r="I512" s="227"/>
      <c r="J512" s="236">
        <v>5</v>
      </c>
      <c r="K512" s="227"/>
      <c r="L512" s="227"/>
      <c r="M512" s="227"/>
      <c r="N512" s="237">
        <v>8</v>
      </c>
      <c r="O512" s="201" t="s">
        <v>1191</v>
      </c>
      <c r="P512" s="198" t="s">
        <v>1190</v>
      </c>
      <c r="Q512" s="199"/>
      <c r="R512" s="199"/>
      <c r="S512" s="200"/>
      <c r="T512" s="199"/>
    </row>
    <row r="513" spans="4:20" ht="30" hidden="1" customHeight="1" x14ac:dyDescent="0.25">
      <c r="D513" s="227"/>
      <c r="E513" s="227"/>
      <c r="F513" s="227"/>
      <c r="G513" s="227"/>
      <c r="H513" s="227"/>
      <c r="I513" s="227"/>
      <c r="J513" s="227"/>
      <c r="K513" s="227"/>
      <c r="L513" s="227"/>
      <c r="M513" s="227"/>
      <c r="N513" s="227"/>
      <c r="O513" s="1036" t="s">
        <v>1192</v>
      </c>
      <c r="P513" s="1037" t="s">
        <v>1193</v>
      </c>
      <c r="Q513" s="233">
        <v>411</v>
      </c>
      <c r="R513" s="30" t="s">
        <v>1140</v>
      </c>
      <c r="S513" s="36">
        <v>4</v>
      </c>
      <c r="T513" s="30"/>
    </row>
    <row r="514" spans="4:20" ht="30" hidden="1" customHeight="1" x14ac:dyDescent="0.25">
      <c r="D514" s="227"/>
      <c r="E514" s="227"/>
      <c r="F514" s="227"/>
      <c r="G514" s="227"/>
      <c r="H514" s="227"/>
      <c r="I514" s="227"/>
      <c r="J514" s="227"/>
      <c r="K514" s="227"/>
      <c r="L514" s="227"/>
      <c r="M514" s="227"/>
      <c r="N514" s="227"/>
      <c r="O514" s="1036"/>
      <c r="P514" s="1037"/>
      <c r="Q514" s="233">
        <v>412</v>
      </c>
      <c r="R514" s="30" t="s">
        <v>1194</v>
      </c>
      <c r="S514" s="36">
        <v>1</v>
      </c>
      <c r="T514" s="30"/>
    </row>
    <row r="515" spans="4:20" ht="30" hidden="1" customHeight="1" x14ac:dyDescent="0.25">
      <c r="D515" s="227"/>
      <c r="E515" s="227"/>
      <c r="F515" s="227"/>
      <c r="G515" s="227"/>
      <c r="H515" s="227"/>
      <c r="I515" s="227"/>
      <c r="J515" s="227"/>
      <c r="K515" s="227"/>
      <c r="L515" s="227"/>
      <c r="M515" s="227"/>
      <c r="N515" s="227"/>
      <c r="O515" s="232" t="s">
        <v>1202</v>
      </c>
      <c r="P515" s="33" t="s">
        <v>1195</v>
      </c>
      <c r="Q515" s="233">
        <v>413</v>
      </c>
      <c r="R515" s="35" t="s">
        <v>1196</v>
      </c>
      <c r="S515" s="36">
        <v>1000</v>
      </c>
      <c r="T515" s="35"/>
    </row>
    <row r="516" spans="4:20" ht="30" hidden="1" customHeight="1" x14ac:dyDescent="0.25">
      <c r="D516" s="227"/>
      <c r="E516" s="227"/>
      <c r="F516" s="227"/>
      <c r="G516" s="227"/>
      <c r="H516" s="227"/>
      <c r="I516" s="227"/>
      <c r="J516" s="227"/>
      <c r="K516" s="227"/>
      <c r="L516" s="227"/>
      <c r="M516" s="227"/>
      <c r="N516" s="227"/>
      <c r="O516" s="232" t="s">
        <v>1203</v>
      </c>
      <c r="P516" s="33" t="s">
        <v>1197</v>
      </c>
      <c r="Q516" s="233">
        <v>414</v>
      </c>
      <c r="R516" s="30" t="s">
        <v>1140</v>
      </c>
      <c r="S516" s="36">
        <v>4</v>
      </c>
      <c r="T516" s="30"/>
    </row>
    <row r="517" spans="4:20" ht="30" hidden="1" customHeight="1" x14ac:dyDescent="0.25">
      <c r="D517" s="227"/>
      <c r="E517" s="227"/>
      <c r="F517" s="227"/>
      <c r="G517" s="227"/>
      <c r="H517" s="227"/>
      <c r="I517" s="227"/>
      <c r="J517" s="227"/>
      <c r="K517" s="227"/>
      <c r="L517" s="227"/>
      <c r="M517" s="227"/>
      <c r="N517" s="227"/>
      <c r="O517" s="1036" t="s">
        <v>1204</v>
      </c>
      <c r="P517" s="1044" t="s">
        <v>1198</v>
      </c>
      <c r="Q517" s="233">
        <v>415</v>
      </c>
      <c r="R517" s="30" t="s">
        <v>1140</v>
      </c>
      <c r="S517" s="36">
        <v>2</v>
      </c>
      <c r="T517" s="30"/>
    </row>
    <row r="518" spans="4:20" ht="30" hidden="1" customHeight="1" x14ac:dyDescent="0.25">
      <c r="D518" s="227"/>
      <c r="E518" s="227"/>
      <c r="F518" s="227"/>
      <c r="G518" s="227"/>
      <c r="H518" s="227"/>
      <c r="I518" s="227"/>
      <c r="J518" s="227"/>
      <c r="K518" s="227"/>
      <c r="L518" s="227"/>
      <c r="M518" s="227"/>
      <c r="N518" s="227"/>
      <c r="O518" s="1036"/>
      <c r="P518" s="1044"/>
      <c r="Q518" s="233">
        <v>416</v>
      </c>
      <c r="R518" s="30" t="s">
        <v>1199</v>
      </c>
      <c r="S518" s="36">
        <v>400</v>
      </c>
      <c r="T518" s="30"/>
    </row>
    <row r="519" spans="4:20" ht="30" hidden="1" customHeight="1" x14ac:dyDescent="0.25">
      <c r="D519" s="227"/>
      <c r="E519" s="227"/>
      <c r="F519" s="227"/>
      <c r="G519" s="227"/>
      <c r="H519" s="227"/>
      <c r="I519" s="227"/>
      <c r="J519" s="227"/>
      <c r="K519" s="227"/>
      <c r="L519" s="227"/>
      <c r="M519" s="227"/>
      <c r="N519" s="227"/>
      <c r="O519" s="1036"/>
      <c r="P519" s="1044"/>
      <c r="Q519" s="234">
        <v>417</v>
      </c>
      <c r="R519" s="30" t="s">
        <v>1174</v>
      </c>
      <c r="S519" s="36">
        <v>20</v>
      </c>
      <c r="T519" s="30"/>
    </row>
    <row r="520" spans="4:20" ht="30" hidden="1" customHeight="1" x14ac:dyDescent="0.25">
      <c r="D520" s="227"/>
      <c r="E520" s="227"/>
      <c r="F520" s="227"/>
      <c r="G520" s="227"/>
      <c r="H520" s="227"/>
      <c r="I520" s="227"/>
      <c r="J520" s="227"/>
      <c r="K520" s="227"/>
      <c r="L520" s="227"/>
      <c r="M520" s="227"/>
      <c r="N520" s="227"/>
      <c r="O520" s="232" t="s">
        <v>1205</v>
      </c>
      <c r="P520" s="21" t="s">
        <v>1200</v>
      </c>
      <c r="Q520" s="234">
        <v>418</v>
      </c>
      <c r="R520" s="30" t="s">
        <v>1201</v>
      </c>
      <c r="S520" s="23">
        <v>4</v>
      </c>
      <c r="T520" s="30"/>
    </row>
    <row r="521" spans="4:20" ht="30" customHeight="1" x14ac:dyDescent="0.25">
      <c r="D521" s="227"/>
      <c r="E521" s="227"/>
      <c r="F521" s="228">
        <v>5</v>
      </c>
      <c r="G521" s="227"/>
      <c r="H521" s="227"/>
      <c r="I521" s="236">
        <f>SUM(J522:J540)</f>
        <v>21</v>
      </c>
      <c r="J521" s="227"/>
      <c r="K521" s="227"/>
      <c r="L521" s="227"/>
      <c r="M521" s="237">
        <f>SUM(N522:N540)</f>
        <v>21</v>
      </c>
      <c r="N521" s="227"/>
      <c r="O521" s="194">
        <v>2.7</v>
      </c>
      <c r="P521" s="195" t="s">
        <v>1206</v>
      </c>
      <c r="Q521" s="194"/>
      <c r="R521" s="194"/>
      <c r="S521" s="196"/>
      <c r="T521" s="194"/>
    </row>
    <row r="522" spans="4:20" ht="30" customHeight="1" x14ac:dyDescent="0.25">
      <c r="D522" s="227"/>
      <c r="E522" s="227"/>
      <c r="F522" s="227"/>
      <c r="G522" s="227"/>
      <c r="H522" s="227"/>
      <c r="I522" s="227"/>
      <c r="J522" s="236">
        <v>13</v>
      </c>
      <c r="K522" s="227"/>
      <c r="L522" s="227"/>
      <c r="M522" s="227"/>
      <c r="N522" s="237">
        <v>13</v>
      </c>
      <c r="O522" s="201" t="s">
        <v>1224</v>
      </c>
      <c r="P522" s="198" t="s">
        <v>1223</v>
      </c>
      <c r="Q522" s="199"/>
      <c r="R522" s="199"/>
      <c r="S522" s="200"/>
      <c r="T522" s="199"/>
    </row>
    <row r="523" spans="4:20" ht="30" hidden="1" customHeight="1" x14ac:dyDescent="0.25">
      <c r="D523" s="227"/>
      <c r="E523" s="227"/>
      <c r="F523" s="227"/>
      <c r="G523" s="227"/>
      <c r="H523" s="227"/>
      <c r="I523" s="227"/>
      <c r="J523" s="227"/>
      <c r="K523" s="227"/>
      <c r="L523" s="227"/>
      <c r="M523" s="227"/>
      <c r="N523" s="227"/>
      <c r="O523" s="232" t="s">
        <v>1225</v>
      </c>
      <c r="P523" s="30" t="s">
        <v>1207</v>
      </c>
      <c r="Q523" s="234">
        <v>419</v>
      </c>
      <c r="R523" s="30" t="s">
        <v>1208</v>
      </c>
      <c r="S523" s="23">
        <v>1000</v>
      </c>
      <c r="T523" s="30"/>
    </row>
    <row r="524" spans="4:20" ht="30" hidden="1" customHeight="1" x14ac:dyDescent="0.25">
      <c r="D524" s="227"/>
      <c r="E524" s="227"/>
      <c r="F524" s="227"/>
      <c r="G524" s="227"/>
      <c r="H524" s="227"/>
      <c r="I524" s="227"/>
      <c r="J524" s="227"/>
      <c r="K524" s="227"/>
      <c r="L524" s="227"/>
      <c r="M524" s="227"/>
      <c r="N524" s="227"/>
      <c r="O524" s="232" t="s">
        <v>1226</v>
      </c>
      <c r="P524" s="21" t="s">
        <v>1209</v>
      </c>
      <c r="Q524" s="233">
        <v>420</v>
      </c>
      <c r="R524" s="30" t="s">
        <v>1210</v>
      </c>
      <c r="S524" s="36">
        <v>1000</v>
      </c>
      <c r="T524" s="30"/>
    </row>
    <row r="525" spans="4:20" ht="30" hidden="1" customHeight="1" x14ac:dyDescent="0.25">
      <c r="D525" s="227"/>
      <c r="E525" s="227"/>
      <c r="F525" s="227"/>
      <c r="G525" s="227"/>
      <c r="H525" s="227"/>
      <c r="I525" s="227"/>
      <c r="J525" s="227"/>
      <c r="K525" s="227"/>
      <c r="L525" s="227"/>
      <c r="M525" s="227"/>
      <c r="N525" s="227"/>
      <c r="O525" s="232" t="s">
        <v>1227</v>
      </c>
      <c r="P525" s="21" t="s">
        <v>1211</v>
      </c>
      <c r="Q525" s="233">
        <v>421</v>
      </c>
      <c r="R525" s="30" t="s">
        <v>1155</v>
      </c>
      <c r="S525" s="36">
        <v>16</v>
      </c>
      <c r="T525" s="30"/>
    </row>
    <row r="526" spans="4:20" ht="30" hidden="1" customHeight="1" x14ac:dyDescent="0.25">
      <c r="D526" s="227"/>
      <c r="E526" s="227"/>
      <c r="F526" s="227"/>
      <c r="G526" s="227"/>
      <c r="H526" s="227"/>
      <c r="I526" s="227"/>
      <c r="J526" s="227"/>
      <c r="K526" s="227"/>
      <c r="L526" s="227"/>
      <c r="M526" s="227"/>
      <c r="N526" s="227"/>
      <c r="O526" s="232" t="s">
        <v>1228</v>
      </c>
      <c r="P526" s="21" t="s">
        <v>1212</v>
      </c>
      <c r="Q526" s="233">
        <v>422</v>
      </c>
      <c r="R526" s="30" t="s">
        <v>1146</v>
      </c>
      <c r="S526" s="23">
        <v>4</v>
      </c>
      <c r="T526" s="30"/>
    </row>
    <row r="527" spans="4:20" ht="30" hidden="1" customHeight="1" x14ac:dyDescent="0.25">
      <c r="D527" s="227"/>
      <c r="E527" s="227"/>
      <c r="F527" s="227"/>
      <c r="G527" s="227"/>
      <c r="H527" s="227"/>
      <c r="I527" s="227"/>
      <c r="J527" s="227"/>
      <c r="K527" s="227"/>
      <c r="L527" s="227"/>
      <c r="M527" s="227"/>
      <c r="N527" s="227"/>
      <c r="O527" s="232" t="s">
        <v>1229</v>
      </c>
      <c r="P527" s="21" t="s">
        <v>1213</v>
      </c>
      <c r="Q527" s="233">
        <v>423</v>
      </c>
      <c r="R527" s="30" t="s">
        <v>1214</v>
      </c>
      <c r="S527" s="23">
        <v>2</v>
      </c>
      <c r="T527" s="30"/>
    </row>
    <row r="528" spans="4:20" ht="30" hidden="1" customHeight="1" x14ac:dyDescent="0.25">
      <c r="D528" s="227"/>
      <c r="E528" s="227"/>
      <c r="F528" s="227"/>
      <c r="G528" s="227"/>
      <c r="H528" s="227"/>
      <c r="I528" s="227"/>
      <c r="J528" s="227"/>
      <c r="K528" s="227"/>
      <c r="L528" s="227"/>
      <c r="M528" s="227"/>
      <c r="N528" s="227"/>
      <c r="O528" s="232" t="s">
        <v>1230</v>
      </c>
      <c r="P528" s="21" t="s">
        <v>1215</v>
      </c>
      <c r="Q528" s="233">
        <v>424</v>
      </c>
      <c r="R528" s="30" t="s">
        <v>1146</v>
      </c>
      <c r="S528" s="36">
        <v>1</v>
      </c>
      <c r="T528" s="30"/>
    </row>
    <row r="529" spans="4:20" ht="30" hidden="1" customHeight="1" x14ac:dyDescent="0.25">
      <c r="D529" s="227"/>
      <c r="E529" s="227"/>
      <c r="F529" s="227"/>
      <c r="G529" s="227"/>
      <c r="H529" s="227"/>
      <c r="I529" s="227"/>
      <c r="J529" s="227"/>
      <c r="K529" s="227"/>
      <c r="L529" s="227"/>
      <c r="M529" s="227"/>
      <c r="N529" s="227"/>
      <c r="O529" s="232" t="s">
        <v>1231</v>
      </c>
      <c r="P529" s="33" t="s">
        <v>1216</v>
      </c>
      <c r="Q529" s="233">
        <v>425</v>
      </c>
      <c r="R529" s="30" t="s">
        <v>1140</v>
      </c>
      <c r="S529" s="23">
        <v>1</v>
      </c>
      <c r="T529" s="30"/>
    </row>
    <row r="530" spans="4:20" ht="30" hidden="1" customHeight="1" x14ac:dyDescent="0.25">
      <c r="D530" s="227"/>
      <c r="E530" s="227"/>
      <c r="F530" s="227"/>
      <c r="G530" s="227"/>
      <c r="H530" s="227"/>
      <c r="I530" s="227"/>
      <c r="J530" s="227"/>
      <c r="K530" s="227"/>
      <c r="L530" s="227"/>
      <c r="M530" s="227"/>
      <c r="N530" s="227"/>
      <c r="O530" s="232" t="s">
        <v>1232</v>
      </c>
      <c r="P530" s="21" t="s">
        <v>1217</v>
      </c>
      <c r="Q530" s="233">
        <v>426</v>
      </c>
      <c r="R530" s="30" t="s">
        <v>1155</v>
      </c>
      <c r="S530" s="23">
        <v>40</v>
      </c>
      <c r="T530" s="30"/>
    </row>
    <row r="531" spans="4:20" ht="30" hidden="1" customHeight="1" x14ac:dyDescent="0.25">
      <c r="D531" s="227"/>
      <c r="E531" s="227"/>
      <c r="F531" s="227"/>
      <c r="G531" s="227"/>
      <c r="H531" s="227"/>
      <c r="I531" s="227"/>
      <c r="J531" s="227"/>
      <c r="K531" s="227"/>
      <c r="L531" s="227"/>
      <c r="M531" s="227"/>
      <c r="N531" s="227"/>
      <c r="O531" s="232" t="s">
        <v>1233</v>
      </c>
      <c r="P531" s="21" t="s">
        <v>1218</v>
      </c>
      <c r="Q531" s="234">
        <v>427</v>
      </c>
      <c r="R531" s="30" t="s">
        <v>1131</v>
      </c>
      <c r="S531" s="23">
        <v>6</v>
      </c>
      <c r="T531" s="30"/>
    </row>
    <row r="532" spans="4:20" ht="30" hidden="1" customHeight="1" x14ac:dyDescent="0.25">
      <c r="D532" s="227"/>
      <c r="E532" s="227"/>
      <c r="F532" s="227"/>
      <c r="G532" s="227"/>
      <c r="H532" s="227"/>
      <c r="I532" s="227"/>
      <c r="J532" s="227"/>
      <c r="K532" s="227"/>
      <c r="L532" s="227"/>
      <c r="M532" s="227"/>
      <c r="N532" s="227"/>
      <c r="O532" s="232" t="s">
        <v>1234</v>
      </c>
      <c r="P532" s="21" t="s">
        <v>1219</v>
      </c>
      <c r="Q532" s="233">
        <v>428</v>
      </c>
      <c r="R532" s="30" t="s">
        <v>1180</v>
      </c>
      <c r="S532" s="23">
        <v>4</v>
      </c>
      <c r="T532" s="30"/>
    </row>
    <row r="533" spans="4:20" ht="30" hidden="1" customHeight="1" x14ac:dyDescent="0.25">
      <c r="D533" s="227"/>
      <c r="E533" s="227"/>
      <c r="F533" s="227"/>
      <c r="G533" s="227"/>
      <c r="H533" s="227"/>
      <c r="I533" s="227"/>
      <c r="J533" s="227"/>
      <c r="K533" s="227"/>
      <c r="L533" s="227"/>
      <c r="M533" s="227"/>
      <c r="N533" s="227"/>
      <c r="O533" s="232" t="s">
        <v>1235</v>
      </c>
      <c r="P533" s="21" t="s">
        <v>1220</v>
      </c>
      <c r="Q533" s="233">
        <v>429</v>
      </c>
      <c r="R533" s="30" t="s">
        <v>1180</v>
      </c>
      <c r="S533" s="23">
        <v>4</v>
      </c>
      <c r="T533" s="30"/>
    </row>
    <row r="534" spans="4:20" ht="30" hidden="1" customHeight="1" x14ac:dyDescent="0.25">
      <c r="D534" s="227"/>
      <c r="E534" s="227"/>
      <c r="F534" s="227"/>
      <c r="G534" s="227"/>
      <c r="H534" s="227"/>
      <c r="I534" s="227"/>
      <c r="J534" s="227"/>
      <c r="K534" s="227"/>
      <c r="L534" s="227"/>
      <c r="M534" s="227"/>
      <c r="N534" s="227"/>
      <c r="O534" s="232" t="s">
        <v>1236</v>
      </c>
      <c r="P534" s="33" t="s">
        <v>1221</v>
      </c>
      <c r="Q534" s="233">
        <v>430</v>
      </c>
      <c r="R534" s="30" t="s">
        <v>1151</v>
      </c>
      <c r="S534" s="23">
        <v>2</v>
      </c>
      <c r="T534" s="30"/>
    </row>
    <row r="535" spans="4:20" ht="30" hidden="1" customHeight="1" x14ac:dyDescent="0.25">
      <c r="D535" s="227"/>
      <c r="E535" s="227"/>
      <c r="F535" s="227"/>
      <c r="G535" s="227"/>
      <c r="H535" s="227"/>
      <c r="I535" s="227"/>
      <c r="J535" s="227"/>
      <c r="K535" s="227"/>
      <c r="L535" s="227"/>
      <c r="M535" s="227"/>
      <c r="N535" s="227"/>
      <c r="O535" s="232" t="s">
        <v>1237</v>
      </c>
      <c r="P535" s="33" t="s">
        <v>1222</v>
      </c>
      <c r="Q535" s="234">
        <v>431</v>
      </c>
      <c r="R535" s="30" t="s">
        <v>1151</v>
      </c>
      <c r="S535" s="23">
        <v>2</v>
      </c>
      <c r="T535" s="30"/>
    </row>
    <row r="536" spans="4:20" ht="30" customHeight="1" x14ac:dyDescent="0.25">
      <c r="D536" s="227"/>
      <c r="E536" s="227"/>
      <c r="F536" s="227"/>
      <c r="G536" s="227"/>
      <c r="H536" s="227"/>
      <c r="I536" s="227"/>
      <c r="J536" s="236">
        <v>3</v>
      </c>
      <c r="K536" s="227"/>
      <c r="L536" s="227"/>
      <c r="M536" s="227"/>
      <c r="N536" s="237">
        <v>3</v>
      </c>
      <c r="O536" s="201" t="s">
        <v>1239</v>
      </c>
      <c r="P536" s="198" t="s">
        <v>1238</v>
      </c>
      <c r="Q536" s="199"/>
      <c r="R536" s="199"/>
      <c r="S536" s="200"/>
      <c r="T536" s="199"/>
    </row>
    <row r="537" spans="4:20" ht="30" hidden="1" customHeight="1" x14ac:dyDescent="0.25">
      <c r="D537" s="227"/>
      <c r="E537" s="227"/>
      <c r="F537" s="227"/>
      <c r="G537" s="227"/>
      <c r="H537" s="227"/>
      <c r="I537" s="227"/>
      <c r="J537" s="227"/>
      <c r="K537" s="227"/>
      <c r="L537" s="227"/>
      <c r="M537" s="227"/>
      <c r="N537" s="227"/>
      <c r="O537" s="232" t="s">
        <v>1245</v>
      </c>
      <c r="P537" s="35" t="s">
        <v>1240</v>
      </c>
      <c r="Q537" s="234">
        <v>432</v>
      </c>
      <c r="R537" s="35" t="s">
        <v>1241</v>
      </c>
      <c r="S537" s="36">
        <v>5000</v>
      </c>
      <c r="T537" s="35"/>
    </row>
    <row r="538" spans="4:20" ht="30" hidden="1" customHeight="1" x14ac:dyDescent="0.25">
      <c r="D538" s="227"/>
      <c r="E538" s="227"/>
      <c r="F538" s="227"/>
      <c r="G538" s="227"/>
      <c r="H538" s="227"/>
      <c r="I538" s="227"/>
      <c r="J538" s="227"/>
      <c r="K538" s="227"/>
      <c r="L538" s="227"/>
      <c r="M538" s="227"/>
      <c r="N538" s="227"/>
      <c r="O538" s="232" t="s">
        <v>1246</v>
      </c>
      <c r="P538" s="30" t="s">
        <v>1242</v>
      </c>
      <c r="Q538" s="234">
        <v>433</v>
      </c>
      <c r="R538" s="35" t="s">
        <v>1243</v>
      </c>
      <c r="S538" s="36">
        <v>500</v>
      </c>
      <c r="T538" s="35"/>
    </row>
    <row r="539" spans="4:20" ht="30" hidden="1" customHeight="1" x14ac:dyDescent="0.25">
      <c r="D539" s="227"/>
      <c r="E539" s="227"/>
      <c r="F539" s="227"/>
      <c r="G539" s="227"/>
      <c r="H539" s="227"/>
      <c r="I539" s="227"/>
      <c r="J539" s="227"/>
      <c r="K539" s="227"/>
      <c r="L539" s="227"/>
      <c r="M539" s="227"/>
      <c r="N539" s="227"/>
      <c r="O539" s="232" t="s">
        <v>1247</v>
      </c>
      <c r="P539" s="30" t="s">
        <v>1244</v>
      </c>
      <c r="Q539" s="234">
        <v>434</v>
      </c>
      <c r="R539" s="35" t="s">
        <v>1241</v>
      </c>
      <c r="S539" s="36">
        <v>200</v>
      </c>
      <c r="T539" s="35"/>
    </row>
    <row r="540" spans="4:20" ht="30" customHeight="1" x14ac:dyDescent="0.25">
      <c r="D540" s="227"/>
      <c r="E540" s="227"/>
      <c r="F540" s="227"/>
      <c r="G540" s="227"/>
      <c r="H540" s="227"/>
      <c r="I540" s="227"/>
      <c r="J540" s="236">
        <v>5</v>
      </c>
      <c r="K540" s="227"/>
      <c r="L540" s="227"/>
      <c r="M540" s="227"/>
      <c r="N540" s="237">
        <v>5</v>
      </c>
      <c r="O540" s="201" t="s">
        <v>1249</v>
      </c>
      <c r="P540" s="198" t="s">
        <v>1248</v>
      </c>
      <c r="Q540" s="199"/>
      <c r="R540" s="199"/>
      <c r="S540" s="200"/>
      <c r="T540" s="199"/>
    </row>
    <row r="541" spans="4:20" ht="30" hidden="1" customHeight="1" x14ac:dyDescent="0.25">
      <c r="D541" s="227"/>
      <c r="E541" s="227"/>
      <c r="F541" s="227"/>
      <c r="G541" s="227"/>
      <c r="H541" s="227"/>
      <c r="I541" s="227"/>
      <c r="J541" s="227"/>
      <c r="K541" s="227"/>
      <c r="L541" s="227"/>
      <c r="M541" s="227"/>
      <c r="N541" s="227"/>
      <c r="O541" s="232" t="s">
        <v>1257</v>
      </c>
      <c r="P541" s="30" t="s">
        <v>1250</v>
      </c>
      <c r="Q541" s="234">
        <v>435</v>
      </c>
      <c r="R541" s="11" t="s">
        <v>1251</v>
      </c>
      <c r="S541" s="23">
        <v>40</v>
      </c>
      <c r="T541" s="11"/>
    </row>
    <row r="542" spans="4:20" ht="30" hidden="1" customHeight="1" x14ac:dyDescent="0.25">
      <c r="D542" s="227"/>
      <c r="E542" s="227"/>
      <c r="F542" s="227"/>
      <c r="G542" s="227"/>
      <c r="H542" s="227"/>
      <c r="I542" s="227"/>
      <c r="J542" s="227"/>
      <c r="K542" s="227"/>
      <c r="L542" s="227"/>
      <c r="M542" s="227"/>
      <c r="N542" s="227"/>
      <c r="O542" s="232" t="s">
        <v>1258</v>
      </c>
      <c r="P542" s="30" t="s">
        <v>1252</v>
      </c>
      <c r="Q542" s="234">
        <v>436</v>
      </c>
      <c r="R542" s="11" t="s">
        <v>1253</v>
      </c>
      <c r="S542" s="36">
        <v>40</v>
      </c>
      <c r="T542" s="11"/>
    </row>
    <row r="543" spans="4:20" ht="30" hidden="1" customHeight="1" x14ac:dyDescent="0.25">
      <c r="D543" s="227"/>
      <c r="E543" s="227"/>
      <c r="F543" s="227"/>
      <c r="G543" s="227"/>
      <c r="H543" s="227"/>
      <c r="I543" s="227"/>
      <c r="J543" s="227"/>
      <c r="K543" s="227"/>
      <c r="L543" s="227"/>
      <c r="M543" s="227"/>
      <c r="N543" s="227"/>
      <c r="O543" s="232" t="s">
        <v>1259</v>
      </c>
      <c r="P543" s="35" t="s">
        <v>1254</v>
      </c>
      <c r="Q543" s="234">
        <v>437</v>
      </c>
      <c r="R543" s="11" t="s">
        <v>1253</v>
      </c>
      <c r="S543" s="36">
        <v>4</v>
      </c>
      <c r="T543" s="11"/>
    </row>
    <row r="544" spans="4:20" ht="30" hidden="1" customHeight="1" x14ac:dyDescent="0.25">
      <c r="D544" s="227"/>
      <c r="E544" s="227"/>
      <c r="F544" s="227"/>
      <c r="G544" s="227"/>
      <c r="H544" s="227"/>
      <c r="I544" s="227"/>
      <c r="J544" s="227"/>
      <c r="K544" s="227"/>
      <c r="L544" s="227"/>
      <c r="M544" s="227"/>
      <c r="N544" s="227"/>
      <c r="O544" s="232" t="s">
        <v>1260</v>
      </c>
      <c r="P544" s="35" t="s">
        <v>1255</v>
      </c>
      <c r="Q544" s="234">
        <v>438</v>
      </c>
      <c r="R544" s="14" t="s">
        <v>263</v>
      </c>
      <c r="S544" s="36">
        <v>1</v>
      </c>
      <c r="T544" s="14"/>
    </row>
    <row r="545" spans="4:20" ht="30" hidden="1" customHeight="1" x14ac:dyDescent="0.25">
      <c r="D545" s="227"/>
      <c r="E545" s="227"/>
      <c r="F545" s="227"/>
      <c r="G545" s="227"/>
      <c r="H545" s="227"/>
      <c r="I545" s="227"/>
      <c r="J545" s="227"/>
      <c r="K545" s="227"/>
      <c r="L545" s="227"/>
      <c r="M545" s="227"/>
      <c r="N545" s="227"/>
      <c r="O545" s="232" t="s">
        <v>1261</v>
      </c>
      <c r="P545" s="35" t="s">
        <v>1256</v>
      </c>
      <c r="Q545" s="234">
        <v>439</v>
      </c>
      <c r="R545" s="14" t="s">
        <v>1251</v>
      </c>
      <c r="S545" s="36">
        <v>40</v>
      </c>
      <c r="T545" s="14"/>
    </row>
    <row r="546" spans="4:20" ht="30" customHeight="1" x14ac:dyDescent="0.25">
      <c r="D546" s="227"/>
      <c r="E546" s="227"/>
      <c r="F546" s="228">
        <v>5</v>
      </c>
      <c r="G546" s="227"/>
      <c r="H546" s="227"/>
      <c r="I546" s="236">
        <f>SUM(J547:J569)</f>
        <v>18</v>
      </c>
      <c r="J546" s="227"/>
      <c r="K546" s="227"/>
      <c r="L546" s="227"/>
      <c r="M546" s="237">
        <f>SUM(N547:N569)</f>
        <v>19</v>
      </c>
      <c r="N546" s="227"/>
      <c r="O546" s="194">
        <v>2.8</v>
      </c>
      <c r="P546" s="195" t="s">
        <v>1262</v>
      </c>
      <c r="Q546" s="194"/>
      <c r="R546" s="194"/>
      <c r="S546" s="196"/>
      <c r="T546" s="194"/>
    </row>
    <row r="547" spans="4:20" ht="30" customHeight="1" x14ac:dyDescent="0.25">
      <c r="D547" s="227"/>
      <c r="E547" s="227"/>
      <c r="F547" s="227"/>
      <c r="G547" s="227"/>
      <c r="H547" s="227"/>
      <c r="I547" s="227"/>
      <c r="J547" s="236">
        <v>3</v>
      </c>
      <c r="K547" s="227"/>
      <c r="L547" s="227"/>
      <c r="M547" s="227"/>
      <c r="N547" s="237">
        <v>3</v>
      </c>
      <c r="O547" s="201" t="s">
        <v>1321</v>
      </c>
      <c r="P547" s="198" t="s">
        <v>1263</v>
      </c>
      <c r="Q547" s="199"/>
      <c r="R547" s="199"/>
      <c r="S547" s="200"/>
      <c r="T547" s="199"/>
    </row>
    <row r="548" spans="4:20" ht="30" hidden="1" customHeight="1" x14ac:dyDescent="0.25">
      <c r="D548" s="227"/>
      <c r="E548" s="227"/>
      <c r="F548" s="227"/>
      <c r="G548" s="227"/>
      <c r="H548" s="227"/>
      <c r="I548" s="227"/>
      <c r="J548" s="227"/>
      <c r="K548" s="227"/>
      <c r="L548" s="227"/>
      <c r="M548" s="227"/>
      <c r="N548" s="227"/>
      <c r="O548" s="232" t="s">
        <v>1323</v>
      </c>
      <c r="P548" s="12" t="s">
        <v>1264</v>
      </c>
      <c r="Q548" s="233">
        <v>440</v>
      </c>
      <c r="R548" s="9" t="s">
        <v>1157</v>
      </c>
      <c r="S548" s="36">
        <v>50</v>
      </c>
      <c r="T548" s="9"/>
    </row>
    <row r="549" spans="4:20" ht="30" hidden="1" customHeight="1" x14ac:dyDescent="0.25">
      <c r="D549" s="227"/>
      <c r="E549" s="227"/>
      <c r="F549" s="227"/>
      <c r="G549" s="227"/>
      <c r="H549" s="227"/>
      <c r="I549" s="227"/>
      <c r="J549" s="227"/>
      <c r="K549" s="227"/>
      <c r="L549" s="227"/>
      <c r="M549" s="227"/>
      <c r="N549" s="227"/>
      <c r="O549" s="232" t="s">
        <v>1342</v>
      </c>
      <c r="P549" s="12" t="s">
        <v>1265</v>
      </c>
      <c r="Q549" s="233">
        <v>441</v>
      </c>
      <c r="R549" s="9" t="s">
        <v>1266</v>
      </c>
      <c r="S549" s="36">
        <v>40</v>
      </c>
      <c r="T549" s="9"/>
    </row>
    <row r="550" spans="4:20" ht="30" hidden="1" customHeight="1" x14ac:dyDescent="0.25">
      <c r="D550" s="227"/>
      <c r="E550" s="227"/>
      <c r="F550" s="227"/>
      <c r="G550" s="227"/>
      <c r="H550" s="227"/>
      <c r="I550" s="227"/>
      <c r="J550" s="227"/>
      <c r="K550" s="227"/>
      <c r="L550" s="227"/>
      <c r="M550" s="227"/>
      <c r="N550" s="227"/>
      <c r="O550" s="232" t="s">
        <v>1343</v>
      </c>
      <c r="P550" s="12" t="s">
        <v>1267</v>
      </c>
      <c r="Q550" s="234">
        <v>442</v>
      </c>
      <c r="R550" s="9" t="s">
        <v>1268</v>
      </c>
      <c r="S550" s="36">
        <v>200</v>
      </c>
      <c r="T550" s="9"/>
    </row>
    <row r="551" spans="4:20" ht="30" customHeight="1" x14ac:dyDescent="0.25">
      <c r="D551" s="227"/>
      <c r="E551" s="227"/>
      <c r="F551" s="227"/>
      <c r="G551" s="227"/>
      <c r="H551" s="227"/>
      <c r="I551" s="227"/>
      <c r="J551" s="236">
        <v>7</v>
      </c>
      <c r="K551" s="227"/>
      <c r="L551" s="227"/>
      <c r="M551" s="227"/>
      <c r="N551" s="237">
        <v>7</v>
      </c>
      <c r="O551" s="201" t="s">
        <v>1390</v>
      </c>
      <c r="P551" s="198" t="s">
        <v>1269</v>
      </c>
      <c r="Q551" s="199"/>
      <c r="R551" s="199"/>
      <c r="S551" s="200"/>
      <c r="T551" s="199"/>
    </row>
    <row r="552" spans="4:20" ht="30" hidden="1" customHeight="1" x14ac:dyDescent="0.25">
      <c r="D552" s="227"/>
      <c r="E552" s="227"/>
      <c r="F552" s="227"/>
      <c r="G552" s="227"/>
      <c r="H552" s="227"/>
      <c r="I552" s="227"/>
      <c r="J552" s="227"/>
      <c r="K552" s="227"/>
      <c r="L552" s="227"/>
      <c r="M552" s="227"/>
      <c r="N552" s="227"/>
      <c r="O552" s="232" t="s">
        <v>1392</v>
      </c>
      <c r="P552" s="12" t="s">
        <v>1270</v>
      </c>
      <c r="Q552" s="234">
        <v>443</v>
      </c>
      <c r="R552" s="9" t="s">
        <v>1271</v>
      </c>
      <c r="S552" s="23">
        <v>46000</v>
      </c>
      <c r="T552" s="9"/>
    </row>
    <row r="553" spans="4:20" ht="30" hidden="1" customHeight="1" x14ac:dyDescent="0.25">
      <c r="D553" s="227"/>
      <c r="E553" s="227"/>
      <c r="F553" s="227"/>
      <c r="G553" s="227"/>
      <c r="H553" s="227"/>
      <c r="I553" s="227"/>
      <c r="J553" s="227"/>
      <c r="K553" s="227"/>
      <c r="L553" s="227"/>
      <c r="M553" s="227"/>
      <c r="N553" s="227"/>
      <c r="O553" s="232" t="s">
        <v>1401</v>
      </c>
      <c r="P553" s="12" t="s">
        <v>1272</v>
      </c>
      <c r="Q553" s="234">
        <v>444</v>
      </c>
      <c r="R553" s="9" t="s">
        <v>1271</v>
      </c>
      <c r="S553" s="23">
        <v>5000</v>
      </c>
      <c r="T553" s="9"/>
    </row>
    <row r="554" spans="4:20" ht="30" hidden="1" customHeight="1" x14ac:dyDescent="0.25">
      <c r="D554" s="227"/>
      <c r="E554" s="227"/>
      <c r="F554" s="227"/>
      <c r="G554" s="227"/>
      <c r="H554" s="227"/>
      <c r="I554" s="227"/>
      <c r="J554" s="227"/>
      <c r="K554" s="227"/>
      <c r="L554" s="227"/>
      <c r="M554" s="227"/>
      <c r="N554" s="227"/>
      <c r="O554" s="232" t="s">
        <v>1402</v>
      </c>
      <c r="P554" s="12" t="s">
        <v>1273</v>
      </c>
      <c r="Q554" s="234">
        <v>445</v>
      </c>
      <c r="R554" s="9" t="s">
        <v>1271</v>
      </c>
      <c r="S554" s="23">
        <v>20000</v>
      </c>
      <c r="T554" s="9"/>
    </row>
    <row r="555" spans="4:20" ht="30" hidden="1" customHeight="1" x14ac:dyDescent="0.25">
      <c r="D555" s="227"/>
      <c r="E555" s="227"/>
      <c r="F555" s="227"/>
      <c r="G555" s="227"/>
      <c r="H555" s="227"/>
      <c r="I555" s="227"/>
      <c r="J555" s="227"/>
      <c r="K555" s="227"/>
      <c r="L555" s="227"/>
      <c r="M555" s="227"/>
      <c r="N555" s="227"/>
      <c r="O555" s="232" t="s">
        <v>1403</v>
      </c>
      <c r="P555" s="12" t="s">
        <v>1274</v>
      </c>
      <c r="Q555" s="233">
        <v>446</v>
      </c>
      <c r="R555" s="9" t="s">
        <v>1271</v>
      </c>
      <c r="S555" s="23">
        <v>10000</v>
      </c>
      <c r="T555" s="9"/>
    </row>
    <row r="556" spans="4:20" ht="30" hidden="1" customHeight="1" x14ac:dyDescent="0.25">
      <c r="D556" s="227"/>
      <c r="E556" s="227"/>
      <c r="F556" s="227"/>
      <c r="G556" s="227"/>
      <c r="H556" s="227"/>
      <c r="I556" s="227"/>
      <c r="J556" s="227"/>
      <c r="K556" s="227"/>
      <c r="L556" s="227"/>
      <c r="M556" s="227"/>
      <c r="N556" s="227"/>
      <c r="O556" s="232" t="s">
        <v>1404</v>
      </c>
      <c r="P556" s="12" t="s">
        <v>1275</v>
      </c>
      <c r="Q556" s="233">
        <v>447</v>
      </c>
      <c r="R556" s="12" t="s">
        <v>314</v>
      </c>
      <c r="S556" s="36">
        <v>500</v>
      </c>
      <c r="T556" s="12"/>
    </row>
    <row r="557" spans="4:20" ht="30" hidden="1" customHeight="1" x14ac:dyDescent="0.25">
      <c r="D557" s="227"/>
      <c r="E557" s="227"/>
      <c r="F557" s="227"/>
      <c r="G557" s="227"/>
      <c r="H557" s="227"/>
      <c r="I557" s="227"/>
      <c r="J557" s="227"/>
      <c r="K557" s="227"/>
      <c r="L557" s="227"/>
      <c r="M557" s="227"/>
      <c r="N557" s="227"/>
      <c r="O557" s="232" t="s">
        <v>1405</v>
      </c>
      <c r="P557" s="12" t="s">
        <v>1276</v>
      </c>
      <c r="Q557" s="233">
        <v>448</v>
      </c>
      <c r="R557" s="12" t="s">
        <v>1271</v>
      </c>
      <c r="S557" s="36">
        <v>100</v>
      </c>
      <c r="T557" s="12"/>
    </row>
    <row r="558" spans="4:20" ht="30" hidden="1" customHeight="1" x14ac:dyDescent="0.25">
      <c r="D558" s="227"/>
      <c r="E558" s="227"/>
      <c r="F558" s="227"/>
      <c r="G558" s="227"/>
      <c r="H558" s="227"/>
      <c r="I558" s="227"/>
      <c r="J558" s="227"/>
      <c r="K558" s="227"/>
      <c r="L558" s="227"/>
      <c r="M558" s="227"/>
      <c r="N558" s="227"/>
      <c r="O558" s="232" t="s">
        <v>1406</v>
      </c>
      <c r="P558" s="12" t="s">
        <v>1277</v>
      </c>
      <c r="Q558" s="234">
        <v>449</v>
      </c>
      <c r="R558" s="12" t="s">
        <v>503</v>
      </c>
      <c r="S558" s="36">
        <v>4</v>
      </c>
      <c r="T558" s="12"/>
    </row>
    <row r="559" spans="4:20" ht="30" customHeight="1" x14ac:dyDescent="0.25">
      <c r="D559" s="227"/>
      <c r="E559" s="227"/>
      <c r="F559" s="227"/>
      <c r="G559" s="227"/>
      <c r="H559" s="227"/>
      <c r="I559" s="227"/>
      <c r="J559" s="236">
        <v>3</v>
      </c>
      <c r="K559" s="227"/>
      <c r="L559" s="227"/>
      <c r="M559" s="227"/>
      <c r="N559" s="237">
        <v>4</v>
      </c>
      <c r="O559" s="201" t="s">
        <v>1419</v>
      </c>
      <c r="P559" s="198" t="s">
        <v>1278</v>
      </c>
      <c r="Q559" s="199"/>
      <c r="R559" s="199"/>
      <c r="S559" s="200"/>
      <c r="T559" s="199"/>
    </row>
    <row r="560" spans="4:20" ht="30" hidden="1" customHeight="1" x14ac:dyDescent="0.25">
      <c r="D560" s="227"/>
      <c r="E560" s="227"/>
      <c r="F560" s="227"/>
      <c r="G560" s="227"/>
      <c r="H560" s="227"/>
      <c r="I560" s="227"/>
      <c r="J560" s="227"/>
      <c r="K560" s="227"/>
      <c r="L560" s="227"/>
      <c r="M560" s="227"/>
      <c r="N560" s="227"/>
      <c r="O560" s="232" t="s">
        <v>1420</v>
      </c>
      <c r="P560" s="9" t="s">
        <v>1279</v>
      </c>
      <c r="Q560" s="247">
        <v>450</v>
      </c>
      <c r="R560" s="9" t="s">
        <v>1280</v>
      </c>
      <c r="S560" s="23">
        <v>1</v>
      </c>
      <c r="T560" s="9"/>
    </row>
    <row r="561" spans="4:21" ht="30" hidden="1" customHeight="1" x14ac:dyDescent="0.25">
      <c r="D561" s="227"/>
      <c r="E561" s="227"/>
      <c r="F561" s="227"/>
      <c r="G561" s="227"/>
      <c r="H561" s="227"/>
      <c r="I561" s="227"/>
      <c r="J561" s="227"/>
      <c r="K561" s="227"/>
      <c r="L561" s="227"/>
      <c r="M561" s="227"/>
      <c r="N561" s="227"/>
      <c r="O561" s="232" t="s">
        <v>1421</v>
      </c>
      <c r="P561" s="9" t="s">
        <v>1281</v>
      </c>
      <c r="Q561" s="234">
        <v>451</v>
      </c>
      <c r="R561" s="9" t="s">
        <v>1282</v>
      </c>
      <c r="S561" s="23">
        <v>80</v>
      </c>
      <c r="T561" s="9"/>
    </row>
    <row r="562" spans="4:21" ht="30" hidden="1" customHeight="1" x14ac:dyDescent="0.25">
      <c r="D562" s="227"/>
      <c r="E562" s="227"/>
      <c r="F562" s="227"/>
      <c r="G562" s="227"/>
      <c r="H562" s="227"/>
      <c r="I562" s="227"/>
      <c r="J562" s="227"/>
      <c r="K562" s="227"/>
      <c r="L562" s="227"/>
      <c r="M562" s="227"/>
      <c r="N562" s="227"/>
      <c r="O562" s="1036" t="s">
        <v>1447</v>
      </c>
      <c r="P562" s="1038" t="s">
        <v>1283</v>
      </c>
      <c r="Q562" s="234">
        <v>452</v>
      </c>
      <c r="R562" s="9" t="s">
        <v>314</v>
      </c>
      <c r="S562" s="23">
        <v>2000</v>
      </c>
      <c r="T562" s="9"/>
    </row>
    <row r="563" spans="4:21" ht="30" hidden="1" customHeight="1" x14ac:dyDescent="0.25">
      <c r="D563" s="227"/>
      <c r="E563" s="227"/>
      <c r="F563" s="227"/>
      <c r="G563" s="227"/>
      <c r="H563" s="227"/>
      <c r="I563" s="227"/>
      <c r="J563" s="227"/>
      <c r="K563" s="227"/>
      <c r="L563" s="227"/>
      <c r="M563" s="227"/>
      <c r="N563" s="227"/>
      <c r="O563" s="1036"/>
      <c r="P563" s="1038"/>
      <c r="Q563" s="234">
        <v>453</v>
      </c>
      <c r="R563" s="9" t="s">
        <v>1282</v>
      </c>
      <c r="S563" s="23">
        <v>600</v>
      </c>
      <c r="T563" s="9"/>
    </row>
    <row r="564" spans="4:21" ht="30" customHeight="1" x14ac:dyDescent="0.25">
      <c r="D564" s="227"/>
      <c r="E564" s="227"/>
      <c r="F564" s="227"/>
      <c r="G564" s="227"/>
      <c r="H564" s="227"/>
      <c r="I564" s="227"/>
      <c r="J564" s="236">
        <v>4</v>
      </c>
      <c r="K564" s="227"/>
      <c r="L564" s="227"/>
      <c r="M564" s="227"/>
      <c r="N564" s="237">
        <v>4</v>
      </c>
      <c r="O564" s="201" t="s">
        <v>1449</v>
      </c>
      <c r="P564" s="198" t="s">
        <v>1284</v>
      </c>
      <c r="Q564" s="199"/>
      <c r="R564" s="199"/>
      <c r="S564" s="200"/>
      <c r="T564" s="199"/>
    </row>
    <row r="565" spans="4:21" ht="30" hidden="1" customHeight="1" x14ac:dyDescent="0.25">
      <c r="D565" s="227"/>
      <c r="E565" s="227"/>
      <c r="F565" s="227"/>
      <c r="G565" s="227"/>
      <c r="H565" s="227"/>
      <c r="I565" s="227"/>
      <c r="J565" s="227"/>
      <c r="K565" s="227"/>
      <c r="L565" s="227"/>
      <c r="M565" s="227"/>
      <c r="N565" s="227"/>
      <c r="O565" s="232" t="s">
        <v>2538</v>
      </c>
      <c r="P565" s="18" t="s">
        <v>1285</v>
      </c>
      <c r="Q565" s="233">
        <v>454</v>
      </c>
      <c r="R565" s="18" t="s">
        <v>1253</v>
      </c>
      <c r="S565" s="22">
        <v>32</v>
      </c>
      <c r="T565" s="18"/>
    </row>
    <row r="566" spans="4:21" ht="30" hidden="1" customHeight="1" x14ac:dyDescent="0.25">
      <c r="D566" s="227"/>
      <c r="E566" s="227"/>
      <c r="F566" s="227"/>
      <c r="G566" s="227"/>
      <c r="H566" s="227"/>
      <c r="I566" s="227"/>
      <c r="J566" s="227"/>
      <c r="K566" s="227"/>
      <c r="L566" s="227"/>
      <c r="M566" s="227"/>
      <c r="N566" s="227"/>
      <c r="O566" s="232" t="s">
        <v>2539</v>
      </c>
      <c r="P566" s="18" t="s">
        <v>1286</v>
      </c>
      <c r="Q566" s="233">
        <v>455</v>
      </c>
      <c r="R566" s="18" t="s">
        <v>1180</v>
      </c>
      <c r="S566" s="22">
        <v>4</v>
      </c>
      <c r="T566" s="18"/>
    </row>
    <row r="567" spans="4:21" ht="30" hidden="1" customHeight="1" x14ac:dyDescent="0.25">
      <c r="D567" s="227"/>
      <c r="E567" s="227"/>
      <c r="F567" s="227"/>
      <c r="G567" s="227"/>
      <c r="H567" s="227"/>
      <c r="I567" s="227"/>
      <c r="J567" s="227"/>
      <c r="K567" s="227"/>
      <c r="L567" s="227"/>
      <c r="M567" s="227"/>
      <c r="N567" s="227"/>
      <c r="O567" s="232" t="s">
        <v>2540</v>
      </c>
      <c r="P567" s="18" t="s">
        <v>1287</v>
      </c>
      <c r="Q567" s="233">
        <v>456</v>
      </c>
      <c r="R567" s="18" t="s">
        <v>1155</v>
      </c>
      <c r="S567" s="22">
        <v>40</v>
      </c>
      <c r="T567" s="18"/>
    </row>
    <row r="568" spans="4:21" ht="30" hidden="1" customHeight="1" x14ac:dyDescent="0.25">
      <c r="D568" s="227"/>
      <c r="E568" s="227"/>
      <c r="F568" s="227"/>
      <c r="G568" s="227"/>
      <c r="H568" s="227"/>
      <c r="I568" s="227"/>
      <c r="J568" s="227"/>
      <c r="K568" s="227"/>
      <c r="L568" s="227"/>
      <c r="M568" s="227"/>
      <c r="N568" s="227"/>
      <c r="O568" s="232" t="s">
        <v>2541</v>
      </c>
      <c r="P568" s="21" t="s">
        <v>1288</v>
      </c>
      <c r="Q568" s="234">
        <v>457</v>
      </c>
      <c r="R568" s="21" t="s">
        <v>1180</v>
      </c>
      <c r="S568" s="23">
        <v>16</v>
      </c>
      <c r="T568" s="21"/>
    </row>
    <row r="569" spans="4:21" ht="30" customHeight="1" x14ac:dyDescent="0.25">
      <c r="D569" s="227"/>
      <c r="E569" s="227"/>
      <c r="F569" s="227"/>
      <c r="G569" s="227"/>
      <c r="H569" s="227"/>
      <c r="I569" s="227"/>
      <c r="J569" s="236">
        <v>1</v>
      </c>
      <c r="K569" s="227"/>
      <c r="L569" s="227"/>
      <c r="M569" s="227"/>
      <c r="N569" s="237">
        <v>1</v>
      </c>
      <c r="O569" s="201" t="s">
        <v>2542</v>
      </c>
      <c r="P569" s="198" t="s">
        <v>1289</v>
      </c>
      <c r="Q569" s="199"/>
      <c r="R569" s="199"/>
      <c r="S569" s="200"/>
      <c r="T569" s="199"/>
    </row>
    <row r="570" spans="4:21" ht="30" hidden="1" customHeight="1" x14ac:dyDescent="0.25">
      <c r="D570" s="227"/>
      <c r="E570" s="227"/>
      <c r="F570" s="227"/>
      <c r="G570" s="227"/>
      <c r="H570" s="227"/>
      <c r="I570" s="227"/>
      <c r="J570" s="227"/>
      <c r="K570" s="227"/>
      <c r="L570" s="227"/>
      <c r="M570" s="227"/>
      <c r="N570" s="227"/>
      <c r="O570" s="232" t="s">
        <v>2543</v>
      </c>
      <c r="P570" s="9" t="s">
        <v>1290</v>
      </c>
      <c r="Q570" s="234">
        <v>458</v>
      </c>
      <c r="R570" s="9" t="s">
        <v>1131</v>
      </c>
      <c r="S570" s="23">
        <v>4</v>
      </c>
      <c r="T570" s="9"/>
    </row>
    <row r="571" spans="4:21" ht="30" customHeight="1" x14ac:dyDescent="0.25">
      <c r="D571" s="227"/>
      <c r="E571" s="227"/>
      <c r="F571" s="228">
        <v>4</v>
      </c>
      <c r="G571" s="227"/>
      <c r="H571" s="227"/>
      <c r="I571" s="236">
        <f>SUM(J572:J592)</f>
        <v>17</v>
      </c>
      <c r="J571" s="227"/>
      <c r="K571" s="227"/>
      <c r="L571" s="227"/>
      <c r="M571" s="237">
        <f>SUM(N572:N592)</f>
        <v>20</v>
      </c>
      <c r="N571" s="227"/>
      <c r="O571" s="194">
        <v>2.9</v>
      </c>
      <c r="P571" s="195" t="s">
        <v>1291</v>
      </c>
      <c r="Q571" s="194"/>
      <c r="R571" s="194"/>
      <c r="S571" s="196"/>
      <c r="T571" s="194"/>
      <c r="U571" t="e">
        <f>SUM(#REF!)</f>
        <v>#REF!</v>
      </c>
    </row>
    <row r="572" spans="4:21" ht="30" customHeight="1" x14ac:dyDescent="0.25">
      <c r="D572" s="227"/>
      <c r="E572" s="227"/>
      <c r="F572" s="227"/>
      <c r="G572" s="227"/>
      <c r="H572" s="227"/>
      <c r="I572" s="227"/>
      <c r="J572" s="236">
        <v>3</v>
      </c>
      <c r="K572" s="227"/>
      <c r="L572" s="227"/>
      <c r="M572" s="227"/>
      <c r="N572" s="237">
        <v>3</v>
      </c>
      <c r="O572" s="201" t="s">
        <v>1458</v>
      </c>
      <c r="P572" s="198" t="s">
        <v>1292</v>
      </c>
      <c r="Q572" s="199"/>
      <c r="R572" s="199"/>
      <c r="S572" s="200"/>
      <c r="T572" s="199"/>
    </row>
    <row r="573" spans="4:21" ht="30" hidden="1" customHeight="1" x14ac:dyDescent="0.25">
      <c r="D573" s="227"/>
      <c r="E573" s="227"/>
      <c r="F573" s="227"/>
      <c r="G573" s="227"/>
      <c r="H573" s="227"/>
      <c r="I573" s="227"/>
      <c r="J573" s="227"/>
      <c r="K573" s="227"/>
      <c r="L573" s="227"/>
      <c r="M573" s="227"/>
      <c r="N573" s="227"/>
      <c r="O573" s="232" t="s">
        <v>1459</v>
      </c>
      <c r="P573" s="9" t="s">
        <v>1293</v>
      </c>
      <c r="Q573" s="233">
        <v>459</v>
      </c>
      <c r="R573" s="9" t="s">
        <v>396</v>
      </c>
      <c r="S573" s="36">
        <v>1</v>
      </c>
      <c r="T573" s="9"/>
    </row>
    <row r="574" spans="4:21" ht="30" hidden="1" customHeight="1" x14ac:dyDescent="0.25">
      <c r="D574" s="227"/>
      <c r="E574" s="227"/>
      <c r="F574" s="227"/>
      <c r="G574" s="227"/>
      <c r="H574" s="227"/>
      <c r="I574" s="227"/>
      <c r="J574" s="227"/>
      <c r="K574" s="227"/>
      <c r="L574" s="227"/>
      <c r="M574" s="227"/>
      <c r="N574" s="227"/>
      <c r="O574" s="232" t="s">
        <v>1468</v>
      </c>
      <c r="P574" s="9" t="s">
        <v>1294</v>
      </c>
      <c r="Q574" s="233">
        <v>460</v>
      </c>
      <c r="R574" s="9" t="s">
        <v>396</v>
      </c>
      <c r="S574" s="36">
        <v>3</v>
      </c>
      <c r="T574" s="9"/>
    </row>
    <row r="575" spans="4:21" ht="30" hidden="1" customHeight="1" x14ac:dyDescent="0.25">
      <c r="D575" s="227"/>
      <c r="E575" s="227"/>
      <c r="F575" s="227"/>
      <c r="G575" s="227"/>
      <c r="H575" s="227"/>
      <c r="I575" s="227"/>
      <c r="J575" s="227"/>
      <c r="K575" s="227"/>
      <c r="L575" s="227"/>
      <c r="M575" s="227"/>
      <c r="N575" s="227"/>
      <c r="O575" s="232" t="s">
        <v>1469</v>
      </c>
      <c r="P575" s="9" t="s">
        <v>1295</v>
      </c>
      <c r="Q575" s="233">
        <v>461</v>
      </c>
      <c r="R575" s="9" t="s">
        <v>1296</v>
      </c>
      <c r="S575" s="36">
        <v>10</v>
      </c>
      <c r="T575" s="9"/>
    </row>
    <row r="576" spans="4:21" ht="30" customHeight="1" x14ac:dyDescent="0.25">
      <c r="D576" s="227"/>
      <c r="E576" s="227"/>
      <c r="F576" s="227"/>
      <c r="G576" s="227"/>
      <c r="H576" s="227"/>
      <c r="I576" s="227"/>
      <c r="J576" s="236">
        <v>8</v>
      </c>
      <c r="K576" s="227"/>
      <c r="L576" s="227"/>
      <c r="M576" s="227"/>
      <c r="N576" s="237">
        <v>9</v>
      </c>
      <c r="O576" s="201" t="s">
        <v>1471</v>
      </c>
      <c r="P576" s="198" t="s">
        <v>1297</v>
      </c>
      <c r="Q576" s="199"/>
      <c r="R576" s="199"/>
      <c r="S576" s="200"/>
      <c r="T576" s="199"/>
    </row>
    <row r="577" spans="4:20" ht="30" hidden="1" customHeight="1" x14ac:dyDescent="0.25">
      <c r="D577" s="227"/>
      <c r="E577" s="227"/>
      <c r="F577" s="227"/>
      <c r="G577" s="227"/>
      <c r="H577" s="227"/>
      <c r="I577" s="227"/>
      <c r="J577" s="227"/>
      <c r="K577" s="227"/>
      <c r="L577" s="227"/>
      <c r="M577" s="227"/>
      <c r="N577" s="227"/>
      <c r="O577" s="232" t="s">
        <v>1485</v>
      </c>
      <c r="P577" s="9" t="s">
        <v>1298</v>
      </c>
      <c r="Q577" s="233">
        <v>462</v>
      </c>
      <c r="R577" s="11" t="s">
        <v>1280</v>
      </c>
      <c r="S577" s="23">
        <v>1</v>
      </c>
      <c r="T577" s="11"/>
    </row>
    <row r="578" spans="4:20" ht="30" hidden="1" customHeight="1" x14ac:dyDescent="0.25">
      <c r="D578" s="227"/>
      <c r="E578" s="227"/>
      <c r="F578" s="227"/>
      <c r="G578" s="227"/>
      <c r="H578" s="227"/>
      <c r="I578" s="227"/>
      <c r="J578" s="227"/>
      <c r="K578" s="227"/>
      <c r="L578" s="227"/>
      <c r="M578" s="227"/>
      <c r="N578" s="227"/>
      <c r="O578" s="232" t="s">
        <v>1487</v>
      </c>
      <c r="P578" s="33" t="s">
        <v>1299</v>
      </c>
      <c r="Q578" s="233">
        <v>463</v>
      </c>
      <c r="R578" s="11" t="s">
        <v>1151</v>
      </c>
      <c r="S578" s="36">
        <v>4</v>
      </c>
      <c r="T578" s="11"/>
    </row>
    <row r="579" spans="4:20" ht="30" hidden="1" customHeight="1" x14ac:dyDescent="0.25">
      <c r="D579" s="227"/>
      <c r="E579" s="227"/>
      <c r="F579" s="227"/>
      <c r="G579" s="227"/>
      <c r="H579" s="227"/>
      <c r="I579" s="227"/>
      <c r="J579" s="227"/>
      <c r="K579" s="227"/>
      <c r="L579" s="227"/>
      <c r="M579" s="227"/>
      <c r="N579" s="227"/>
      <c r="O579" s="232" t="s">
        <v>1488</v>
      </c>
      <c r="P579" s="33" t="s">
        <v>1300</v>
      </c>
      <c r="Q579" s="233">
        <v>464</v>
      </c>
      <c r="R579" s="14" t="s">
        <v>1151</v>
      </c>
      <c r="S579" s="36">
        <v>4</v>
      </c>
      <c r="T579" s="14"/>
    </row>
    <row r="580" spans="4:20" ht="30" hidden="1" customHeight="1" x14ac:dyDescent="0.25">
      <c r="D580" s="227"/>
      <c r="E580" s="227"/>
      <c r="F580" s="227"/>
      <c r="G580" s="227"/>
      <c r="H580" s="227"/>
      <c r="I580" s="227"/>
      <c r="J580" s="227"/>
      <c r="K580" s="227"/>
      <c r="L580" s="227"/>
      <c r="M580" s="227"/>
      <c r="N580" s="227"/>
      <c r="O580" s="232" t="s">
        <v>1489</v>
      </c>
      <c r="P580" s="33" t="s">
        <v>1301</v>
      </c>
      <c r="Q580" s="233">
        <v>465</v>
      </c>
      <c r="R580" s="14" t="s">
        <v>1302</v>
      </c>
      <c r="S580" s="36">
        <v>4</v>
      </c>
      <c r="T580" s="14"/>
    </row>
    <row r="581" spans="4:20" ht="30" hidden="1" customHeight="1" x14ac:dyDescent="0.25">
      <c r="D581" s="227"/>
      <c r="E581" s="227"/>
      <c r="F581" s="227"/>
      <c r="G581" s="227"/>
      <c r="H581" s="227"/>
      <c r="I581" s="227"/>
      <c r="J581" s="227"/>
      <c r="K581" s="227"/>
      <c r="L581" s="227"/>
      <c r="M581" s="227"/>
      <c r="N581" s="227"/>
      <c r="O581" s="232" t="s">
        <v>1490</v>
      </c>
      <c r="P581" s="12" t="s">
        <v>1303</v>
      </c>
      <c r="Q581" s="233">
        <v>466</v>
      </c>
      <c r="R581" s="14" t="s">
        <v>1146</v>
      </c>
      <c r="S581" s="36">
        <v>1</v>
      </c>
      <c r="T581" s="14"/>
    </row>
    <row r="582" spans="4:20" ht="30" hidden="1" customHeight="1" x14ac:dyDescent="0.25">
      <c r="D582" s="227"/>
      <c r="E582" s="227"/>
      <c r="F582" s="227"/>
      <c r="G582" s="227"/>
      <c r="H582" s="227"/>
      <c r="I582" s="227"/>
      <c r="J582" s="227"/>
      <c r="K582" s="227"/>
      <c r="L582" s="227"/>
      <c r="M582" s="227"/>
      <c r="N582" s="227"/>
      <c r="O582" s="232" t="s">
        <v>1491</v>
      </c>
      <c r="P582" s="12" t="s">
        <v>1304</v>
      </c>
      <c r="Q582" s="233">
        <v>467</v>
      </c>
      <c r="R582" s="14" t="s">
        <v>1146</v>
      </c>
      <c r="S582" s="36">
        <v>1</v>
      </c>
      <c r="T582" s="14"/>
    </row>
    <row r="583" spans="4:20" ht="30" hidden="1" customHeight="1" x14ac:dyDescent="0.25">
      <c r="D583" s="227"/>
      <c r="E583" s="227"/>
      <c r="F583" s="227"/>
      <c r="G583" s="227"/>
      <c r="H583" s="227"/>
      <c r="I583" s="227"/>
      <c r="J583" s="227"/>
      <c r="K583" s="227"/>
      <c r="L583" s="227"/>
      <c r="M583" s="227"/>
      <c r="N583" s="227"/>
      <c r="O583" s="1036" t="s">
        <v>1492</v>
      </c>
      <c r="P583" s="1040" t="s">
        <v>1305</v>
      </c>
      <c r="Q583" s="233">
        <v>468</v>
      </c>
      <c r="R583" s="14" t="s">
        <v>1306</v>
      </c>
      <c r="S583" s="36">
        <v>4</v>
      </c>
      <c r="T583" s="14"/>
    </row>
    <row r="584" spans="4:20" ht="30" hidden="1" customHeight="1" x14ac:dyDescent="0.25">
      <c r="D584" s="227"/>
      <c r="E584" s="227"/>
      <c r="F584" s="227"/>
      <c r="G584" s="227"/>
      <c r="H584" s="227"/>
      <c r="I584" s="227"/>
      <c r="J584" s="227"/>
      <c r="K584" s="227"/>
      <c r="L584" s="227"/>
      <c r="M584" s="227"/>
      <c r="N584" s="227"/>
      <c r="O584" s="1036"/>
      <c r="P584" s="1040"/>
      <c r="Q584" s="233">
        <v>469</v>
      </c>
      <c r="R584" s="14" t="s">
        <v>1302</v>
      </c>
      <c r="S584" s="36">
        <v>4</v>
      </c>
      <c r="T584" s="14"/>
    </row>
    <row r="585" spans="4:20" ht="30" hidden="1" customHeight="1" x14ac:dyDescent="0.25">
      <c r="D585" s="227"/>
      <c r="E585" s="227"/>
      <c r="F585" s="227"/>
      <c r="G585" s="227"/>
      <c r="H585" s="227"/>
      <c r="I585" s="227"/>
      <c r="J585" s="227"/>
      <c r="K585" s="227"/>
      <c r="L585" s="227"/>
      <c r="M585" s="227"/>
      <c r="N585" s="227"/>
      <c r="O585" s="232" t="s">
        <v>1486</v>
      </c>
      <c r="P585" s="9" t="s">
        <v>1307</v>
      </c>
      <c r="Q585" s="233">
        <v>470</v>
      </c>
      <c r="R585" s="11" t="s">
        <v>1308</v>
      </c>
      <c r="S585" s="36">
        <v>700</v>
      </c>
      <c r="T585" s="11"/>
    </row>
    <row r="586" spans="4:20" ht="30" customHeight="1" x14ac:dyDescent="0.25">
      <c r="D586" s="227"/>
      <c r="E586" s="227"/>
      <c r="F586" s="227"/>
      <c r="G586" s="227"/>
      <c r="H586" s="227"/>
      <c r="I586" s="227"/>
      <c r="J586" s="236">
        <v>3</v>
      </c>
      <c r="K586" s="227"/>
      <c r="L586" s="227"/>
      <c r="M586" s="227"/>
      <c r="N586" s="237">
        <v>5</v>
      </c>
      <c r="O586" s="201" t="s">
        <v>1494</v>
      </c>
      <c r="P586" s="198" t="s">
        <v>1309</v>
      </c>
      <c r="Q586" s="199"/>
      <c r="R586" s="199"/>
      <c r="S586" s="200"/>
      <c r="T586" s="199"/>
    </row>
    <row r="587" spans="4:20" ht="30" hidden="1" customHeight="1" x14ac:dyDescent="0.25">
      <c r="D587" s="227"/>
      <c r="E587" s="227"/>
      <c r="F587" s="227"/>
      <c r="G587" s="227"/>
      <c r="H587" s="227"/>
      <c r="I587" s="227"/>
      <c r="J587" s="227"/>
      <c r="K587" s="227"/>
      <c r="L587" s="227"/>
      <c r="M587" s="227"/>
      <c r="N587" s="227"/>
      <c r="O587" s="1036" t="s">
        <v>1506</v>
      </c>
      <c r="P587" s="1038" t="s">
        <v>1310</v>
      </c>
      <c r="Q587" s="233">
        <v>471</v>
      </c>
      <c r="R587" s="11" t="s">
        <v>1308</v>
      </c>
      <c r="S587" s="36">
        <v>1</v>
      </c>
      <c r="T587" s="11"/>
    </row>
    <row r="588" spans="4:20" ht="30" hidden="1" customHeight="1" x14ac:dyDescent="0.25">
      <c r="D588" s="227"/>
      <c r="E588" s="227"/>
      <c r="F588" s="227"/>
      <c r="G588" s="227"/>
      <c r="H588" s="227"/>
      <c r="I588" s="227"/>
      <c r="J588" s="227"/>
      <c r="K588" s="227"/>
      <c r="L588" s="227"/>
      <c r="M588" s="227"/>
      <c r="N588" s="227"/>
      <c r="O588" s="1036"/>
      <c r="P588" s="1038"/>
      <c r="Q588" s="233">
        <v>472</v>
      </c>
      <c r="R588" s="11" t="s">
        <v>1253</v>
      </c>
      <c r="S588" s="36">
        <v>4</v>
      </c>
      <c r="T588" s="11"/>
    </row>
    <row r="589" spans="4:20" ht="30" hidden="1" customHeight="1" x14ac:dyDescent="0.25">
      <c r="D589" s="227"/>
      <c r="E589" s="227"/>
      <c r="F589" s="227"/>
      <c r="G589" s="227"/>
      <c r="H589" s="227"/>
      <c r="I589" s="227"/>
      <c r="J589" s="227"/>
      <c r="K589" s="227"/>
      <c r="L589" s="227"/>
      <c r="M589" s="227"/>
      <c r="N589" s="227"/>
      <c r="O589" s="232" t="s">
        <v>1507</v>
      </c>
      <c r="P589" s="9" t="s">
        <v>1311</v>
      </c>
      <c r="Q589" s="233">
        <v>473</v>
      </c>
      <c r="R589" s="11" t="s">
        <v>1312</v>
      </c>
      <c r="S589" s="36">
        <v>500</v>
      </c>
      <c r="T589" s="11"/>
    </row>
    <row r="590" spans="4:20" ht="30" hidden="1" customHeight="1" x14ac:dyDescent="0.25">
      <c r="D590" s="227"/>
      <c r="E590" s="227"/>
      <c r="F590" s="227"/>
      <c r="G590" s="227"/>
      <c r="H590" s="227"/>
      <c r="I590" s="227"/>
      <c r="J590" s="227"/>
      <c r="K590" s="227"/>
      <c r="L590" s="227"/>
      <c r="M590" s="227"/>
      <c r="N590" s="227"/>
      <c r="O590" s="1036" t="s">
        <v>1508</v>
      </c>
      <c r="P590" s="1038" t="s">
        <v>1313</v>
      </c>
      <c r="Q590" s="233">
        <v>474</v>
      </c>
      <c r="R590" s="11" t="s">
        <v>1155</v>
      </c>
      <c r="S590" s="36">
        <v>40</v>
      </c>
      <c r="T590" s="11"/>
    </row>
    <row r="591" spans="4:20" ht="30" hidden="1" customHeight="1" x14ac:dyDescent="0.25">
      <c r="D591" s="227"/>
      <c r="E591" s="227"/>
      <c r="F591" s="227"/>
      <c r="G591" s="227"/>
      <c r="H591" s="227"/>
      <c r="I591" s="227"/>
      <c r="J591" s="227"/>
      <c r="K591" s="227"/>
      <c r="L591" s="227"/>
      <c r="M591" s="227"/>
      <c r="N591" s="227"/>
      <c r="O591" s="1036"/>
      <c r="P591" s="1038"/>
      <c r="Q591" s="234">
        <v>475</v>
      </c>
      <c r="R591" s="11" t="s">
        <v>1308</v>
      </c>
      <c r="S591" s="36">
        <v>350</v>
      </c>
      <c r="T591" s="11"/>
    </row>
    <row r="592" spans="4:20" ht="30" customHeight="1" x14ac:dyDescent="0.25">
      <c r="D592" s="227"/>
      <c r="E592" s="227"/>
      <c r="F592" s="227"/>
      <c r="G592" s="227"/>
      <c r="H592" s="227"/>
      <c r="I592" s="227"/>
      <c r="J592" s="236">
        <v>3</v>
      </c>
      <c r="K592" s="227"/>
      <c r="L592" s="227"/>
      <c r="M592" s="227"/>
      <c r="N592" s="237">
        <v>3</v>
      </c>
      <c r="O592" s="201" t="s">
        <v>1510</v>
      </c>
      <c r="P592" s="198" t="s">
        <v>1314</v>
      </c>
      <c r="Q592" s="199"/>
      <c r="R592" s="199"/>
      <c r="S592" s="200"/>
      <c r="T592" s="199"/>
    </row>
    <row r="593" spans="4:20" ht="30" hidden="1" customHeight="1" x14ac:dyDescent="0.25">
      <c r="D593" s="227"/>
      <c r="E593" s="227"/>
      <c r="F593" s="227"/>
      <c r="G593" s="227"/>
      <c r="H593" s="227"/>
      <c r="I593" s="227"/>
      <c r="J593" s="227"/>
      <c r="K593" s="227"/>
      <c r="L593" s="227"/>
      <c r="M593" s="227"/>
      <c r="N593" s="227"/>
      <c r="O593" s="232" t="s">
        <v>1518</v>
      </c>
      <c r="P593" s="9" t="s">
        <v>1316</v>
      </c>
      <c r="Q593" s="234">
        <v>476</v>
      </c>
      <c r="R593" s="9" t="s">
        <v>1317</v>
      </c>
      <c r="S593" s="23">
        <v>1</v>
      </c>
      <c r="T593" s="9"/>
    </row>
    <row r="594" spans="4:20" ht="30" hidden="1" customHeight="1" x14ac:dyDescent="0.25">
      <c r="D594" s="227"/>
      <c r="E594" s="227"/>
      <c r="F594" s="227"/>
      <c r="G594" s="227"/>
      <c r="H594" s="227"/>
      <c r="I594" s="227"/>
      <c r="J594" s="227"/>
      <c r="K594" s="227"/>
      <c r="L594" s="227"/>
      <c r="M594" s="227"/>
      <c r="N594" s="227"/>
      <c r="O594" s="232" t="s">
        <v>1519</v>
      </c>
      <c r="P594" s="9" t="s">
        <v>1318</v>
      </c>
      <c r="Q594" s="234">
        <v>477</v>
      </c>
      <c r="R594" s="12" t="s">
        <v>1302</v>
      </c>
      <c r="S594" s="23">
        <v>39</v>
      </c>
      <c r="T594" s="12"/>
    </row>
    <row r="595" spans="4:20" ht="30" hidden="1" customHeight="1" x14ac:dyDescent="0.25">
      <c r="D595" s="227"/>
      <c r="E595" s="227"/>
      <c r="F595" s="227"/>
      <c r="G595" s="227"/>
      <c r="H595" s="227"/>
      <c r="I595" s="227"/>
      <c r="J595" s="227"/>
      <c r="K595" s="227"/>
      <c r="L595" s="227"/>
      <c r="M595" s="227"/>
      <c r="N595" s="227"/>
      <c r="O595" s="232" t="s">
        <v>1520</v>
      </c>
      <c r="P595" s="179" t="s">
        <v>1319</v>
      </c>
      <c r="Q595" s="234">
        <v>478</v>
      </c>
      <c r="R595" s="9" t="s">
        <v>1131</v>
      </c>
      <c r="S595" s="23">
        <v>16</v>
      </c>
      <c r="T595" s="9"/>
    </row>
    <row r="596" spans="4:20" ht="30" customHeight="1" x14ac:dyDescent="0.25">
      <c r="D596" s="227"/>
      <c r="E596" s="227"/>
      <c r="F596" s="228">
        <v>3</v>
      </c>
      <c r="G596" s="227"/>
      <c r="H596" s="227"/>
      <c r="I596" s="236">
        <f>SUM(J597:J652)</f>
        <v>37</v>
      </c>
      <c r="J596" s="227"/>
      <c r="K596" s="227"/>
      <c r="L596" s="227"/>
      <c r="M596" s="237">
        <f>SUM(N597:N652)</f>
        <v>41</v>
      </c>
      <c r="N596" s="227"/>
      <c r="O596" s="194" t="s">
        <v>2934</v>
      </c>
      <c r="P596" s="195" t="s">
        <v>1315</v>
      </c>
      <c r="Q596" s="194"/>
      <c r="R596" s="194"/>
      <c r="S596" s="196"/>
      <c r="T596" s="194"/>
    </row>
    <row r="597" spans="4:20" ht="30" customHeight="1" x14ac:dyDescent="0.25">
      <c r="D597" s="227"/>
      <c r="E597" s="227"/>
      <c r="F597" s="227"/>
      <c r="G597" s="227"/>
      <c r="H597" s="227"/>
      <c r="I597" s="227"/>
      <c r="J597" s="236">
        <f>15+1+1+5</f>
        <v>22</v>
      </c>
      <c r="K597" s="227"/>
      <c r="L597" s="227"/>
      <c r="M597" s="227"/>
      <c r="N597" s="237">
        <v>22</v>
      </c>
      <c r="O597" s="201" t="s">
        <v>1565</v>
      </c>
      <c r="P597" s="198" t="s">
        <v>1320</v>
      </c>
      <c r="Q597" s="199"/>
      <c r="R597" s="199"/>
      <c r="S597" s="200"/>
      <c r="T597" s="199"/>
    </row>
    <row r="598" spans="4:20" ht="30" hidden="1" customHeight="1" x14ac:dyDescent="0.25">
      <c r="D598" s="227"/>
      <c r="E598" s="227"/>
      <c r="F598" s="227"/>
      <c r="G598" s="227"/>
      <c r="H598" s="227"/>
      <c r="I598" s="227"/>
      <c r="J598" s="227"/>
      <c r="K598" s="227"/>
      <c r="L598" s="227"/>
      <c r="M598" s="227"/>
      <c r="N598" s="227"/>
      <c r="O598" s="209"/>
      <c r="P598" s="210" t="s">
        <v>1322</v>
      </c>
      <c r="Q598" s="211"/>
      <c r="R598" s="211"/>
      <c r="S598" s="212"/>
      <c r="T598" s="211"/>
    </row>
    <row r="599" spans="4:20" ht="30" hidden="1" customHeight="1" x14ac:dyDescent="0.25">
      <c r="D599" s="227"/>
      <c r="E599" s="227"/>
      <c r="F599" s="227"/>
      <c r="G599" s="227"/>
      <c r="H599" s="227"/>
      <c r="I599" s="227"/>
      <c r="J599" s="227"/>
      <c r="K599" s="227"/>
      <c r="L599" s="227"/>
      <c r="M599" s="227"/>
      <c r="N599" s="227"/>
      <c r="O599" s="232" t="s">
        <v>1566</v>
      </c>
      <c r="P599" s="21" t="s">
        <v>1324</v>
      </c>
      <c r="Q599" s="234">
        <v>479</v>
      </c>
      <c r="R599" s="9" t="s">
        <v>1325</v>
      </c>
      <c r="S599" s="23">
        <v>16</v>
      </c>
      <c r="T599" s="9"/>
    </row>
    <row r="600" spans="4:20" ht="30" hidden="1" customHeight="1" x14ac:dyDescent="0.25">
      <c r="D600" s="227"/>
      <c r="E600" s="227"/>
      <c r="F600" s="227"/>
      <c r="G600" s="227"/>
      <c r="H600" s="227"/>
      <c r="I600" s="227"/>
      <c r="J600" s="227"/>
      <c r="K600" s="227"/>
      <c r="L600" s="227"/>
      <c r="M600" s="227"/>
      <c r="N600" s="227"/>
      <c r="O600" s="232" t="s">
        <v>1578</v>
      </c>
      <c r="P600" s="21" t="s">
        <v>1326</v>
      </c>
      <c r="Q600" s="234">
        <v>480</v>
      </c>
      <c r="R600" s="9" t="s">
        <v>493</v>
      </c>
      <c r="S600" s="23">
        <v>16</v>
      </c>
      <c r="T600" s="9"/>
    </row>
    <row r="601" spans="4:20" ht="30" hidden="1" customHeight="1" x14ac:dyDescent="0.25">
      <c r="D601" s="227"/>
      <c r="E601" s="227"/>
      <c r="F601" s="227"/>
      <c r="G601" s="227"/>
      <c r="H601" s="227"/>
      <c r="I601" s="227"/>
      <c r="J601" s="227"/>
      <c r="K601" s="227"/>
      <c r="L601" s="227"/>
      <c r="M601" s="227"/>
      <c r="N601" s="227"/>
      <c r="O601" s="232" t="s">
        <v>1579</v>
      </c>
      <c r="P601" s="21" t="s">
        <v>1327</v>
      </c>
      <c r="Q601" s="234">
        <v>481</v>
      </c>
      <c r="R601" s="9" t="s">
        <v>1328</v>
      </c>
      <c r="S601" s="23">
        <v>4</v>
      </c>
      <c r="T601" s="9"/>
    </row>
    <row r="602" spans="4:20" ht="30" hidden="1" customHeight="1" x14ac:dyDescent="0.25">
      <c r="D602" s="227"/>
      <c r="E602" s="227"/>
      <c r="F602" s="227"/>
      <c r="G602" s="227"/>
      <c r="H602" s="227"/>
      <c r="I602" s="227"/>
      <c r="J602" s="227"/>
      <c r="K602" s="227"/>
      <c r="L602" s="227"/>
      <c r="M602" s="227"/>
      <c r="N602" s="227"/>
      <c r="O602" s="232" t="s">
        <v>1580</v>
      </c>
      <c r="P602" s="21" t="s">
        <v>1329</v>
      </c>
      <c r="Q602" s="234">
        <v>482</v>
      </c>
      <c r="R602" s="9" t="s">
        <v>1330</v>
      </c>
      <c r="S602" s="23">
        <v>4</v>
      </c>
      <c r="T602" s="9"/>
    </row>
    <row r="603" spans="4:20" ht="30" hidden="1" customHeight="1" x14ac:dyDescent="0.25">
      <c r="D603" s="227"/>
      <c r="E603" s="227"/>
      <c r="F603" s="227"/>
      <c r="G603" s="227"/>
      <c r="H603" s="227"/>
      <c r="I603" s="227"/>
      <c r="J603" s="227"/>
      <c r="K603" s="227"/>
      <c r="L603" s="227"/>
      <c r="M603" s="227"/>
      <c r="N603" s="227"/>
      <c r="O603" s="232" t="s">
        <v>1581</v>
      </c>
      <c r="P603" s="21" t="s">
        <v>1331</v>
      </c>
      <c r="Q603" s="234">
        <v>483</v>
      </c>
      <c r="R603" s="9" t="s">
        <v>1330</v>
      </c>
      <c r="S603" s="23">
        <v>12</v>
      </c>
      <c r="T603" s="9"/>
    </row>
    <row r="604" spans="4:20" ht="30" hidden="1" customHeight="1" x14ac:dyDescent="0.25">
      <c r="D604" s="227"/>
      <c r="E604" s="227"/>
      <c r="F604" s="227"/>
      <c r="G604" s="227"/>
      <c r="H604" s="227"/>
      <c r="I604" s="227"/>
      <c r="J604" s="227"/>
      <c r="K604" s="227"/>
      <c r="L604" s="227"/>
      <c r="M604" s="227"/>
      <c r="N604" s="227"/>
      <c r="O604" s="232" t="s">
        <v>1582</v>
      </c>
      <c r="P604" s="21" t="s">
        <v>1332</v>
      </c>
      <c r="Q604" s="234">
        <v>484</v>
      </c>
      <c r="R604" s="9" t="s">
        <v>1333</v>
      </c>
      <c r="S604" s="23">
        <v>4</v>
      </c>
      <c r="T604" s="9"/>
    </row>
    <row r="605" spans="4:20" ht="30" hidden="1" customHeight="1" x14ac:dyDescent="0.25">
      <c r="D605" s="227"/>
      <c r="E605" s="227"/>
      <c r="F605" s="227"/>
      <c r="G605" s="227"/>
      <c r="H605" s="227"/>
      <c r="I605" s="227"/>
      <c r="J605" s="227"/>
      <c r="K605" s="227"/>
      <c r="L605" s="227"/>
      <c r="M605" s="227"/>
      <c r="N605" s="227"/>
      <c r="O605" s="232" t="s">
        <v>1583</v>
      </c>
      <c r="P605" s="21" t="s">
        <v>1334</v>
      </c>
      <c r="Q605" s="234">
        <v>485</v>
      </c>
      <c r="R605" s="9" t="s">
        <v>1335</v>
      </c>
      <c r="S605" s="23">
        <v>1</v>
      </c>
      <c r="T605" s="9"/>
    </row>
    <row r="606" spans="4:20" ht="30" hidden="1" customHeight="1" x14ac:dyDescent="0.25">
      <c r="D606" s="227"/>
      <c r="E606" s="227"/>
      <c r="F606" s="227"/>
      <c r="G606" s="227"/>
      <c r="H606" s="227"/>
      <c r="I606" s="227"/>
      <c r="J606" s="227"/>
      <c r="K606" s="227"/>
      <c r="L606" s="227"/>
      <c r="M606" s="227"/>
      <c r="N606" s="227"/>
      <c r="O606" s="232" t="s">
        <v>1584</v>
      </c>
      <c r="P606" s="21" t="s">
        <v>1336</v>
      </c>
      <c r="Q606" s="234">
        <v>486</v>
      </c>
      <c r="R606" s="9" t="s">
        <v>493</v>
      </c>
      <c r="S606" s="23">
        <v>12</v>
      </c>
      <c r="T606" s="9"/>
    </row>
    <row r="607" spans="4:20" ht="30" hidden="1" customHeight="1" x14ac:dyDescent="0.25">
      <c r="D607" s="227"/>
      <c r="E607" s="227"/>
      <c r="F607" s="227"/>
      <c r="G607" s="227"/>
      <c r="H607" s="227"/>
      <c r="I607" s="227"/>
      <c r="J607" s="227"/>
      <c r="K607" s="227"/>
      <c r="L607" s="227"/>
      <c r="M607" s="227"/>
      <c r="N607" s="227"/>
      <c r="O607" s="232" t="s">
        <v>2544</v>
      </c>
      <c r="P607" s="21" t="s">
        <v>1337</v>
      </c>
      <c r="Q607" s="234">
        <v>487</v>
      </c>
      <c r="R607" s="9" t="s">
        <v>1338</v>
      </c>
      <c r="S607" s="23">
        <v>3</v>
      </c>
      <c r="T607" s="9"/>
    </row>
    <row r="608" spans="4:20" ht="30" hidden="1" customHeight="1" x14ac:dyDescent="0.25">
      <c r="D608" s="227"/>
      <c r="E608" s="227"/>
      <c r="F608" s="227"/>
      <c r="G608" s="227"/>
      <c r="H608" s="227"/>
      <c r="I608" s="227"/>
      <c r="J608" s="227"/>
      <c r="K608" s="227"/>
      <c r="L608" s="227"/>
      <c r="M608" s="227"/>
      <c r="N608" s="227"/>
      <c r="O608" s="232" t="s">
        <v>2545</v>
      </c>
      <c r="P608" s="21" t="s">
        <v>1339</v>
      </c>
      <c r="Q608" s="234">
        <v>488</v>
      </c>
      <c r="R608" s="9" t="s">
        <v>1340</v>
      </c>
      <c r="S608" s="23">
        <v>3</v>
      </c>
      <c r="T608" s="9"/>
    </row>
    <row r="609" spans="4:20" ht="30" hidden="1" customHeight="1" x14ac:dyDescent="0.25">
      <c r="D609" s="227"/>
      <c r="E609" s="227"/>
      <c r="F609" s="227"/>
      <c r="G609" s="227"/>
      <c r="H609" s="227"/>
      <c r="I609" s="227"/>
      <c r="J609" s="227"/>
      <c r="K609" s="227"/>
      <c r="L609" s="227"/>
      <c r="M609" s="227"/>
      <c r="N609" s="227"/>
      <c r="O609" s="232" t="s">
        <v>2546</v>
      </c>
      <c r="P609" s="21" t="s">
        <v>1341</v>
      </c>
      <c r="Q609" s="234">
        <v>489</v>
      </c>
      <c r="R609" s="9" t="s">
        <v>501</v>
      </c>
      <c r="S609" s="23">
        <v>8</v>
      </c>
      <c r="T609" s="9"/>
    </row>
    <row r="610" spans="4:20" ht="30" hidden="1" customHeight="1" x14ac:dyDescent="0.25">
      <c r="D610" s="227"/>
      <c r="E610" s="227"/>
      <c r="F610" s="227"/>
      <c r="G610" s="227"/>
      <c r="H610" s="227"/>
      <c r="I610" s="227"/>
      <c r="J610" s="227"/>
      <c r="K610" s="227"/>
      <c r="L610" s="227"/>
      <c r="M610" s="227"/>
      <c r="N610" s="227"/>
      <c r="O610" s="209"/>
      <c r="P610" s="210" t="s">
        <v>1344</v>
      </c>
      <c r="Q610" s="211"/>
      <c r="R610" s="211"/>
      <c r="S610" s="212"/>
      <c r="T610" s="211"/>
    </row>
    <row r="611" spans="4:20" ht="30" hidden="1" customHeight="1" x14ac:dyDescent="0.25">
      <c r="D611" s="227"/>
      <c r="E611" s="227"/>
      <c r="F611" s="227"/>
      <c r="G611" s="227"/>
      <c r="H611" s="227"/>
      <c r="I611" s="227"/>
      <c r="J611" s="227"/>
      <c r="K611" s="227"/>
      <c r="L611" s="227"/>
      <c r="M611" s="227"/>
      <c r="N611" s="227"/>
      <c r="O611" s="232" t="s">
        <v>2547</v>
      </c>
      <c r="P611" s="21" t="s">
        <v>1345</v>
      </c>
      <c r="Q611" s="234">
        <v>490</v>
      </c>
      <c r="R611" s="30" t="s">
        <v>1346</v>
      </c>
      <c r="S611" s="23">
        <v>3</v>
      </c>
      <c r="T611" s="30"/>
    </row>
    <row r="612" spans="4:20" ht="30" hidden="1" customHeight="1" x14ac:dyDescent="0.25">
      <c r="D612" s="227"/>
      <c r="E612" s="227"/>
      <c r="F612" s="227"/>
      <c r="G612" s="227"/>
      <c r="H612" s="227"/>
      <c r="I612" s="227"/>
      <c r="J612" s="227"/>
      <c r="K612" s="227"/>
      <c r="L612" s="227"/>
      <c r="M612" s="227"/>
      <c r="N612" s="227"/>
      <c r="O612" s="232" t="s">
        <v>2548</v>
      </c>
      <c r="P612" s="21" t="s">
        <v>1347</v>
      </c>
      <c r="Q612" s="234">
        <v>491</v>
      </c>
      <c r="R612" s="30" t="s">
        <v>1348</v>
      </c>
      <c r="S612" s="23">
        <v>300</v>
      </c>
      <c r="T612" s="30"/>
    </row>
    <row r="613" spans="4:20" ht="30" hidden="1" customHeight="1" x14ac:dyDescent="0.25">
      <c r="D613" s="227"/>
      <c r="E613" s="227"/>
      <c r="F613" s="227"/>
      <c r="G613" s="227"/>
      <c r="H613" s="227"/>
      <c r="I613" s="227"/>
      <c r="J613" s="227"/>
      <c r="K613" s="227"/>
      <c r="L613" s="227"/>
      <c r="M613" s="227"/>
      <c r="N613" s="227"/>
      <c r="O613" s="232" t="s">
        <v>2549</v>
      </c>
      <c r="P613" s="21" t="s">
        <v>1349</v>
      </c>
      <c r="Q613" s="234">
        <v>492</v>
      </c>
      <c r="R613" s="30" t="s">
        <v>1350</v>
      </c>
      <c r="S613" s="23">
        <v>1</v>
      </c>
      <c r="T613" s="30"/>
    </row>
    <row r="614" spans="4:20" ht="30" hidden="1" customHeight="1" x14ac:dyDescent="0.25">
      <c r="D614" s="227"/>
      <c r="E614" s="227"/>
      <c r="F614" s="227"/>
      <c r="G614" s="227"/>
      <c r="H614" s="227"/>
      <c r="I614" s="227"/>
      <c r="J614" s="227"/>
      <c r="K614" s="227"/>
      <c r="L614" s="227"/>
      <c r="M614" s="227"/>
      <c r="N614" s="227"/>
      <c r="O614" s="232" t="s">
        <v>2550</v>
      </c>
      <c r="P614" s="21" t="s">
        <v>1351</v>
      </c>
      <c r="Q614" s="234">
        <v>493</v>
      </c>
      <c r="R614" s="30" t="s">
        <v>396</v>
      </c>
      <c r="S614" s="23">
        <v>300</v>
      </c>
      <c r="T614" s="30"/>
    </row>
    <row r="615" spans="4:20" ht="30" hidden="1" customHeight="1" x14ac:dyDescent="0.25">
      <c r="D615" s="227"/>
      <c r="E615" s="227"/>
      <c r="F615" s="227"/>
      <c r="G615" s="227"/>
      <c r="H615" s="227"/>
      <c r="I615" s="227"/>
      <c r="J615" s="227"/>
      <c r="K615" s="227"/>
      <c r="L615" s="227"/>
      <c r="M615" s="227"/>
      <c r="N615" s="227"/>
      <c r="O615" s="213" t="s">
        <v>2551</v>
      </c>
      <c r="P615" s="39" t="s">
        <v>1352</v>
      </c>
      <c r="Q615" s="40" t="s">
        <v>1353</v>
      </c>
      <c r="R615" s="41" t="s">
        <v>1354</v>
      </c>
      <c r="S615" s="42">
        <v>16</v>
      </c>
      <c r="T615" s="41"/>
    </row>
    <row r="616" spans="4:20" ht="30" hidden="1" customHeight="1" x14ac:dyDescent="0.25">
      <c r="D616" s="227"/>
      <c r="E616" s="227"/>
      <c r="F616" s="227"/>
      <c r="G616" s="227"/>
      <c r="H616" s="227"/>
      <c r="I616" s="227"/>
      <c r="J616" s="227"/>
      <c r="K616" s="227"/>
      <c r="L616" s="227"/>
      <c r="M616" s="227"/>
      <c r="N616" s="227"/>
      <c r="O616" s="213" t="s">
        <v>2552</v>
      </c>
      <c r="P616" s="39" t="s">
        <v>1355</v>
      </c>
      <c r="Q616" s="40" t="s">
        <v>1353</v>
      </c>
      <c r="R616" s="41" t="s">
        <v>1356</v>
      </c>
      <c r="S616" s="42">
        <v>2</v>
      </c>
      <c r="T616" s="41"/>
    </row>
    <row r="617" spans="4:20" ht="30" hidden="1" customHeight="1" x14ac:dyDescent="0.25">
      <c r="D617" s="227"/>
      <c r="E617" s="227"/>
      <c r="F617" s="227"/>
      <c r="G617" s="227"/>
      <c r="H617" s="227"/>
      <c r="I617" s="227"/>
      <c r="J617" s="227"/>
      <c r="K617" s="227"/>
      <c r="L617" s="227"/>
      <c r="M617" s="227"/>
      <c r="N617" s="227"/>
      <c r="O617" s="209"/>
      <c r="P617" s="210" t="s">
        <v>1357</v>
      </c>
      <c r="Q617" s="211"/>
      <c r="R617" s="211"/>
      <c r="S617" s="212"/>
      <c r="T617" s="211"/>
    </row>
    <row r="618" spans="4:20" ht="30" hidden="1" customHeight="1" x14ac:dyDescent="0.25">
      <c r="D618" s="227"/>
      <c r="E618" s="227"/>
      <c r="F618" s="227"/>
      <c r="G618" s="227"/>
      <c r="H618" s="227"/>
      <c r="I618" s="227"/>
      <c r="J618" s="227"/>
      <c r="K618" s="227"/>
      <c r="L618" s="227"/>
      <c r="M618" s="227"/>
      <c r="N618" s="227"/>
      <c r="O618" s="213" t="s">
        <v>2553</v>
      </c>
      <c r="P618" s="39" t="s">
        <v>1358</v>
      </c>
      <c r="Q618" s="40" t="s">
        <v>1359</v>
      </c>
      <c r="R618" s="43" t="s">
        <v>1360</v>
      </c>
      <c r="S618" s="42">
        <v>2</v>
      </c>
      <c r="T618" s="43"/>
    </row>
    <row r="619" spans="4:20" ht="30" hidden="1" customHeight="1" x14ac:dyDescent="0.25">
      <c r="D619" s="227"/>
      <c r="E619" s="227"/>
      <c r="F619" s="227"/>
      <c r="G619" s="227"/>
      <c r="H619" s="227"/>
      <c r="I619" s="227"/>
      <c r="J619" s="227"/>
      <c r="K619" s="227"/>
      <c r="L619" s="227"/>
      <c r="M619" s="227"/>
      <c r="N619" s="227"/>
      <c r="O619" s="213" t="s">
        <v>2554</v>
      </c>
      <c r="P619" s="39" t="s">
        <v>1361</v>
      </c>
      <c r="Q619" s="40" t="s">
        <v>1359</v>
      </c>
      <c r="R619" s="43" t="s">
        <v>1362</v>
      </c>
      <c r="S619" s="42">
        <v>24</v>
      </c>
      <c r="T619" s="43"/>
    </row>
    <row r="620" spans="4:20" ht="30" hidden="1" customHeight="1" x14ac:dyDescent="0.25">
      <c r="D620" s="227"/>
      <c r="E620" s="227"/>
      <c r="F620" s="227"/>
      <c r="G620" s="227"/>
      <c r="H620" s="227"/>
      <c r="I620" s="227"/>
      <c r="J620" s="227"/>
      <c r="K620" s="227"/>
      <c r="L620" s="227"/>
      <c r="M620" s="227"/>
      <c r="N620" s="227"/>
      <c r="O620" s="232" t="s">
        <v>2555</v>
      </c>
      <c r="P620" s="21" t="s">
        <v>1363</v>
      </c>
      <c r="Q620" s="234">
        <v>494</v>
      </c>
      <c r="R620" s="44" t="s">
        <v>1362</v>
      </c>
      <c r="S620" s="23">
        <v>4</v>
      </c>
      <c r="T620" s="44"/>
    </row>
    <row r="621" spans="4:20" ht="30" hidden="1" customHeight="1" x14ac:dyDescent="0.25">
      <c r="D621" s="227"/>
      <c r="E621" s="227"/>
      <c r="F621" s="227"/>
      <c r="G621" s="227"/>
      <c r="H621" s="227"/>
      <c r="I621" s="227"/>
      <c r="J621" s="227"/>
      <c r="K621" s="227"/>
      <c r="L621" s="227"/>
      <c r="M621" s="227"/>
      <c r="N621" s="227"/>
      <c r="O621" s="213" t="s">
        <v>2556</v>
      </c>
      <c r="P621" s="39" t="s">
        <v>1364</v>
      </c>
      <c r="Q621" s="40" t="s">
        <v>1353</v>
      </c>
      <c r="R621" s="39" t="s">
        <v>1365</v>
      </c>
      <c r="S621" s="42">
        <v>5</v>
      </c>
      <c r="T621" s="39"/>
    </row>
    <row r="622" spans="4:20" ht="30" hidden="1" customHeight="1" x14ac:dyDescent="0.25">
      <c r="D622" s="227"/>
      <c r="E622" s="227"/>
      <c r="F622" s="227"/>
      <c r="G622" s="227"/>
      <c r="H622" s="227"/>
      <c r="I622" s="227"/>
      <c r="J622" s="227"/>
      <c r="K622" s="227"/>
      <c r="L622" s="227"/>
      <c r="M622" s="227"/>
      <c r="N622" s="227"/>
      <c r="O622" s="213" t="s">
        <v>2557</v>
      </c>
      <c r="P622" s="39" t="s">
        <v>1366</v>
      </c>
      <c r="Q622" s="40" t="s">
        <v>1353</v>
      </c>
      <c r="R622" s="39" t="s">
        <v>1367</v>
      </c>
      <c r="S622" s="42">
        <v>2</v>
      </c>
      <c r="T622" s="39"/>
    </row>
    <row r="623" spans="4:20" ht="30" hidden="1" customHeight="1" x14ac:dyDescent="0.25">
      <c r="D623" s="227"/>
      <c r="E623" s="227"/>
      <c r="F623" s="227"/>
      <c r="G623" s="227"/>
      <c r="H623" s="227"/>
      <c r="I623" s="227"/>
      <c r="J623" s="227"/>
      <c r="K623" s="227"/>
      <c r="L623" s="227"/>
      <c r="M623" s="227"/>
      <c r="N623" s="227"/>
      <c r="O623" s="213" t="s">
        <v>2558</v>
      </c>
      <c r="P623" s="39" t="s">
        <v>1368</v>
      </c>
      <c r="Q623" s="40" t="s">
        <v>1353</v>
      </c>
      <c r="R623" s="39" t="s">
        <v>1369</v>
      </c>
      <c r="S623" s="42">
        <v>20</v>
      </c>
      <c r="T623" s="39"/>
    </row>
    <row r="624" spans="4:20" ht="30" hidden="1" customHeight="1" x14ac:dyDescent="0.25">
      <c r="D624" s="227"/>
      <c r="E624" s="227"/>
      <c r="F624" s="227"/>
      <c r="G624" s="227"/>
      <c r="H624" s="227"/>
      <c r="I624" s="227"/>
      <c r="J624" s="227"/>
      <c r="K624" s="227"/>
      <c r="L624" s="227"/>
      <c r="M624" s="227"/>
      <c r="N624" s="227"/>
      <c r="O624" s="209"/>
      <c r="P624" s="210" t="s">
        <v>1370</v>
      </c>
      <c r="Q624" s="211"/>
      <c r="R624" s="211"/>
      <c r="S624" s="212"/>
      <c r="T624" s="211"/>
    </row>
    <row r="625" spans="4:20" ht="30" hidden="1" customHeight="1" x14ac:dyDescent="0.25">
      <c r="D625" s="227"/>
      <c r="E625" s="227"/>
      <c r="F625" s="227"/>
      <c r="G625" s="227"/>
      <c r="H625" s="227"/>
      <c r="I625" s="227"/>
      <c r="J625" s="227"/>
      <c r="K625" s="227"/>
      <c r="L625" s="227"/>
      <c r="M625" s="227"/>
      <c r="N625" s="227"/>
      <c r="O625" s="213" t="s">
        <v>2559</v>
      </c>
      <c r="P625" s="39" t="s">
        <v>1371</v>
      </c>
      <c r="Q625" s="40" t="s">
        <v>1353</v>
      </c>
      <c r="R625" s="39" t="s">
        <v>1372</v>
      </c>
      <c r="S625" s="42">
        <v>12</v>
      </c>
      <c r="T625" s="39"/>
    </row>
    <row r="626" spans="4:20" ht="30" hidden="1" customHeight="1" x14ac:dyDescent="0.25">
      <c r="D626" s="227"/>
      <c r="E626" s="227"/>
      <c r="F626" s="227"/>
      <c r="G626" s="227"/>
      <c r="H626" s="227"/>
      <c r="I626" s="227"/>
      <c r="J626" s="227"/>
      <c r="K626" s="227"/>
      <c r="L626" s="227"/>
      <c r="M626" s="227"/>
      <c r="N626" s="227"/>
      <c r="O626" s="213" t="s">
        <v>2560</v>
      </c>
      <c r="P626" s="39" t="s">
        <v>1373</v>
      </c>
      <c r="Q626" s="40" t="s">
        <v>1353</v>
      </c>
      <c r="R626" s="39" t="s">
        <v>1374</v>
      </c>
      <c r="S626" s="42">
        <v>2</v>
      </c>
      <c r="T626" s="39"/>
    </row>
    <row r="627" spans="4:20" ht="30" hidden="1" customHeight="1" x14ac:dyDescent="0.25">
      <c r="D627" s="227"/>
      <c r="E627" s="227"/>
      <c r="F627" s="227"/>
      <c r="G627" s="227"/>
      <c r="H627" s="227"/>
      <c r="I627" s="227"/>
      <c r="J627" s="227"/>
      <c r="K627" s="227"/>
      <c r="L627" s="227"/>
      <c r="M627" s="227"/>
      <c r="N627" s="227"/>
      <c r="O627" s="232" t="s">
        <v>2561</v>
      </c>
      <c r="P627" s="21" t="s">
        <v>1375</v>
      </c>
      <c r="Q627" s="234">
        <v>495</v>
      </c>
      <c r="R627" s="21" t="s">
        <v>1376</v>
      </c>
      <c r="S627" s="23">
        <v>2</v>
      </c>
      <c r="T627" s="21"/>
    </row>
    <row r="628" spans="4:20" ht="30" hidden="1" customHeight="1" x14ac:dyDescent="0.25">
      <c r="D628" s="227"/>
      <c r="E628" s="227"/>
      <c r="F628" s="227"/>
      <c r="G628" s="227"/>
      <c r="H628" s="227"/>
      <c r="I628" s="227"/>
      <c r="J628" s="227"/>
      <c r="K628" s="227"/>
      <c r="L628" s="227"/>
      <c r="M628" s="227"/>
      <c r="N628" s="227"/>
      <c r="O628" s="209"/>
      <c r="P628" s="210" t="s">
        <v>1377</v>
      </c>
      <c r="Q628" s="211"/>
      <c r="R628" s="211"/>
      <c r="S628" s="212"/>
      <c r="T628" s="211"/>
    </row>
    <row r="629" spans="4:20" ht="30" hidden="1" customHeight="1" x14ac:dyDescent="0.25">
      <c r="D629" s="227"/>
      <c r="E629" s="227"/>
      <c r="F629" s="227"/>
      <c r="G629" s="227"/>
      <c r="H629" s="227"/>
      <c r="I629" s="227"/>
      <c r="J629" s="227"/>
      <c r="K629" s="227"/>
      <c r="L629" s="227"/>
      <c r="M629" s="227"/>
      <c r="N629" s="227"/>
      <c r="O629" s="213" t="s">
        <v>2562</v>
      </c>
      <c r="P629" s="39" t="s">
        <v>1378</v>
      </c>
      <c r="Q629" s="40" t="s">
        <v>1359</v>
      </c>
      <c r="R629" s="39" t="s">
        <v>1379</v>
      </c>
      <c r="S629" s="42">
        <v>750</v>
      </c>
      <c r="T629" s="39"/>
    </row>
    <row r="630" spans="4:20" ht="30" hidden="1" customHeight="1" x14ac:dyDescent="0.25">
      <c r="D630" s="227"/>
      <c r="E630" s="227"/>
      <c r="F630" s="227"/>
      <c r="G630" s="227"/>
      <c r="H630" s="227"/>
      <c r="I630" s="227"/>
      <c r="J630" s="227"/>
      <c r="K630" s="227"/>
      <c r="L630" s="227"/>
      <c r="M630" s="227"/>
      <c r="N630" s="227"/>
      <c r="O630" s="232" t="s">
        <v>2671</v>
      </c>
      <c r="P630" s="21" t="s">
        <v>1380</v>
      </c>
      <c r="Q630" s="234">
        <v>496</v>
      </c>
      <c r="R630" s="21" t="s">
        <v>1253</v>
      </c>
      <c r="S630" s="23">
        <v>4</v>
      </c>
      <c r="T630" s="21"/>
    </row>
    <row r="631" spans="4:20" ht="30" hidden="1" customHeight="1" x14ac:dyDescent="0.25">
      <c r="D631" s="227"/>
      <c r="E631" s="227"/>
      <c r="F631" s="227"/>
      <c r="G631" s="227"/>
      <c r="H631" s="227"/>
      <c r="I631" s="227"/>
      <c r="J631" s="227"/>
      <c r="K631" s="227"/>
      <c r="L631" s="227"/>
      <c r="M631" s="227"/>
      <c r="N631" s="227"/>
      <c r="O631" s="232" t="s">
        <v>2563</v>
      </c>
      <c r="P631" s="21" t="s">
        <v>1381</v>
      </c>
      <c r="Q631" s="234">
        <v>497</v>
      </c>
      <c r="R631" s="21" t="s">
        <v>1382</v>
      </c>
      <c r="S631" s="23">
        <v>1</v>
      </c>
      <c r="T631" s="21"/>
    </row>
    <row r="632" spans="4:20" ht="30" hidden="1" customHeight="1" x14ac:dyDescent="0.25">
      <c r="D632" s="227"/>
      <c r="E632" s="227"/>
      <c r="F632" s="227"/>
      <c r="G632" s="227"/>
      <c r="H632" s="227"/>
      <c r="I632" s="227"/>
      <c r="J632" s="227"/>
      <c r="K632" s="227"/>
      <c r="L632" s="227"/>
      <c r="M632" s="227"/>
      <c r="N632" s="227"/>
      <c r="O632" s="209"/>
      <c r="P632" s="210" t="s">
        <v>1383</v>
      </c>
      <c r="Q632" s="211"/>
      <c r="R632" s="211"/>
      <c r="S632" s="212"/>
      <c r="T632" s="211"/>
    </row>
    <row r="633" spans="4:20" ht="30" hidden="1" customHeight="1" x14ac:dyDescent="0.25">
      <c r="D633" s="227"/>
      <c r="E633" s="227"/>
      <c r="F633" s="227"/>
      <c r="G633" s="227"/>
      <c r="H633" s="227"/>
      <c r="I633" s="227"/>
      <c r="J633" s="227"/>
      <c r="K633" s="227"/>
      <c r="L633" s="227"/>
      <c r="M633" s="227"/>
      <c r="N633" s="227"/>
      <c r="O633" s="232" t="s">
        <v>2564</v>
      </c>
      <c r="P633" s="21" t="s">
        <v>1384</v>
      </c>
      <c r="Q633" s="234">
        <v>498</v>
      </c>
      <c r="R633" s="21" t="s">
        <v>1385</v>
      </c>
      <c r="S633" s="23">
        <v>1</v>
      </c>
      <c r="T633" s="21"/>
    </row>
    <row r="634" spans="4:20" ht="30" hidden="1" customHeight="1" x14ac:dyDescent="0.25">
      <c r="D634" s="227"/>
      <c r="E634" s="227"/>
      <c r="F634" s="227"/>
      <c r="G634" s="227"/>
      <c r="H634" s="227"/>
      <c r="I634" s="227"/>
      <c r="J634" s="227"/>
      <c r="K634" s="227"/>
      <c r="L634" s="227"/>
      <c r="M634" s="227"/>
      <c r="N634" s="227"/>
      <c r="O634" s="232" t="s">
        <v>2565</v>
      </c>
      <c r="P634" s="21" t="s">
        <v>1386</v>
      </c>
      <c r="Q634" s="234">
        <v>499</v>
      </c>
      <c r="R634" s="21" t="s">
        <v>493</v>
      </c>
      <c r="S634" s="23">
        <v>12</v>
      </c>
      <c r="T634" s="21"/>
    </row>
    <row r="635" spans="4:20" ht="30" hidden="1" customHeight="1" x14ac:dyDescent="0.25">
      <c r="D635" s="227"/>
      <c r="E635" s="227"/>
      <c r="F635" s="227"/>
      <c r="G635" s="227"/>
      <c r="H635" s="227"/>
      <c r="I635" s="227"/>
      <c r="J635" s="227"/>
      <c r="K635" s="227"/>
      <c r="L635" s="227"/>
      <c r="M635" s="227"/>
      <c r="N635" s="227"/>
      <c r="O635" s="209"/>
      <c r="P635" s="210" t="s">
        <v>1387</v>
      </c>
      <c r="Q635" s="211"/>
      <c r="R635" s="211"/>
      <c r="S635" s="212"/>
      <c r="T635" s="211"/>
    </row>
    <row r="636" spans="4:20" ht="30" hidden="1" customHeight="1" x14ac:dyDescent="0.25">
      <c r="D636" s="227"/>
      <c r="E636" s="227"/>
      <c r="F636" s="227"/>
      <c r="G636" s="227"/>
      <c r="H636" s="227"/>
      <c r="I636" s="227"/>
      <c r="J636" s="227"/>
      <c r="K636" s="227"/>
      <c r="L636" s="227"/>
      <c r="M636" s="227"/>
      <c r="N636" s="227"/>
      <c r="O636" s="232" t="s">
        <v>2566</v>
      </c>
      <c r="P636" s="21" t="s">
        <v>1388</v>
      </c>
      <c r="Q636" s="247">
        <v>500</v>
      </c>
      <c r="R636" s="21" t="s">
        <v>1385</v>
      </c>
      <c r="S636" s="23">
        <v>1</v>
      </c>
      <c r="T636" s="21"/>
    </row>
    <row r="637" spans="4:20" ht="30" customHeight="1" x14ac:dyDescent="0.25">
      <c r="D637" s="227"/>
      <c r="E637" s="227"/>
      <c r="F637" s="227"/>
      <c r="G637" s="227"/>
      <c r="H637" s="227"/>
      <c r="I637" s="227"/>
      <c r="J637" s="236">
        <v>8</v>
      </c>
      <c r="K637" s="227"/>
      <c r="L637" s="227"/>
      <c r="M637" s="227"/>
      <c r="N637" s="237">
        <v>12</v>
      </c>
      <c r="O637" s="201" t="s">
        <v>1586</v>
      </c>
      <c r="P637" s="198" t="s">
        <v>1389</v>
      </c>
      <c r="Q637" s="199"/>
      <c r="R637" s="199"/>
      <c r="S637" s="200"/>
      <c r="T637" s="199"/>
    </row>
    <row r="638" spans="4:20" ht="30" hidden="1" customHeight="1" x14ac:dyDescent="0.25">
      <c r="D638" s="227"/>
      <c r="E638" s="227"/>
      <c r="F638" s="227"/>
      <c r="G638" s="227"/>
      <c r="H638" s="227"/>
      <c r="I638" s="227"/>
      <c r="J638" s="227"/>
      <c r="K638" s="227"/>
      <c r="L638" s="227"/>
      <c r="M638" s="227"/>
      <c r="N638" s="227"/>
      <c r="O638" s="209"/>
      <c r="P638" s="210" t="s">
        <v>1391</v>
      </c>
      <c r="Q638" s="211"/>
      <c r="R638" s="211"/>
      <c r="S638" s="212"/>
      <c r="T638" s="211"/>
    </row>
    <row r="639" spans="4:20" ht="30" hidden="1" customHeight="1" x14ac:dyDescent="0.25">
      <c r="D639" s="227"/>
      <c r="E639" s="227"/>
      <c r="F639" s="227"/>
      <c r="G639" s="227"/>
      <c r="H639" s="227"/>
      <c r="I639" s="227"/>
      <c r="J639" s="227"/>
      <c r="K639" s="227"/>
      <c r="L639" s="227"/>
      <c r="M639" s="227"/>
      <c r="N639" s="227"/>
      <c r="O639" s="1036" t="s">
        <v>1590</v>
      </c>
      <c r="P639" s="1039" t="s">
        <v>1393</v>
      </c>
      <c r="Q639" s="234">
        <v>501</v>
      </c>
      <c r="R639" s="9" t="s">
        <v>1394</v>
      </c>
      <c r="S639" s="23">
        <v>3</v>
      </c>
      <c r="T639" s="9"/>
    </row>
    <row r="640" spans="4:20" ht="30" hidden="1" customHeight="1" x14ac:dyDescent="0.25">
      <c r="D640" s="227"/>
      <c r="E640" s="227"/>
      <c r="F640" s="227"/>
      <c r="G640" s="227"/>
      <c r="H640" s="227"/>
      <c r="I640" s="227"/>
      <c r="J640" s="227"/>
      <c r="K640" s="227"/>
      <c r="L640" s="227"/>
      <c r="M640" s="227"/>
      <c r="N640" s="227"/>
      <c r="O640" s="1036"/>
      <c r="P640" s="1039"/>
      <c r="Q640" s="234">
        <v>502</v>
      </c>
      <c r="R640" s="9" t="s">
        <v>1395</v>
      </c>
      <c r="S640" s="23">
        <v>1000</v>
      </c>
      <c r="T640" s="9"/>
    </row>
    <row r="641" spans="4:20" ht="30" hidden="1" customHeight="1" x14ac:dyDescent="0.25">
      <c r="D641" s="227"/>
      <c r="E641" s="227"/>
      <c r="F641" s="227"/>
      <c r="G641" s="227"/>
      <c r="H641" s="227"/>
      <c r="I641" s="227"/>
      <c r="J641" s="227"/>
      <c r="K641" s="227"/>
      <c r="L641" s="227"/>
      <c r="M641" s="227"/>
      <c r="N641" s="227"/>
      <c r="O641" s="1036"/>
      <c r="P641" s="1039"/>
      <c r="Q641" s="234">
        <v>503</v>
      </c>
      <c r="R641" s="9" t="s">
        <v>1174</v>
      </c>
      <c r="S641" s="23">
        <v>12</v>
      </c>
      <c r="T641" s="9"/>
    </row>
    <row r="642" spans="4:20" ht="30" hidden="1" customHeight="1" x14ac:dyDescent="0.25">
      <c r="D642" s="227"/>
      <c r="E642" s="227"/>
      <c r="F642" s="227"/>
      <c r="G642" s="227"/>
      <c r="H642" s="227"/>
      <c r="I642" s="227"/>
      <c r="J642" s="227"/>
      <c r="K642" s="227"/>
      <c r="L642" s="227"/>
      <c r="M642" s="227"/>
      <c r="N642" s="227"/>
      <c r="O642" s="1036"/>
      <c r="P642" s="1039"/>
      <c r="Q642" s="234">
        <v>504</v>
      </c>
      <c r="R642" s="9" t="s">
        <v>1396</v>
      </c>
      <c r="S642" s="23">
        <v>200</v>
      </c>
      <c r="T642" s="9"/>
    </row>
    <row r="643" spans="4:20" ht="30" hidden="1" customHeight="1" x14ac:dyDescent="0.25">
      <c r="D643" s="227"/>
      <c r="E643" s="227"/>
      <c r="F643" s="227"/>
      <c r="G643" s="227"/>
      <c r="H643" s="227"/>
      <c r="I643" s="227"/>
      <c r="J643" s="227"/>
      <c r="K643" s="227"/>
      <c r="L643" s="227"/>
      <c r="M643" s="227"/>
      <c r="N643" s="227"/>
      <c r="O643" s="1036"/>
      <c r="P643" s="1039"/>
      <c r="Q643" s="234">
        <v>505</v>
      </c>
      <c r="R643" s="9" t="s">
        <v>1397</v>
      </c>
      <c r="S643" s="23">
        <v>40</v>
      </c>
      <c r="T643" s="9"/>
    </row>
    <row r="644" spans="4:20" ht="30" hidden="1" customHeight="1" x14ac:dyDescent="0.25">
      <c r="D644" s="227"/>
      <c r="E644" s="227"/>
      <c r="F644" s="227"/>
      <c r="G644" s="227"/>
      <c r="H644" s="227"/>
      <c r="I644" s="227"/>
      <c r="J644" s="227"/>
      <c r="K644" s="227"/>
      <c r="L644" s="227"/>
      <c r="M644" s="227"/>
      <c r="N644" s="227"/>
      <c r="O644" s="232" t="s">
        <v>1591</v>
      </c>
      <c r="P644" s="9" t="s">
        <v>1398</v>
      </c>
      <c r="Q644" s="234">
        <v>506</v>
      </c>
      <c r="R644" s="9" t="s">
        <v>1399</v>
      </c>
      <c r="S644" s="23">
        <v>2</v>
      </c>
      <c r="T644" s="9"/>
    </row>
    <row r="645" spans="4:20" ht="30" hidden="1" customHeight="1" x14ac:dyDescent="0.25">
      <c r="D645" s="227"/>
      <c r="E645" s="227"/>
      <c r="F645" s="227"/>
      <c r="G645" s="227"/>
      <c r="H645" s="227"/>
      <c r="I645" s="227"/>
      <c r="J645" s="227"/>
      <c r="K645" s="227"/>
      <c r="L645" s="227"/>
      <c r="M645" s="227"/>
      <c r="N645" s="227"/>
      <c r="O645" s="232" t="s">
        <v>1592</v>
      </c>
      <c r="P645" s="9" t="s">
        <v>1400</v>
      </c>
      <c r="Q645" s="234">
        <v>507</v>
      </c>
      <c r="R645" s="9" t="s">
        <v>1348</v>
      </c>
      <c r="S645" s="23">
        <v>40</v>
      </c>
      <c r="T645" s="9"/>
    </row>
    <row r="646" spans="4:20" ht="30" hidden="1" customHeight="1" x14ac:dyDescent="0.25">
      <c r="D646" s="227"/>
      <c r="E646" s="227"/>
      <c r="F646" s="227"/>
      <c r="G646" s="227"/>
      <c r="H646" s="227"/>
      <c r="I646" s="227"/>
      <c r="J646" s="227"/>
      <c r="K646" s="227"/>
      <c r="L646" s="227"/>
      <c r="M646" s="227"/>
      <c r="N646" s="227"/>
      <c r="O646" s="209"/>
      <c r="P646" s="210" t="s">
        <v>1407</v>
      </c>
      <c r="Q646" s="211"/>
      <c r="R646" s="211"/>
      <c r="S646" s="212"/>
      <c r="T646" s="211"/>
    </row>
    <row r="647" spans="4:20" ht="30" hidden="1" customHeight="1" x14ac:dyDescent="0.25">
      <c r="D647" s="227"/>
      <c r="E647" s="227"/>
      <c r="F647" s="227"/>
      <c r="G647" s="227"/>
      <c r="H647" s="227"/>
      <c r="I647" s="227"/>
      <c r="J647" s="227"/>
      <c r="K647" s="227"/>
      <c r="L647" s="227"/>
      <c r="M647" s="227"/>
      <c r="N647" s="227"/>
      <c r="O647" s="232" t="s">
        <v>1593</v>
      </c>
      <c r="P647" s="21" t="s">
        <v>1408</v>
      </c>
      <c r="Q647" s="234">
        <v>508</v>
      </c>
      <c r="R647" s="21" t="s">
        <v>1409</v>
      </c>
      <c r="S647" s="23">
        <v>3</v>
      </c>
      <c r="T647" s="21"/>
    </row>
    <row r="648" spans="4:20" ht="30" hidden="1" customHeight="1" x14ac:dyDescent="0.25">
      <c r="D648" s="227"/>
      <c r="E648" s="227"/>
      <c r="F648" s="227"/>
      <c r="G648" s="227"/>
      <c r="H648" s="227"/>
      <c r="I648" s="227"/>
      <c r="J648" s="227"/>
      <c r="K648" s="227"/>
      <c r="L648" s="227"/>
      <c r="M648" s="227"/>
      <c r="N648" s="227"/>
      <c r="O648" s="232" t="s">
        <v>1594</v>
      </c>
      <c r="P648" s="21" t="s">
        <v>1410</v>
      </c>
      <c r="Q648" s="234">
        <v>509</v>
      </c>
      <c r="R648" s="21" t="s">
        <v>1411</v>
      </c>
      <c r="S648" s="23">
        <v>2</v>
      </c>
      <c r="T648" s="21"/>
    </row>
    <row r="649" spans="4:20" ht="30" hidden="1" customHeight="1" x14ac:dyDescent="0.25">
      <c r="D649" s="227"/>
      <c r="E649" s="227"/>
      <c r="F649" s="227"/>
      <c r="G649" s="227"/>
      <c r="H649" s="227"/>
      <c r="I649" s="227"/>
      <c r="J649" s="227"/>
      <c r="K649" s="227"/>
      <c r="L649" s="227"/>
      <c r="M649" s="227"/>
      <c r="N649" s="227"/>
      <c r="O649" s="232" t="s">
        <v>2567</v>
      </c>
      <c r="P649" s="21" t="s">
        <v>1412</v>
      </c>
      <c r="Q649" s="234">
        <v>510</v>
      </c>
      <c r="R649" s="21" t="s">
        <v>416</v>
      </c>
      <c r="S649" s="23">
        <v>1</v>
      </c>
      <c r="T649" s="21"/>
    </row>
    <row r="650" spans="4:20" ht="30" hidden="1" customHeight="1" x14ac:dyDescent="0.25">
      <c r="D650" s="227"/>
      <c r="E650" s="227"/>
      <c r="F650" s="227"/>
      <c r="G650" s="227"/>
      <c r="H650" s="227"/>
      <c r="I650" s="227"/>
      <c r="J650" s="227"/>
      <c r="K650" s="227"/>
      <c r="L650" s="227"/>
      <c r="M650" s="227"/>
      <c r="N650" s="227"/>
      <c r="O650" s="232" t="s">
        <v>2568</v>
      </c>
      <c r="P650" s="21" t="s">
        <v>1413</v>
      </c>
      <c r="Q650" s="234">
        <v>511</v>
      </c>
      <c r="R650" s="21" t="s">
        <v>1414</v>
      </c>
      <c r="S650" s="23">
        <v>100</v>
      </c>
      <c r="T650" s="21"/>
    </row>
    <row r="651" spans="4:20" ht="30" hidden="1" customHeight="1" x14ac:dyDescent="0.25">
      <c r="D651" s="227"/>
      <c r="E651" s="227"/>
      <c r="F651" s="227"/>
      <c r="G651" s="227"/>
      <c r="H651" s="227"/>
      <c r="I651" s="227"/>
      <c r="J651" s="227"/>
      <c r="K651" s="227"/>
      <c r="L651" s="227"/>
      <c r="M651" s="227"/>
      <c r="N651" s="227"/>
      <c r="O651" s="232" t="s">
        <v>2569</v>
      </c>
      <c r="P651" s="21" t="s">
        <v>1415</v>
      </c>
      <c r="Q651" s="234">
        <v>512</v>
      </c>
      <c r="R651" s="21" t="s">
        <v>1416</v>
      </c>
      <c r="S651" s="23">
        <v>4</v>
      </c>
      <c r="T651" s="21"/>
    </row>
    <row r="652" spans="4:20" ht="30" customHeight="1" x14ac:dyDescent="0.25">
      <c r="D652" s="227"/>
      <c r="E652" s="227"/>
      <c r="F652" s="227"/>
      <c r="G652" s="227"/>
      <c r="H652" s="227"/>
      <c r="I652" s="227"/>
      <c r="J652" s="236">
        <v>7</v>
      </c>
      <c r="K652" s="227"/>
      <c r="L652" s="227"/>
      <c r="M652" s="227"/>
      <c r="N652" s="237">
        <v>7</v>
      </c>
      <c r="O652" s="201" t="s">
        <v>1596</v>
      </c>
      <c r="P652" s="198" t="s">
        <v>1417</v>
      </c>
      <c r="Q652" s="199"/>
      <c r="R652" s="199"/>
      <c r="S652" s="200"/>
      <c r="T652" s="199"/>
    </row>
    <row r="653" spans="4:20" ht="30" hidden="1" customHeight="1" x14ac:dyDescent="0.25">
      <c r="D653" s="227"/>
      <c r="E653" s="227"/>
      <c r="F653" s="227"/>
      <c r="G653" s="227"/>
      <c r="H653" s="227"/>
      <c r="I653" s="227"/>
      <c r="J653" s="227"/>
      <c r="K653" s="227"/>
      <c r="L653" s="227"/>
      <c r="M653" s="227"/>
      <c r="N653" s="227"/>
      <c r="O653" s="209"/>
      <c r="P653" s="210" t="s">
        <v>1418</v>
      </c>
      <c r="Q653" s="211"/>
      <c r="R653" s="211"/>
      <c r="S653" s="212"/>
      <c r="T653" s="211"/>
    </row>
    <row r="654" spans="4:20" ht="30" hidden="1" customHeight="1" x14ac:dyDescent="0.25">
      <c r="D654" s="227"/>
      <c r="E654" s="227"/>
      <c r="F654" s="227"/>
      <c r="G654" s="227"/>
      <c r="H654" s="227"/>
      <c r="I654" s="227"/>
      <c r="J654" s="227"/>
      <c r="K654" s="227"/>
      <c r="L654" s="227"/>
      <c r="M654" s="227"/>
      <c r="N654" s="227"/>
      <c r="O654" s="213" t="s">
        <v>1606</v>
      </c>
      <c r="P654" s="39" t="s">
        <v>1422</v>
      </c>
      <c r="Q654" s="40" t="s">
        <v>1359</v>
      </c>
      <c r="R654" s="39" t="s">
        <v>1423</v>
      </c>
      <c r="S654" s="42">
        <v>2</v>
      </c>
      <c r="T654" s="39"/>
    </row>
    <row r="655" spans="4:20" ht="30" hidden="1" customHeight="1" x14ac:dyDescent="0.25">
      <c r="D655" s="227"/>
      <c r="E655" s="227"/>
      <c r="F655" s="227"/>
      <c r="G655" s="227"/>
      <c r="H655" s="227"/>
      <c r="I655" s="227"/>
      <c r="J655" s="227"/>
      <c r="K655" s="227"/>
      <c r="L655" s="227"/>
      <c r="M655" s="227"/>
      <c r="N655" s="227"/>
      <c r="O655" s="213" t="s">
        <v>1607</v>
      </c>
      <c r="P655" s="39" t="s">
        <v>1424</v>
      </c>
      <c r="Q655" s="40" t="s">
        <v>1359</v>
      </c>
      <c r="R655" s="39" t="s">
        <v>1425</v>
      </c>
      <c r="S655" s="42">
        <v>10</v>
      </c>
      <c r="T655" s="39"/>
    </row>
    <row r="656" spans="4:20" ht="30" hidden="1" customHeight="1" x14ac:dyDescent="0.25">
      <c r="D656" s="227"/>
      <c r="E656" s="227"/>
      <c r="F656" s="227"/>
      <c r="G656" s="227"/>
      <c r="H656" s="227"/>
      <c r="I656" s="227"/>
      <c r="J656" s="227"/>
      <c r="K656" s="227"/>
      <c r="L656" s="227"/>
      <c r="M656" s="227"/>
      <c r="N656" s="227"/>
      <c r="O656" s="213" t="s">
        <v>1608</v>
      </c>
      <c r="P656" s="39" t="s">
        <v>1426</v>
      </c>
      <c r="Q656" s="40" t="s">
        <v>1359</v>
      </c>
      <c r="R656" s="39" t="s">
        <v>1427</v>
      </c>
      <c r="S656" s="42">
        <v>3</v>
      </c>
      <c r="T656" s="39"/>
    </row>
    <row r="657" spans="4:20" ht="30" hidden="1" customHeight="1" x14ac:dyDescent="0.25">
      <c r="D657" s="227"/>
      <c r="E657" s="227"/>
      <c r="F657" s="227"/>
      <c r="G657" s="227"/>
      <c r="H657" s="227"/>
      <c r="I657" s="227"/>
      <c r="J657" s="227"/>
      <c r="K657" s="227"/>
      <c r="L657" s="227"/>
      <c r="M657" s="227"/>
      <c r="N657" s="227"/>
      <c r="O657" s="213" t="s">
        <v>1609</v>
      </c>
      <c r="P657" s="39" t="s">
        <v>1428</v>
      </c>
      <c r="Q657" s="40" t="s">
        <v>1359</v>
      </c>
      <c r="R657" s="39" t="s">
        <v>1429</v>
      </c>
      <c r="S657" s="42">
        <v>1</v>
      </c>
      <c r="T657" s="39"/>
    </row>
    <row r="658" spans="4:20" ht="30" hidden="1" customHeight="1" x14ac:dyDescent="0.25">
      <c r="D658" s="227"/>
      <c r="E658" s="227"/>
      <c r="F658" s="227"/>
      <c r="G658" s="227"/>
      <c r="H658" s="227"/>
      <c r="I658" s="227"/>
      <c r="J658" s="227"/>
      <c r="K658" s="227"/>
      <c r="L658" s="227"/>
      <c r="M658" s="227"/>
      <c r="N658" s="227"/>
      <c r="O658" s="213" t="s">
        <v>1610</v>
      </c>
      <c r="P658" s="39" t="s">
        <v>1430</v>
      </c>
      <c r="Q658" s="40" t="s">
        <v>1359</v>
      </c>
      <c r="R658" s="39" t="s">
        <v>1431</v>
      </c>
      <c r="S658" s="42">
        <v>1</v>
      </c>
      <c r="T658" s="39"/>
    </row>
    <row r="659" spans="4:20" ht="30" hidden="1" customHeight="1" x14ac:dyDescent="0.25">
      <c r="D659" s="227"/>
      <c r="E659" s="227"/>
      <c r="F659" s="227"/>
      <c r="G659" s="227"/>
      <c r="H659" s="227"/>
      <c r="I659" s="227"/>
      <c r="J659" s="227"/>
      <c r="K659" s="227"/>
      <c r="L659" s="227"/>
      <c r="M659" s="227"/>
      <c r="N659" s="227"/>
      <c r="O659" s="213" t="s">
        <v>1611</v>
      </c>
      <c r="P659" s="39" t="s">
        <v>1432</v>
      </c>
      <c r="Q659" s="40" t="s">
        <v>1359</v>
      </c>
      <c r="R659" s="39" t="s">
        <v>1433</v>
      </c>
      <c r="S659" s="42">
        <v>40</v>
      </c>
      <c r="T659" s="39"/>
    </row>
    <row r="660" spans="4:20" ht="30" hidden="1" customHeight="1" x14ac:dyDescent="0.25">
      <c r="D660" s="227"/>
      <c r="E660" s="227"/>
      <c r="F660" s="227"/>
      <c r="G660" s="227"/>
      <c r="H660" s="227"/>
      <c r="I660" s="227"/>
      <c r="J660" s="227"/>
      <c r="K660" s="227"/>
      <c r="L660" s="227"/>
      <c r="M660" s="227"/>
      <c r="N660" s="227"/>
      <c r="O660" s="232" t="s">
        <v>1612</v>
      </c>
      <c r="P660" s="21" t="s">
        <v>1434</v>
      </c>
      <c r="Q660" s="234">
        <v>513</v>
      </c>
      <c r="R660" s="21" t="s">
        <v>1330</v>
      </c>
      <c r="S660" s="23">
        <v>2</v>
      </c>
      <c r="T660" s="21"/>
    </row>
    <row r="661" spans="4:20" ht="30" hidden="1" customHeight="1" x14ac:dyDescent="0.25">
      <c r="D661" s="227"/>
      <c r="E661" s="227"/>
      <c r="F661" s="227"/>
      <c r="G661" s="227"/>
      <c r="H661" s="227"/>
      <c r="I661" s="227"/>
      <c r="J661" s="227"/>
      <c r="K661" s="227"/>
      <c r="L661" s="227"/>
      <c r="M661" s="227"/>
      <c r="N661" s="227"/>
      <c r="O661" s="232" t="s">
        <v>2570</v>
      </c>
      <c r="P661" s="21" t="s">
        <v>1435</v>
      </c>
      <c r="Q661" s="234">
        <v>514</v>
      </c>
      <c r="R661" s="21" t="s">
        <v>1330</v>
      </c>
      <c r="S661" s="23">
        <v>2</v>
      </c>
      <c r="T661" s="21"/>
    </row>
    <row r="662" spans="4:20" ht="30" hidden="1" customHeight="1" x14ac:dyDescent="0.25">
      <c r="D662" s="227"/>
      <c r="E662" s="227"/>
      <c r="F662" s="227"/>
      <c r="G662" s="227"/>
      <c r="H662" s="227"/>
      <c r="I662" s="227"/>
      <c r="J662" s="227"/>
      <c r="K662" s="227"/>
      <c r="L662" s="227"/>
      <c r="M662" s="227"/>
      <c r="N662" s="227"/>
      <c r="O662" s="232" t="s">
        <v>2571</v>
      </c>
      <c r="P662" s="21" t="s">
        <v>1436</v>
      </c>
      <c r="Q662" s="234">
        <v>515</v>
      </c>
      <c r="R662" s="21" t="s">
        <v>1437</v>
      </c>
      <c r="S662" s="23">
        <v>3</v>
      </c>
      <c r="T662" s="21"/>
    </row>
    <row r="663" spans="4:20" ht="30" hidden="1" customHeight="1" x14ac:dyDescent="0.25">
      <c r="D663" s="227"/>
      <c r="E663" s="227"/>
      <c r="F663" s="227"/>
      <c r="G663" s="227"/>
      <c r="H663" s="227"/>
      <c r="I663" s="227"/>
      <c r="J663" s="227"/>
      <c r="K663" s="227"/>
      <c r="L663" s="227"/>
      <c r="M663" s="227"/>
      <c r="N663" s="227"/>
      <c r="O663" s="232" t="s">
        <v>2572</v>
      </c>
      <c r="P663" s="21" t="s">
        <v>1438</v>
      </c>
      <c r="Q663" s="234">
        <v>516</v>
      </c>
      <c r="R663" s="21" t="s">
        <v>1439</v>
      </c>
      <c r="S663" s="23">
        <v>1</v>
      </c>
      <c r="T663" s="21"/>
    </row>
    <row r="664" spans="4:20" ht="30" hidden="1" customHeight="1" x14ac:dyDescent="0.25">
      <c r="D664" s="227"/>
      <c r="E664" s="227"/>
      <c r="F664" s="227"/>
      <c r="G664" s="227"/>
      <c r="H664" s="227"/>
      <c r="I664" s="227"/>
      <c r="J664" s="227"/>
      <c r="K664" s="227"/>
      <c r="L664" s="227"/>
      <c r="M664" s="227"/>
      <c r="N664" s="227"/>
      <c r="O664" s="232" t="s">
        <v>2573</v>
      </c>
      <c r="P664" s="21" t="s">
        <v>1440</v>
      </c>
      <c r="Q664" s="234">
        <v>517</v>
      </c>
      <c r="R664" s="21" t="s">
        <v>1441</v>
      </c>
      <c r="S664" s="23">
        <v>3</v>
      </c>
      <c r="T664" s="21"/>
    </row>
    <row r="665" spans="4:20" ht="30" hidden="1" customHeight="1" x14ac:dyDescent="0.25">
      <c r="D665" s="227"/>
      <c r="E665" s="227"/>
      <c r="F665" s="227"/>
      <c r="G665" s="227"/>
      <c r="H665" s="227"/>
      <c r="I665" s="227"/>
      <c r="J665" s="227"/>
      <c r="K665" s="227"/>
      <c r="L665" s="227"/>
      <c r="M665" s="227"/>
      <c r="N665" s="227"/>
      <c r="O665" s="232" t="s">
        <v>2574</v>
      </c>
      <c r="P665" s="21" t="s">
        <v>1442</v>
      </c>
      <c r="Q665" s="234">
        <v>518</v>
      </c>
      <c r="R665" s="21" t="s">
        <v>1443</v>
      </c>
      <c r="S665" s="23">
        <v>1</v>
      </c>
      <c r="T665" s="21"/>
    </row>
    <row r="666" spans="4:20" ht="30" hidden="1" customHeight="1" x14ac:dyDescent="0.25">
      <c r="D666" s="227"/>
      <c r="E666" s="227"/>
      <c r="F666" s="227"/>
      <c r="G666" s="227"/>
      <c r="H666" s="227"/>
      <c r="I666" s="227"/>
      <c r="J666" s="227"/>
      <c r="K666" s="227"/>
      <c r="L666" s="227"/>
      <c r="M666" s="227"/>
      <c r="N666" s="227"/>
      <c r="O666" s="213" t="s">
        <v>2575</v>
      </c>
      <c r="P666" s="1041" t="s">
        <v>1444</v>
      </c>
      <c r="Q666" s="1055" t="s">
        <v>1359</v>
      </c>
      <c r="R666" s="39" t="s">
        <v>1445</v>
      </c>
      <c r="S666" s="42">
        <v>3</v>
      </c>
      <c r="T666" s="39"/>
    </row>
    <row r="667" spans="4:20" ht="30" hidden="1" customHeight="1" x14ac:dyDescent="0.25">
      <c r="D667" s="227"/>
      <c r="E667" s="227"/>
      <c r="F667" s="227"/>
      <c r="G667" s="227"/>
      <c r="H667" s="227"/>
      <c r="I667" s="227"/>
      <c r="J667" s="227"/>
      <c r="K667" s="227"/>
      <c r="L667" s="227"/>
      <c r="M667" s="227"/>
      <c r="N667" s="227"/>
      <c r="O667" s="213" t="s">
        <v>2576</v>
      </c>
      <c r="P667" s="1041"/>
      <c r="Q667" s="1055"/>
      <c r="R667" s="39" t="s">
        <v>1446</v>
      </c>
      <c r="S667" s="42">
        <v>300</v>
      </c>
      <c r="T667" s="39"/>
    </row>
    <row r="668" spans="4:20" ht="30" hidden="1" customHeight="1" x14ac:dyDescent="0.25">
      <c r="D668" s="227"/>
      <c r="E668" s="227"/>
      <c r="F668" s="227"/>
      <c r="G668" s="227"/>
      <c r="H668" s="227"/>
      <c r="I668" s="227"/>
      <c r="J668" s="227"/>
      <c r="K668" s="227"/>
      <c r="L668" s="227"/>
      <c r="M668" s="227"/>
      <c r="N668" s="227"/>
      <c r="O668" s="209"/>
      <c r="P668" s="210" t="s">
        <v>1448</v>
      </c>
      <c r="Q668" s="211"/>
      <c r="R668" s="211"/>
      <c r="S668" s="212"/>
      <c r="T668" s="211"/>
    </row>
    <row r="669" spans="4:20" ht="30" hidden="1" customHeight="1" x14ac:dyDescent="0.25">
      <c r="D669" s="227"/>
      <c r="E669" s="227"/>
      <c r="F669" s="227"/>
      <c r="G669" s="227"/>
      <c r="H669" s="227"/>
      <c r="I669" s="227"/>
      <c r="J669" s="227"/>
      <c r="K669" s="227"/>
      <c r="L669" s="227"/>
      <c r="M669" s="227"/>
      <c r="N669" s="227"/>
      <c r="O669" s="213" t="s">
        <v>2577</v>
      </c>
      <c r="P669" s="39" t="s">
        <v>1450</v>
      </c>
      <c r="Q669" s="40" t="s">
        <v>1359</v>
      </c>
      <c r="R669" s="39" t="s">
        <v>280</v>
      </c>
      <c r="S669" s="42">
        <v>16</v>
      </c>
      <c r="T669" s="39"/>
    </row>
    <row r="670" spans="4:20" ht="30" hidden="1" customHeight="1" x14ac:dyDescent="0.25">
      <c r="D670" s="227"/>
      <c r="E670" s="227"/>
      <c r="F670" s="227"/>
      <c r="G670" s="227"/>
      <c r="H670" s="227"/>
      <c r="I670" s="227"/>
      <c r="J670" s="227"/>
      <c r="K670" s="227"/>
      <c r="L670" s="227"/>
      <c r="M670" s="227"/>
      <c r="N670" s="227"/>
      <c r="O670" s="213" t="s">
        <v>2578</v>
      </c>
      <c r="P670" s="39" t="s">
        <v>1451</v>
      </c>
      <c r="Q670" s="40" t="s">
        <v>1359</v>
      </c>
      <c r="R670" s="39" t="s">
        <v>414</v>
      </c>
      <c r="S670" s="42">
        <v>1</v>
      </c>
      <c r="T670" s="39"/>
    </row>
    <row r="671" spans="4:20" ht="30" hidden="1" customHeight="1" x14ac:dyDescent="0.25">
      <c r="D671" s="227"/>
      <c r="E671" s="227"/>
      <c r="F671" s="227"/>
      <c r="G671" s="227"/>
      <c r="H671" s="227"/>
      <c r="I671" s="227"/>
      <c r="J671" s="227"/>
      <c r="K671" s="227"/>
      <c r="L671" s="227"/>
      <c r="M671" s="227"/>
      <c r="N671" s="227"/>
      <c r="O671" s="213" t="s">
        <v>2579</v>
      </c>
      <c r="P671" s="39" t="s">
        <v>1452</v>
      </c>
      <c r="Q671" s="40" t="s">
        <v>1453</v>
      </c>
      <c r="R671" s="39" t="s">
        <v>1454</v>
      </c>
      <c r="S671" s="42">
        <v>1</v>
      </c>
      <c r="T671" s="39"/>
    </row>
    <row r="672" spans="4:20" ht="30" hidden="1" customHeight="1" x14ac:dyDescent="0.25">
      <c r="D672" s="227"/>
      <c r="E672" s="227"/>
      <c r="F672" s="227"/>
      <c r="G672" s="227"/>
      <c r="H672" s="227"/>
      <c r="I672" s="227"/>
      <c r="J672" s="227"/>
      <c r="K672" s="227"/>
      <c r="L672" s="227"/>
      <c r="M672" s="227"/>
      <c r="N672" s="227"/>
      <c r="O672" s="232" t="s">
        <v>2580</v>
      </c>
      <c r="P672" s="21" t="s">
        <v>1455</v>
      </c>
      <c r="Q672" s="234">
        <v>519</v>
      </c>
      <c r="R672" s="21" t="s">
        <v>1456</v>
      </c>
      <c r="S672" s="23">
        <v>12</v>
      </c>
      <c r="T672" s="21"/>
    </row>
    <row r="673" spans="4:23" ht="30" customHeight="1" x14ac:dyDescent="0.25">
      <c r="D673" s="227"/>
      <c r="E673" s="227"/>
      <c r="F673" s="228">
        <v>7</v>
      </c>
      <c r="G673" s="227"/>
      <c r="H673" s="227"/>
      <c r="I673" s="236">
        <f>SUM(J674:J723)</f>
        <v>49</v>
      </c>
      <c r="J673" s="227"/>
      <c r="K673" s="227"/>
      <c r="L673" s="227"/>
      <c r="M673" s="237">
        <f>SUM(N674:N723)</f>
        <v>55</v>
      </c>
      <c r="N673" s="227"/>
      <c r="O673" s="194">
        <v>2.11</v>
      </c>
      <c r="P673" s="195" t="s">
        <v>189</v>
      </c>
      <c r="Q673" s="194"/>
      <c r="R673" s="194"/>
      <c r="S673" s="196"/>
      <c r="T673" s="194"/>
    </row>
    <row r="674" spans="4:23" ht="30" customHeight="1" x14ac:dyDescent="0.25">
      <c r="D674" s="227"/>
      <c r="E674" s="227"/>
      <c r="F674" s="227"/>
      <c r="G674" s="227"/>
      <c r="H674" s="227"/>
      <c r="I674" s="227"/>
      <c r="J674" s="236">
        <v>4</v>
      </c>
      <c r="K674" s="227"/>
      <c r="L674" s="227"/>
      <c r="M674" s="227"/>
      <c r="N674" s="237">
        <v>6</v>
      </c>
      <c r="O674" s="201" t="s">
        <v>1625</v>
      </c>
      <c r="P674" s="198" t="s">
        <v>1457</v>
      </c>
      <c r="Q674" s="199"/>
      <c r="R674" s="199"/>
      <c r="S674" s="200"/>
      <c r="T674" s="199"/>
    </row>
    <row r="675" spans="4:23" ht="30" hidden="1" customHeight="1" x14ac:dyDescent="0.25">
      <c r="D675" s="227"/>
      <c r="E675" s="227"/>
      <c r="F675" s="227"/>
      <c r="G675" s="227"/>
      <c r="H675" s="227"/>
      <c r="I675" s="227"/>
      <c r="J675" s="227"/>
      <c r="K675" s="227"/>
      <c r="L675" s="227"/>
      <c r="M675" s="227"/>
      <c r="N675" s="227"/>
      <c r="O675" s="1036" t="s">
        <v>1640</v>
      </c>
      <c r="P675" s="1043" t="s">
        <v>1460</v>
      </c>
      <c r="Q675" s="234">
        <v>520</v>
      </c>
      <c r="R675" s="30" t="s">
        <v>1382</v>
      </c>
      <c r="S675" s="23">
        <v>1</v>
      </c>
      <c r="T675" s="30"/>
    </row>
    <row r="676" spans="4:23" ht="30" hidden="1" customHeight="1" x14ac:dyDescent="0.25">
      <c r="D676" s="227"/>
      <c r="E676" s="227"/>
      <c r="F676" s="227"/>
      <c r="G676" s="227"/>
      <c r="H676" s="227"/>
      <c r="I676" s="227"/>
      <c r="J676" s="227"/>
      <c r="K676" s="227"/>
      <c r="L676" s="227"/>
      <c r="M676" s="227"/>
      <c r="N676" s="227"/>
      <c r="O676" s="1036"/>
      <c r="P676" s="1043"/>
      <c r="Q676" s="234">
        <v>521</v>
      </c>
      <c r="R676" s="30" t="s">
        <v>1461</v>
      </c>
      <c r="S676" s="23">
        <v>100</v>
      </c>
      <c r="T676" s="30"/>
    </row>
    <row r="677" spans="4:23" ht="30" hidden="1" customHeight="1" x14ac:dyDescent="0.25">
      <c r="D677" s="227"/>
      <c r="E677" s="227"/>
      <c r="F677" s="227"/>
      <c r="G677" s="227"/>
      <c r="H677" s="227"/>
      <c r="I677" s="227"/>
      <c r="J677" s="227"/>
      <c r="K677" s="227"/>
      <c r="L677" s="227"/>
      <c r="M677" s="227"/>
      <c r="N677" s="227"/>
      <c r="O677" s="232" t="s">
        <v>1641</v>
      </c>
      <c r="P677" s="30" t="s">
        <v>1462</v>
      </c>
      <c r="Q677" s="234">
        <v>522</v>
      </c>
      <c r="R677" s="30" t="s">
        <v>1463</v>
      </c>
      <c r="S677" s="23">
        <v>1</v>
      </c>
      <c r="T677" s="30"/>
    </row>
    <row r="678" spans="4:23" ht="30" hidden="1" customHeight="1" x14ac:dyDescent="0.25">
      <c r="D678" s="227"/>
      <c r="E678" s="227"/>
      <c r="F678" s="227"/>
      <c r="G678" s="227"/>
      <c r="H678" s="227"/>
      <c r="I678" s="227"/>
      <c r="J678" s="227"/>
      <c r="K678" s="227"/>
      <c r="L678" s="227"/>
      <c r="M678" s="227"/>
      <c r="N678" s="227"/>
      <c r="O678" s="232" t="s">
        <v>1642</v>
      </c>
      <c r="P678" s="30" t="s">
        <v>1464</v>
      </c>
      <c r="Q678" s="234">
        <v>523</v>
      </c>
      <c r="R678" s="30" t="s">
        <v>1465</v>
      </c>
      <c r="S678" s="23">
        <v>1</v>
      </c>
      <c r="T678" s="30"/>
    </row>
    <row r="679" spans="4:23" ht="30" hidden="1" customHeight="1" x14ac:dyDescent="0.25">
      <c r="D679" s="227"/>
      <c r="E679" s="227"/>
      <c r="F679" s="227"/>
      <c r="G679" s="227"/>
      <c r="H679" s="227"/>
      <c r="I679" s="227"/>
      <c r="J679" s="227"/>
      <c r="K679" s="227"/>
      <c r="L679" s="227"/>
      <c r="M679" s="227"/>
      <c r="N679" s="227"/>
      <c r="O679" s="1036" t="s">
        <v>1643</v>
      </c>
      <c r="P679" s="1043" t="s">
        <v>1466</v>
      </c>
      <c r="Q679" s="234">
        <v>524</v>
      </c>
      <c r="R679" s="30" t="s">
        <v>1467</v>
      </c>
      <c r="S679" s="23">
        <v>1</v>
      </c>
      <c r="T679" s="30"/>
    </row>
    <row r="680" spans="4:23" ht="30" hidden="1" customHeight="1" x14ac:dyDescent="0.25">
      <c r="D680" s="227"/>
      <c r="E680" s="227"/>
      <c r="F680" s="227"/>
      <c r="G680" s="227"/>
      <c r="H680" s="227"/>
      <c r="I680" s="227"/>
      <c r="J680" s="227"/>
      <c r="K680" s="227"/>
      <c r="L680" s="227"/>
      <c r="M680" s="227"/>
      <c r="N680" s="227"/>
      <c r="O680" s="1036"/>
      <c r="P680" s="1043"/>
      <c r="Q680" s="233">
        <v>525</v>
      </c>
      <c r="R680" s="30" t="s">
        <v>314</v>
      </c>
      <c r="S680" s="23">
        <v>4000</v>
      </c>
      <c r="T680" s="30"/>
    </row>
    <row r="681" spans="4:23" ht="30" customHeight="1" x14ac:dyDescent="0.25">
      <c r="D681" s="227"/>
      <c r="E681" s="227"/>
      <c r="F681" s="227"/>
      <c r="G681" s="227"/>
      <c r="H681" s="227"/>
      <c r="I681" s="227"/>
      <c r="J681" s="236">
        <v>7</v>
      </c>
      <c r="K681" s="227"/>
      <c r="L681" s="227"/>
      <c r="M681" s="227"/>
      <c r="N681" s="237">
        <v>7</v>
      </c>
      <c r="O681" s="201" t="s">
        <v>1645</v>
      </c>
      <c r="P681" s="198" t="s">
        <v>1470</v>
      </c>
      <c r="Q681" s="199"/>
      <c r="R681" s="199"/>
      <c r="S681" s="200"/>
      <c r="T681" s="199"/>
    </row>
    <row r="682" spans="4:23" ht="30" hidden="1" customHeight="1" x14ac:dyDescent="0.25">
      <c r="D682" s="227"/>
      <c r="E682" s="227"/>
      <c r="F682" s="227"/>
      <c r="G682" s="227"/>
      <c r="H682" s="227"/>
      <c r="I682" s="227"/>
      <c r="J682" s="227"/>
      <c r="K682" s="227"/>
      <c r="L682" s="227"/>
      <c r="M682" s="227"/>
      <c r="N682" s="227"/>
      <c r="O682" s="232" t="s">
        <v>1652</v>
      </c>
      <c r="P682" s="12" t="s">
        <v>1472</v>
      </c>
      <c r="Q682" s="233">
        <v>526</v>
      </c>
      <c r="R682" s="12" t="s">
        <v>833</v>
      </c>
      <c r="S682" s="36">
        <v>1</v>
      </c>
      <c r="T682" s="12"/>
    </row>
    <row r="683" spans="4:23" ht="30" hidden="1" customHeight="1" x14ac:dyDescent="0.25">
      <c r="D683" s="227"/>
      <c r="E683" s="227"/>
      <c r="F683" s="227"/>
      <c r="G683" s="227"/>
      <c r="H683" s="227"/>
      <c r="I683" s="227"/>
      <c r="J683" s="227"/>
      <c r="K683" s="227"/>
      <c r="L683" s="227"/>
      <c r="M683" s="227"/>
      <c r="N683" s="227"/>
      <c r="O683" s="232" t="s">
        <v>1653</v>
      </c>
      <c r="P683" s="12" t="s">
        <v>1473</v>
      </c>
      <c r="Q683" s="233">
        <v>527</v>
      </c>
      <c r="R683" s="12" t="s">
        <v>1474</v>
      </c>
      <c r="S683" s="36">
        <v>800</v>
      </c>
      <c r="T683" s="12"/>
    </row>
    <row r="684" spans="4:23" ht="30" hidden="1" customHeight="1" x14ac:dyDescent="0.25">
      <c r="D684" s="227"/>
      <c r="E684" s="227"/>
      <c r="F684" s="227"/>
      <c r="G684" s="227"/>
      <c r="H684" s="227"/>
      <c r="I684" s="227"/>
      <c r="J684" s="227"/>
      <c r="K684" s="227"/>
      <c r="L684" s="227"/>
      <c r="M684" s="227"/>
      <c r="N684" s="227"/>
      <c r="O684" s="232" t="s">
        <v>1654</v>
      </c>
      <c r="P684" s="12" t="s">
        <v>1475</v>
      </c>
      <c r="Q684" s="233">
        <v>528</v>
      </c>
      <c r="R684" s="12" t="s">
        <v>1476</v>
      </c>
      <c r="S684" s="36">
        <v>800</v>
      </c>
      <c r="T684" s="12"/>
    </row>
    <row r="685" spans="4:23" ht="30" hidden="1" customHeight="1" x14ac:dyDescent="0.25">
      <c r="D685" s="227"/>
      <c r="E685" s="227"/>
      <c r="F685" s="227"/>
      <c r="G685" s="227"/>
      <c r="H685" s="227"/>
      <c r="I685" s="227"/>
      <c r="J685" s="227"/>
      <c r="K685" s="227"/>
      <c r="L685" s="227"/>
      <c r="M685" s="227"/>
      <c r="N685" s="227"/>
      <c r="O685" s="232" t="s">
        <v>1655</v>
      </c>
      <c r="P685" s="12" t="s">
        <v>1477</v>
      </c>
      <c r="Q685" s="233">
        <v>529</v>
      </c>
      <c r="R685" s="12" t="s">
        <v>1478</v>
      </c>
      <c r="S685" s="36">
        <v>1000</v>
      </c>
      <c r="T685" s="12"/>
    </row>
    <row r="686" spans="4:23" ht="30" hidden="1" customHeight="1" x14ac:dyDescent="0.25">
      <c r="D686" s="227"/>
      <c r="E686" s="227"/>
      <c r="F686" s="227"/>
      <c r="G686" s="227"/>
      <c r="H686" s="227"/>
      <c r="I686" s="227"/>
      <c r="J686" s="227"/>
      <c r="K686" s="227"/>
      <c r="L686" s="227"/>
      <c r="M686" s="227"/>
      <c r="N686" s="227"/>
      <c r="O686" s="232" t="s">
        <v>2581</v>
      </c>
      <c r="P686" s="12" t="s">
        <v>1479</v>
      </c>
      <c r="Q686" s="233">
        <v>530</v>
      </c>
      <c r="R686" s="12" t="s">
        <v>1480</v>
      </c>
      <c r="S686" s="36">
        <v>8000</v>
      </c>
      <c r="T686" s="12"/>
    </row>
    <row r="687" spans="4:23" ht="30" hidden="1" customHeight="1" x14ac:dyDescent="0.25">
      <c r="D687" s="227"/>
      <c r="E687" s="227"/>
      <c r="F687" s="227"/>
      <c r="G687" s="227"/>
      <c r="H687" s="227"/>
      <c r="I687" s="227"/>
      <c r="J687" s="227"/>
      <c r="K687" s="227"/>
      <c r="L687" s="227"/>
      <c r="M687" s="227"/>
      <c r="N687" s="227"/>
      <c r="O687" s="232" t="s">
        <v>2582</v>
      </c>
      <c r="P687" s="12" t="s">
        <v>1481</v>
      </c>
      <c r="Q687" s="233">
        <v>531</v>
      </c>
      <c r="R687" s="12" t="s">
        <v>1482</v>
      </c>
      <c r="S687" s="36">
        <v>20</v>
      </c>
      <c r="T687" s="12"/>
    </row>
    <row r="688" spans="4:23" ht="30" hidden="1" customHeight="1" x14ac:dyDescent="0.25">
      <c r="D688" s="227"/>
      <c r="E688" s="227"/>
      <c r="F688" s="227"/>
      <c r="G688" s="227"/>
      <c r="H688" s="227"/>
      <c r="I688" s="227"/>
      <c r="J688" s="227"/>
      <c r="K688" s="227"/>
      <c r="L688" s="227"/>
      <c r="M688" s="227"/>
      <c r="N688" s="227"/>
      <c r="O688" s="232" t="s">
        <v>2583</v>
      </c>
      <c r="P688" s="12" t="s">
        <v>1483</v>
      </c>
      <c r="Q688" s="234">
        <v>532</v>
      </c>
      <c r="R688" s="12" t="s">
        <v>1484</v>
      </c>
      <c r="S688" s="36">
        <v>60</v>
      </c>
      <c r="T688" s="12">
        <v>30</v>
      </c>
      <c r="U688">
        <v>16</v>
      </c>
      <c r="V688">
        <v>15</v>
      </c>
      <c r="W688">
        <v>15</v>
      </c>
    </row>
    <row r="689" spans="4:20" ht="30" customHeight="1" x14ac:dyDescent="0.25">
      <c r="D689" s="227"/>
      <c r="E689" s="227"/>
      <c r="F689" s="227"/>
      <c r="G689" s="227"/>
      <c r="H689" s="227"/>
      <c r="I689" s="227"/>
      <c r="J689" s="236">
        <v>6</v>
      </c>
      <c r="K689" s="227"/>
      <c r="L689" s="227"/>
      <c r="M689" s="227"/>
      <c r="N689" s="237">
        <v>8</v>
      </c>
      <c r="O689" s="201" t="s">
        <v>1656</v>
      </c>
      <c r="P689" s="198" t="s">
        <v>1493</v>
      </c>
      <c r="Q689" s="199"/>
      <c r="R689" s="199"/>
      <c r="S689" s="200"/>
      <c r="T689" s="199"/>
    </row>
    <row r="690" spans="4:20" ht="30" hidden="1" customHeight="1" x14ac:dyDescent="0.25">
      <c r="D690" s="227"/>
      <c r="E690" s="227"/>
      <c r="F690" s="227"/>
      <c r="G690" s="227"/>
      <c r="H690" s="227"/>
      <c r="I690" s="227"/>
      <c r="J690" s="227"/>
      <c r="K690" s="227"/>
      <c r="L690" s="227"/>
      <c r="M690" s="227"/>
      <c r="N690" s="227"/>
      <c r="O690" s="232" t="s">
        <v>1666</v>
      </c>
      <c r="P690" s="9" t="s">
        <v>1495</v>
      </c>
      <c r="Q690" s="234">
        <v>533</v>
      </c>
      <c r="R690" s="9" t="s">
        <v>1496</v>
      </c>
      <c r="S690" s="23">
        <v>2</v>
      </c>
      <c r="T690" s="9"/>
    </row>
    <row r="691" spans="4:20" ht="30" hidden="1" customHeight="1" x14ac:dyDescent="0.25">
      <c r="D691" s="227"/>
      <c r="E691" s="227"/>
      <c r="F691" s="227"/>
      <c r="G691" s="227"/>
      <c r="H691" s="227"/>
      <c r="I691" s="227"/>
      <c r="J691" s="227"/>
      <c r="K691" s="227"/>
      <c r="L691" s="227"/>
      <c r="M691" s="227"/>
      <c r="N691" s="227"/>
      <c r="O691" s="1036" t="s">
        <v>1667</v>
      </c>
      <c r="P691" s="1038" t="s">
        <v>1497</v>
      </c>
      <c r="Q691" s="234">
        <v>534</v>
      </c>
      <c r="R691" s="9" t="s">
        <v>1498</v>
      </c>
      <c r="S691" s="23">
        <v>2</v>
      </c>
      <c r="T691" s="9"/>
    </row>
    <row r="692" spans="4:20" ht="30" hidden="1" customHeight="1" x14ac:dyDescent="0.25">
      <c r="D692" s="227"/>
      <c r="E692" s="227"/>
      <c r="F692" s="227"/>
      <c r="G692" s="227"/>
      <c r="H692" s="227"/>
      <c r="I692" s="227"/>
      <c r="J692" s="227"/>
      <c r="K692" s="227"/>
      <c r="L692" s="227"/>
      <c r="M692" s="227"/>
      <c r="N692" s="227"/>
      <c r="O692" s="1036"/>
      <c r="P692" s="1038"/>
      <c r="Q692" s="234">
        <v>535</v>
      </c>
      <c r="R692" s="9" t="s">
        <v>314</v>
      </c>
      <c r="S692" s="23">
        <v>6000</v>
      </c>
      <c r="T692" s="9"/>
    </row>
    <row r="693" spans="4:20" ht="30" hidden="1" customHeight="1" x14ac:dyDescent="0.25">
      <c r="D693" s="227"/>
      <c r="E693" s="227"/>
      <c r="F693" s="227"/>
      <c r="G693" s="227"/>
      <c r="H693" s="227"/>
      <c r="I693" s="227"/>
      <c r="J693" s="227"/>
      <c r="K693" s="227"/>
      <c r="L693" s="227"/>
      <c r="M693" s="227"/>
      <c r="N693" s="227"/>
      <c r="O693" s="232" t="s">
        <v>1668</v>
      </c>
      <c r="P693" s="9" t="s">
        <v>1499</v>
      </c>
      <c r="Q693" s="234">
        <v>536</v>
      </c>
      <c r="R693" s="9" t="s">
        <v>1500</v>
      </c>
      <c r="S693" s="23">
        <v>4</v>
      </c>
      <c r="T693" s="9"/>
    </row>
    <row r="694" spans="4:20" ht="30" hidden="1" customHeight="1" x14ac:dyDescent="0.25">
      <c r="D694" s="227"/>
      <c r="E694" s="227"/>
      <c r="F694" s="227"/>
      <c r="G694" s="227"/>
      <c r="H694" s="227"/>
      <c r="I694" s="227"/>
      <c r="J694" s="227"/>
      <c r="K694" s="227"/>
      <c r="L694" s="227"/>
      <c r="M694" s="227"/>
      <c r="N694" s="227"/>
      <c r="O694" s="1036" t="s">
        <v>1669</v>
      </c>
      <c r="P694" s="1038" t="s">
        <v>1501</v>
      </c>
      <c r="Q694" s="234">
        <v>537</v>
      </c>
      <c r="R694" s="9" t="s">
        <v>1502</v>
      </c>
      <c r="S694" s="23">
        <v>2</v>
      </c>
      <c r="T694" s="9"/>
    </row>
    <row r="695" spans="4:20" ht="30" hidden="1" customHeight="1" x14ac:dyDescent="0.25">
      <c r="D695" s="227"/>
      <c r="E695" s="227"/>
      <c r="F695" s="227"/>
      <c r="G695" s="227"/>
      <c r="H695" s="227"/>
      <c r="I695" s="227"/>
      <c r="J695" s="227"/>
      <c r="K695" s="227"/>
      <c r="L695" s="227"/>
      <c r="M695" s="227"/>
      <c r="N695" s="227"/>
      <c r="O695" s="1036"/>
      <c r="P695" s="1038"/>
      <c r="Q695" s="234">
        <v>538</v>
      </c>
      <c r="R695" s="9" t="s">
        <v>849</v>
      </c>
      <c r="S695" s="23">
        <v>2</v>
      </c>
      <c r="T695" s="9"/>
    </row>
    <row r="696" spans="4:20" ht="30" hidden="1" customHeight="1" x14ac:dyDescent="0.25">
      <c r="D696" s="227"/>
      <c r="E696" s="227"/>
      <c r="F696" s="227"/>
      <c r="G696" s="227"/>
      <c r="H696" s="227"/>
      <c r="I696" s="227"/>
      <c r="J696" s="227"/>
      <c r="K696" s="227"/>
      <c r="L696" s="227"/>
      <c r="M696" s="227"/>
      <c r="N696" s="227"/>
      <c r="O696" s="232" t="s">
        <v>1670</v>
      </c>
      <c r="P696" s="9" t="s">
        <v>1503</v>
      </c>
      <c r="Q696" s="234">
        <v>539</v>
      </c>
      <c r="R696" s="9" t="s">
        <v>1504</v>
      </c>
      <c r="S696" s="23">
        <v>1500</v>
      </c>
      <c r="T696" s="9"/>
    </row>
    <row r="697" spans="4:20" ht="30" hidden="1" customHeight="1" x14ac:dyDescent="0.25">
      <c r="D697" s="227"/>
      <c r="E697" s="227"/>
      <c r="F697" s="227"/>
      <c r="G697" s="227"/>
      <c r="H697" s="227"/>
      <c r="I697" s="227"/>
      <c r="J697" s="227"/>
      <c r="K697" s="227"/>
      <c r="L697" s="227"/>
      <c r="M697" s="227"/>
      <c r="N697" s="227"/>
      <c r="O697" s="232" t="s">
        <v>1671</v>
      </c>
      <c r="P697" s="9" t="s">
        <v>1505</v>
      </c>
      <c r="Q697" s="234">
        <v>540</v>
      </c>
      <c r="R697" s="9" t="s">
        <v>928</v>
      </c>
      <c r="S697" s="23">
        <v>27</v>
      </c>
      <c r="T697" s="9"/>
    </row>
    <row r="698" spans="4:20" ht="30" customHeight="1" x14ac:dyDescent="0.25">
      <c r="D698" s="227"/>
      <c r="E698" s="227"/>
      <c r="F698" s="227"/>
      <c r="G698" s="227"/>
      <c r="H698" s="227"/>
      <c r="I698" s="227"/>
      <c r="J698" s="236">
        <v>5</v>
      </c>
      <c r="K698" s="227"/>
      <c r="L698" s="227"/>
      <c r="M698" s="227"/>
      <c r="N698" s="237">
        <v>5</v>
      </c>
      <c r="O698" s="201" t="s">
        <v>1673</v>
      </c>
      <c r="P698" s="198" t="s">
        <v>1509</v>
      </c>
      <c r="Q698" s="199"/>
      <c r="R698" s="199"/>
      <c r="S698" s="200"/>
      <c r="T698" s="199"/>
    </row>
    <row r="699" spans="4:20" ht="30" hidden="1" customHeight="1" x14ac:dyDescent="0.25">
      <c r="D699" s="227"/>
      <c r="E699" s="227"/>
      <c r="F699" s="227"/>
      <c r="G699" s="227"/>
      <c r="H699" s="227"/>
      <c r="I699" s="227"/>
      <c r="J699" s="227"/>
      <c r="K699" s="227"/>
      <c r="L699" s="227"/>
      <c r="M699" s="227"/>
      <c r="N699" s="227"/>
      <c r="O699" s="232" t="s">
        <v>1681</v>
      </c>
      <c r="P699" s="9" t="s">
        <v>1511</v>
      </c>
      <c r="Q699" s="234">
        <v>541</v>
      </c>
      <c r="R699" s="9" t="s">
        <v>1512</v>
      </c>
      <c r="S699" s="23">
        <v>2</v>
      </c>
      <c r="T699" s="9"/>
    </row>
    <row r="700" spans="4:20" ht="30" hidden="1" customHeight="1" x14ac:dyDescent="0.25">
      <c r="D700" s="227"/>
      <c r="E700" s="227"/>
      <c r="F700" s="227"/>
      <c r="G700" s="227"/>
      <c r="H700" s="227"/>
      <c r="I700" s="227"/>
      <c r="J700" s="227"/>
      <c r="K700" s="227"/>
      <c r="L700" s="227"/>
      <c r="M700" s="227"/>
      <c r="N700" s="227"/>
      <c r="O700" s="232" t="s">
        <v>1682</v>
      </c>
      <c r="P700" s="9" t="s">
        <v>1513</v>
      </c>
      <c r="Q700" s="234">
        <v>542</v>
      </c>
      <c r="R700" s="9" t="s">
        <v>827</v>
      </c>
      <c r="S700" s="23">
        <v>4</v>
      </c>
      <c r="T700" s="9"/>
    </row>
    <row r="701" spans="4:20" ht="30" hidden="1" customHeight="1" x14ac:dyDescent="0.25">
      <c r="D701" s="227"/>
      <c r="E701" s="227"/>
      <c r="F701" s="227"/>
      <c r="G701" s="227"/>
      <c r="H701" s="227"/>
      <c r="I701" s="227"/>
      <c r="J701" s="227"/>
      <c r="K701" s="227"/>
      <c r="L701" s="227"/>
      <c r="M701" s="227"/>
      <c r="N701" s="227"/>
      <c r="O701" s="232" t="s">
        <v>1683</v>
      </c>
      <c r="P701" s="9" t="s">
        <v>1514</v>
      </c>
      <c r="Q701" s="234">
        <v>543</v>
      </c>
      <c r="R701" s="9" t="s">
        <v>314</v>
      </c>
      <c r="S701" s="23">
        <v>400</v>
      </c>
      <c r="T701" s="9"/>
    </row>
    <row r="702" spans="4:20" ht="30" hidden="1" customHeight="1" x14ac:dyDescent="0.25">
      <c r="D702" s="227"/>
      <c r="E702" s="227"/>
      <c r="F702" s="227"/>
      <c r="G702" s="227"/>
      <c r="H702" s="227"/>
      <c r="I702" s="227"/>
      <c r="J702" s="227"/>
      <c r="K702" s="227"/>
      <c r="L702" s="227"/>
      <c r="M702" s="227"/>
      <c r="N702" s="227"/>
      <c r="O702" s="232" t="s">
        <v>1684</v>
      </c>
      <c r="P702" s="9" t="s">
        <v>1515</v>
      </c>
      <c r="Q702" s="234">
        <v>544</v>
      </c>
      <c r="R702" s="9" t="s">
        <v>314</v>
      </c>
      <c r="S702" s="23">
        <v>200</v>
      </c>
      <c r="T702" s="9"/>
    </row>
    <row r="703" spans="4:20" ht="30" hidden="1" customHeight="1" x14ac:dyDescent="0.25">
      <c r="D703" s="227"/>
      <c r="E703" s="227"/>
      <c r="F703" s="227"/>
      <c r="G703" s="227"/>
      <c r="H703" s="227"/>
      <c r="I703" s="227"/>
      <c r="J703" s="227"/>
      <c r="K703" s="227"/>
      <c r="L703" s="227"/>
      <c r="M703" s="227"/>
      <c r="N703" s="227"/>
      <c r="O703" s="232" t="s">
        <v>2584</v>
      </c>
      <c r="P703" s="9" t="s">
        <v>1516</v>
      </c>
      <c r="Q703" s="234">
        <v>545</v>
      </c>
      <c r="R703" s="9" t="s">
        <v>1517</v>
      </c>
      <c r="S703" s="23">
        <v>100</v>
      </c>
      <c r="T703" s="9"/>
    </row>
    <row r="704" spans="4:20" ht="30" customHeight="1" x14ac:dyDescent="0.25">
      <c r="D704" s="227"/>
      <c r="E704" s="227"/>
      <c r="F704" s="227"/>
      <c r="G704" s="227"/>
      <c r="H704" s="227"/>
      <c r="I704" s="227"/>
      <c r="J704" s="236">
        <v>9</v>
      </c>
      <c r="K704" s="227"/>
      <c r="L704" s="227"/>
      <c r="M704" s="227"/>
      <c r="N704" s="237">
        <v>9</v>
      </c>
      <c r="O704" s="201" t="s">
        <v>1686</v>
      </c>
      <c r="P704" s="198" t="s">
        <v>1521</v>
      </c>
      <c r="Q704" s="199"/>
      <c r="R704" s="199"/>
      <c r="S704" s="200"/>
      <c r="T704" s="199"/>
    </row>
    <row r="705" spans="4:20" ht="30" hidden="1" customHeight="1" x14ac:dyDescent="0.25">
      <c r="D705" s="227"/>
      <c r="E705" s="227"/>
      <c r="F705" s="227"/>
      <c r="G705" s="227"/>
      <c r="H705" s="227"/>
      <c r="I705" s="227"/>
      <c r="J705" s="227"/>
      <c r="K705" s="227"/>
      <c r="L705" s="227"/>
      <c r="M705" s="227"/>
      <c r="N705" s="227"/>
      <c r="O705" s="232" t="s">
        <v>1693</v>
      </c>
      <c r="P705" s="9" t="s">
        <v>1522</v>
      </c>
      <c r="Q705" s="234">
        <v>546</v>
      </c>
      <c r="R705" s="9" t="s">
        <v>1523</v>
      </c>
      <c r="S705" s="23">
        <v>2</v>
      </c>
      <c r="T705" s="9"/>
    </row>
    <row r="706" spans="4:20" ht="30" hidden="1" customHeight="1" x14ac:dyDescent="0.25">
      <c r="D706" s="227"/>
      <c r="E706" s="227"/>
      <c r="F706" s="227"/>
      <c r="G706" s="227"/>
      <c r="H706" s="227"/>
      <c r="I706" s="227"/>
      <c r="J706" s="227"/>
      <c r="K706" s="227"/>
      <c r="L706" s="227"/>
      <c r="M706" s="227"/>
      <c r="N706" s="227"/>
      <c r="O706" s="232" t="s">
        <v>1694</v>
      </c>
      <c r="P706" s="9" t="s">
        <v>1524</v>
      </c>
      <c r="Q706" s="234">
        <v>547</v>
      </c>
      <c r="R706" s="9" t="s">
        <v>566</v>
      </c>
      <c r="S706" s="23">
        <v>40</v>
      </c>
      <c r="T706" s="9"/>
    </row>
    <row r="707" spans="4:20" ht="30" hidden="1" customHeight="1" x14ac:dyDescent="0.25">
      <c r="D707" s="227"/>
      <c r="E707" s="227"/>
      <c r="F707" s="227"/>
      <c r="G707" s="227"/>
      <c r="H707" s="227"/>
      <c r="I707" s="227"/>
      <c r="J707" s="227"/>
      <c r="K707" s="227"/>
      <c r="L707" s="227"/>
      <c r="M707" s="227"/>
      <c r="N707" s="227"/>
      <c r="O707" s="232" t="s">
        <v>1695</v>
      </c>
      <c r="P707" s="9" t="s">
        <v>1525</v>
      </c>
      <c r="Q707" s="234">
        <v>548</v>
      </c>
      <c r="R707" s="9" t="s">
        <v>2913</v>
      </c>
      <c r="S707" s="23">
        <v>1</v>
      </c>
      <c r="T707" s="9"/>
    </row>
    <row r="708" spans="4:20" ht="30" hidden="1" customHeight="1" x14ac:dyDescent="0.25">
      <c r="D708" s="227"/>
      <c r="E708" s="227"/>
      <c r="F708" s="227"/>
      <c r="G708" s="227"/>
      <c r="H708" s="227"/>
      <c r="I708" s="227"/>
      <c r="J708" s="227"/>
      <c r="K708" s="227"/>
      <c r="L708" s="227"/>
      <c r="M708" s="227"/>
      <c r="N708" s="227"/>
      <c r="O708" s="232" t="s">
        <v>1696</v>
      </c>
      <c r="P708" s="9" t="s">
        <v>1526</v>
      </c>
      <c r="Q708" s="234">
        <v>549</v>
      </c>
      <c r="R708" s="9" t="s">
        <v>1527</v>
      </c>
      <c r="S708" s="23">
        <v>15</v>
      </c>
      <c r="T708" s="9"/>
    </row>
    <row r="709" spans="4:20" ht="30" hidden="1" customHeight="1" x14ac:dyDescent="0.25">
      <c r="D709" s="227"/>
      <c r="E709" s="227"/>
      <c r="F709" s="227"/>
      <c r="G709" s="227"/>
      <c r="H709" s="227"/>
      <c r="I709" s="227"/>
      <c r="J709" s="227"/>
      <c r="K709" s="227"/>
      <c r="L709" s="227"/>
      <c r="M709" s="227"/>
      <c r="N709" s="227"/>
      <c r="O709" s="232" t="s">
        <v>2585</v>
      </c>
      <c r="P709" s="9" t="s">
        <v>1528</v>
      </c>
      <c r="Q709" s="247">
        <v>550</v>
      </c>
      <c r="R709" s="9" t="s">
        <v>2914</v>
      </c>
      <c r="S709" s="23">
        <v>1</v>
      </c>
      <c r="T709" s="9"/>
    </row>
    <row r="710" spans="4:20" ht="30" hidden="1" customHeight="1" x14ac:dyDescent="0.25">
      <c r="D710" s="227"/>
      <c r="E710" s="227"/>
      <c r="F710" s="227"/>
      <c r="G710" s="227"/>
      <c r="H710" s="227"/>
      <c r="I710" s="227"/>
      <c r="J710" s="227"/>
      <c r="K710" s="227"/>
      <c r="L710" s="227"/>
      <c r="M710" s="227"/>
      <c r="N710" s="227"/>
      <c r="O710" s="232" t="s">
        <v>2586</v>
      </c>
      <c r="P710" s="9" t="s">
        <v>1529</v>
      </c>
      <c r="Q710" s="234">
        <v>551</v>
      </c>
      <c r="R710" s="9" t="s">
        <v>566</v>
      </c>
      <c r="S710" s="23">
        <v>40</v>
      </c>
      <c r="T710" s="9"/>
    </row>
    <row r="711" spans="4:20" ht="30" hidden="1" customHeight="1" x14ac:dyDescent="0.25">
      <c r="D711" s="227"/>
      <c r="E711" s="227"/>
      <c r="F711" s="227"/>
      <c r="G711" s="227"/>
      <c r="H711" s="227"/>
      <c r="I711" s="227"/>
      <c r="J711" s="227"/>
      <c r="K711" s="227"/>
      <c r="L711" s="227"/>
      <c r="M711" s="227"/>
      <c r="N711" s="227"/>
      <c r="O711" s="232" t="s">
        <v>2587</v>
      </c>
      <c r="P711" s="9" t="s">
        <v>1530</v>
      </c>
      <c r="Q711" s="234">
        <v>552</v>
      </c>
      <c r="R711" s="9" t="s">
        <v>1504</v>
      </c>
      <c r="S711" s="23">
        <v>160</v>
      </c>
      <c r="T711" s="9"/>
    </row>
    <row r="712" spans="4:20" ht="30" hidden="1" customHeight="1" x14ac:dyDescent="0.25">
      <c r="D712" s="227"/>
      <c r="E712" s="227"/>
      <c r="F712" s="227"/>
      <c r="G712" s="227"/>
      <c r="H712" s="227"/>
      <c r="I712" s="227"/>
      <c r="J712" s="227"/>
      <c r="K712" s="227"/>
      <c r="L712" s="227"/>
      <c r="M712" s="227"/>
      <c r="N712" s="227"/>
      <c r="O712" s="232" t="s">
        <v>2588</v>
      </c>
      <c r="P712" s="9" t="s">
        <v>1531</v>
      </c>
      <c r="Q712" s="234">
        <v>553</v>
      </c>
      <c r="R712" s="9" t="s">
        <v>1498</v>
      </c>
      <c r="S712" s="23">
        <v>2</v>
      </c>
      <c r="T712" s="9"/>
    </row>
    <row r="713" spans="4:20" ht="30" hidden="1" customHeight="1" x14ac:dyDescent="0.25">
      <c r="D713" s="227"/>
      <c r="E713" s="227"/>
      <c r="F713" s="227"/>
      <c r="G713" s="227"/>
      <c r="H713" s="227"/>
      <c r="I713" s="227"/>
      <c r="J713" s="227"/>
      <c r="K713" s="227"/>
      <c r="L713" s="227"/>
      <c r="M713" s="227"/>
      <c r="N713" s="227"/>
      <c r="O713" s="232" t="s">
        <v>2912</v>
      </c>
      <c r="P713" s="9" t="s">
        <v>1532</v>
      </c>
      <c r="Q713" s="234">
        <v>554</v>
      </c>
      <c r="R713" s="9" t="s">
        <v>566</v>
      </c>
      <c r="S713" s="23">
        <v>100</v>
      </c>
      <c r="T713" s="9"/>
    </row>
    <row r="714" spans="4:20" ht="30" customHeight="1" x14ac:dyDescent="0.25">
      <c r="D714" s="227"/>
      <c r="E714" s="227"/>
      <c r="F714" s="227"/>
      <c r="G714" s="227"/>
      <c r="H714" s="227"/>
      <c r="I714" s="227"/>
      <c r="J714" s="236">
        <v>7</v>
      </c>
      <c r="K714" s="227"/>
      <c r="L714" s="227"/>
      <c r="M714" s="227"/>
      <c r="N714" s="237">
        <v>8</v>
      </c>
      <c r="O714" s="201" t="s">
        <v>1698</v>
      </c>
      <c r="P714" s="198" t="s">
        <v>1533</v>
      </c>
      <c r="Q714" s="199"/>
      <c r="R714" s="199"/>
      <c r="S714" s="200"/>
      <c r="T714" s="199"/>
    </row>
    <row r="715" spans="4:20" ht="30" hidden="1" customHeight="1" x14ac:dyDescent="0.25">
      <c r="D715" s="227"/>
      <c r="E715" s="227"/>
      <c r="F715" s="227"/>
      <c r="G715" s="227"/>
      <c r="H715" s="227"/>
      <c r="I715" s="227"/>
      <c r="J715" s="227"/>
      <c r="K715" s="227"/>
      <c r="L715" s="227"/>
      <c r="M715" s="227"/>
      <c r="N715" s="227"/>
      <c r="O715" s="232" t="s">
        <v>1710</v>
      </c>
      <c r="P715" s="9" t="s">
        <v>1534</v>
      </c>
      <c r="Q715" s="234">
        <v>555</v>
      </c>
      <c r="R715" s="9" t="s">
        <v>1512</v>
      </c>
      <c r="S715" s="23">
        <v>2</v>
      </c>
      <c r="T715" s="9"/>
    </row>
    <row r="716" spans="4:20" ht="30" hidden="1" customHeight="1" x14ac:dyDescent="0.25">
      <c r="D716" s="227"/>
      <c r="E716" s="227"/>
      <c r="F716" s="227"/>
      <c r="G716" s="227"/>
      <c r="H716" s="227"/>
      <c r="I716" s="227"/>
      <c r="J716" s="227"/>
      <c r="K716" s="227"/>
      <c r="L716" s="227"/>
      <c r="M716" s="227"/>
      <c r="N716" s="227"/>
      <c r="O716" s="232" t="s">
        <v>1711</v>
      </c>
      <c r="P716" s="9" t="s">
        <v>1535</v>
      </c>
      <c r="Q716" s="234">
        <v>556</v>
      </c>
      <c r="R716" s="9" t="s">
        <v>1512</v>
      </c>
      <c r="S716" s="23">
        <v>1</v>
      </c>
      <c r="T716" s="9"/>
    </row>
    <row r="717" spans="4:20" ht="30" hidden="1" customHeight="1" x14ac:dyDescent="0.25">
      <c r="D717" s="227"/>
      <c r="E717" s="227"/>
      <c r="F717" s="227"/>
      <c r="G717" s="227"/>
      <c r="H717" s="227"/>
      <c r="I717" s="227"/>
      <c r="J717" s="227"/>
      <c r="K717" s="227"/>
      <c r="L717" s="227"/>
      <c r="M717" s="227"/>
      <c r="N717" s="227"/>
      <c r="O717" s="232" t="s">
        <v>1712</v>
      </c>
      <c r="P717" s="9" t="s">
        <v>1536</v>
      </c>
      <c r="Q717" s="234">
        <v>557</v>
      </c>
      <c r="R717" s="9" t="s">
        <v>1537</v>
      </c>
      <c r="S717" s="23">
        <v>20</v>
      </c>
      <c r="T717" s="9"/>
    </row>
    <row r="718" spans="4:20" ht="30" hidden="1" customHeight="1" x14ac:dyDescent="0.25">
      <c r="D718" s="227"/>
      <c r="E718" s="227"/>
      <c r="F718" s="227"/>
      <c r="G718" s="227"/>
      <c r="H718" s="227"/>
      <c r="I718" s="227"/>
      <c r="J718" s="227"/>
      <c r="K718" s="227"/>
      <c r="L718" s="227"/>
      <c r="M718" s="227"/>
      <c r="N718" s="227"/>
      <c r="O718" s="1036" t="s">
        <v>1713</v>
      </c>
      <c r="P718" s="1038" t="s">
        <v>1538</v>
      </c>
      <c r="Q718" s="234">
        <v>558</v>
      </c>
      <c r="R718" s="9" t="s">
        <v>1539</v>
      </c>
      <c r="S718" s="23">
        <v>500</v>
      </c>
      <c r="T718" s="9"/>
    </row>
    <row r="719" spans="4:20" ht="30" hidden="1" customHeight="1" x14ac:dyDescent="0.25">
      <c r="D719" s="227"/>
      <c r="E719" s="227"/>
      <c r="F719" s="227"/>
      <c r="G719" s="227"/>
      <c r="H719" s="227"/>
      <c r="I719" s="227"/>
      <c r="J719" s="227"/>
      <c r="K719" s="227"/>
      <c r="L719" s="227"/>
      <c r="M719" s="227"/>
      <c r="N719" s="227"/>
      <c r="O719" s="1036"/>
      <c r="P719" s="1038"/>
      <c r="Q719" s="234">
        <v>559</v>
      </c>
      <c r="R719" s="9" t="s">
        <v>1540</v>
      </c>
      <c r="S719" s="23">
        <v>50</v>
      </c>
      <c r="T719" s="9"/>
    </row>
    <row r="720" spans="4:20" ht="30" hidden="1" customHeight="1" x14ac:dyDescent="0.25">
      <c r="D720" s="227"/>
      <c r="E720" s="227"/>
      <c r="F720" s="227"/>
      <c r="G720" s="227"/>
      <c r="H720" s="227"/>
      <c r="I720" s="227"/>
      <c r="J720" s="227"/>
      <c r="K720" s="227"/>
      <c r="L720" s="227"/>
      <c r="M720" s="227"/>
      <c r="N720" s="227"/>
      <c r="O720" s="232" t="s">
        <v>1714</v>
      </c>
      <c r="P720" s="9" t="s">
        <v>1541</v>
      </c>
      <c r="Q720" s="234">
        <v>560</v>
      </c>
      <c r="R720" s="9" t="s">
        <v>1504</v>
      </c>
      <c r="S720" s="23">
        <v>400</v>
      </c>
      <c r="T720" s="9"/>
    </row>
    <row r="721" spans="4:20" ht="30" hidden="1" customHeight="1" x14ac:dyDescent="0.25">
      <c r="D721" s="227"/>
      <c r="E721" s="227"/>
      <c r="F721" s="227"/>
      <c r="G721" s="227"/>
      <c r="H721" s="227"/>
      <c r="I721" s="227"/>
      <c r="J721" s="227"/>
      <c r="K721" s="227"/>
      <c r="L721" s="227"/>
      <c r="M721" s="227"/>
      <c r="N721" s="227"/>
      <c r="O721" s="232" t="s">
        <v>1715</v>
      </c>
      <c r="P721" s="9" t="s">
        <v>1542</v>
      </c>
      <c r="Q721" s="234">
        <v>561</v>
      </c>
      <c r="R721" s="9" t="s">
        <v>416</v>
      </c>
      <c r="S721" s="23">
        <v>1</v>
      </c>
      <c r="T721" s="9"/>
    </row>
    <row r="722" spans="4:20" ht="30" hidden="1" customHeight="1" x14ac:dyDescent="0.25">
      <c r="D722" s="227"/>
      <c r="E722" s="227"/>
      <c r="F722" s="227"/>
      <c r="G722" s="227"/>
      <c r="H722" s="227"/>
      <c r="I722" s="227"/>
      <c r="J722" s="227"/>
      <c r="K722" s="227"/>
      <c r="L722" s="227"/>
      <c r="M722" s="227"/>
      <c r="N722" s="227"/>
      <c r="O722" s="232" t="s">
        <v>1716</v>
      </c>
      <c r="P722" s="9" t="s">
        <v>1543</v>
      </c>
      <c r="Q722" s="234">
        <v>562</v>
      </c>
      <c r="R722" s="9" t="s">
        <v>1544</v>
      </c>
      <c r="S722" s="23">
        <v>3</v>
      </c>
      <c r="T722" s="9"/>
    </row>
    <row r="723" spans="4:20" ht="30" customHeight="1" x14ac:dyDescent="0.25">
      <c r="D723" s="227"/>
      <c r="E723" s="227"/>
      <c r="F723" s="227"/>
      <c r="G723" s="227"/>
      <c r="H723" s="227"/>
      <c r="I723" s="227"/>
      <c r="J723" s="236">
        <v>11</v>
      </c>
      <c r="K723" s="227"/>
      <c r="L723" s="227"/>
      <c r="M723" s="227"/>
      <c r="N723" s="237">
        <v>12</v>
      </c>
      <c r="O723" s="201" t="s">
        <v>2589</v>
      </c>
      <c r="P723" s="198" t="s">
        <v>1545</v>
      </c>
      <c r="Q723" s="199"/>
      <c r="R723" s="199"/>
      <c r="S723" s="200"/>
      <c r="T723" s="199"/>
    </row>
    <row r="724" spans="4:20" ht="30" hidden="1" customHeight="1" x14ac:dyDescent="0.25">
      <c r="D724" s="227"/>
      <c r="E724" s="227"/>
      <c r="F724" s="227"/>
      <c r="G724" s="227"/>
      <c r="H724" s="227"/>
      <c r="I724" s="227"/>
      <c r="J724" s="227"/>
      <c r="K724" s="227"/>
      <c r="L724" s="227"/>
      <c r="M724" s="227"/>
      <c r="N724" s="227"/>
      <c r="O724" s="232" t="s">
        <v>2590</v>
      </c>
      <c r="P724" s="9" t="s">
        <v>1546</v>
      </c>
      <c r="Q724" s="234">
        <v>563</v>
      </c>
      <c r="R724" s="9" t="s">
        <v>1547</v>
      </c>
      <c r="S724" s="23">
        <v>500</v>
      </c>
      <c r="T724" s="9"/>
    </row>
    <row r="725" spans="4:20" ht="30" hidden="1" customHeight="1" x14ac:dyDescent="0.25">
      <c r="D725" s="227"/>
      <c r="E725" s="227"/>
      <c r="F725" s="227"/>
      <c r="G725" s="227"/>
      <c r="H725" s="227"/>
      <c r="I725" s="227"/>
      <c r="J725" s="227"/>
      <c r="K725" s="227"/>
      <c r="L725" s="227"/>
      <c r="M725" s="227"/>
      <c r="N725" s="227"/>
      <c r="O725" s="232" t="s">
        <v>2591</v>
      </c>
      <c r="P725" s="9" t="s">
        <v>1548</v>
      </c>
      <c r="Q725" s="234">
        <v>564</v>
      </c>
      <c r="R725" s="9" t="s">
        <v>827</v>
      </c>
      <c r="S725" s="23">
        <v>1</v>
      </c>
      <c r="T725" s="9"/>
    </row>
    <row r="726" spans="4:20" ht="30" hidden="1" customHeight="1" x14ac:dyDescent="0.25">
      <c r="D726" s="227"/>
      <c r="E726" s="227"/>
      <c r="F726" s="227"/>
      <c r="G726" s="227"/>
      <c r="H726" s="227"/>
      <c r="I726" s="227"/>
      <c r="J726" s="227"/>
      <c r="K726" s="227"/>
      <c r="L726" s="227"/>
      <c r="M726" s="227"/>
      <c r="N726" s="227"/>
      <c r="O726" s="232" t="s">
        <v>2592</v>
      </c>
      <c r="P726" s="9" t="s">
        <v>1549</v>
      </c>
      <c r="Q726" s="234">
        <v>565</v>
      </c>
      <c r="R726" s="9" t="s">
        <v>1550</v>
      </c>
      <c r="S726" s="23">
        <v>600</v>
      </c>
      <c r="T726" s="9"/>
    </row>
    <row r="727" spans="4:20" ht="30" hidden="1" customHeight="1" x14ac:dyDescent="0.25">
      <c r="D727" s="227"/>
      <c r="E727" s="227"/>
      <c r="F727" s="227"/>
      <c r="G727" s="227"/>
      <c r="H727" s="227"/>
      <c r="I727" s="227"/>
      <c r="J727" s="227"/>
      <c r="K727" s="227"/>
      <c r="L727" s="227"/>
      <c r="M727" s="227"/>
      <c r="N727" s="227"/>
      <c r="O727" s="232" t="s">
        <v>2593</v>
      </c>
      <c r="P727" s="9" t="s">
        <v>1551</v>
      </c>
      <c r="Q727" s="234">
        <v>566</v>
      </c>
      <c r="R727" s="9" t="s">
        <v>1552</v>
      </c>
      <c r="S727" s="23">
        <v>10</v>
      </c>
      <c r="T727" s="9"/>
    </row>
    <row r="728" spans="4:20" ht="30" hidden="1" customHeight="1" x14ac:dyDescent="0.25">
      <c r="D728" s="227"/>
      <c r="E728" s="227"/>
      <c r="F728" s="227"/>
      <c r="G728" s="227"/>
      <c r="H728" s="227"/>
      <c r="I728" s="227"/>
      <c r="J728" s="227"/>
      <c r="K728" s="227"/>
      <c r="L728" s="227"/>
      <c r="M728" s="227"/>
      <c r="N728" s="227"/>
      <c r="O728" s="232" t="s">
        <v>2594</v>
      </c>
      <c r="P728" s="9" t="s">
        <v>1553</v>
      </c>
      <c r="Q728" s="234">
        <v>567</v>
      </c>
      <c r="R728" s="9" t="s">
        <v>1554</v>
      </c>
      <c r="S728" s="23">
        <v>2</v>
      </c>
      <c r="T728" s="9"/>
    </row>
    <row r="729" spans="4:20" ht="30" hidden="1" customHeight="1" x14ac:dyDescent="0.25">
      <c r="D729" s="227"/>
      <c r="E729" s="227"/>
      <c r="F729" s="227"/>
      <c r="G729" s="227"/>
      <c r="H729" s="227"/>
      <c r="I729" s="227"/>
      <c r="J729" s="227"/>
      <c r="K729" s="227"/>
      <c r="L729" s="227"/>
      <c r="M729" s="227"/>
      <c r="N729" s="227"/>
      <c r="O729" s="232" t="s">
        <v>2595</v>
      </c>
      <c r="P729" s="9" t="s">
        <v>1555</v>
      </c>
      <c r="Q729" s="234">
        <v>568</v>
      </c>
      <c r="R729" s="9" t="s">
        <v>1550</v>
      </c>
      <c r="S729" s="23">
        <v>200</v>
      </c>
      <c r="T729" s="9"/>
    </row>
    <row r="730" spans="4:20" ht="30" hidden="1" customHeight="1" x14ac:dyDescent="0.25">
      <c r="D730" s="227"/>
      <c r="E730" s="227"/>
      <c r="F730" s="227"/>
      <c r="G730" s="227"/>
      <c r="H730" s="227"/>
      <c r="I730" s="227"/>
      <c r="J730" s="227"/>
      <c r="K730" s="227"/>
      <c r="L730" s="227"/>
      <c r="M730" s="227"/>
      <c r="N730" s="227"/>
      <c r="O730" s="232" t="s">
        <v>2596</v>
      </c>
      <c r="P730" s="9" t="s">
        <v>1556</v>
      </c>
      <c r="Q730" s="234">
        <v>569</v>
      </c>
      <c r="R730" s="9" t="s">
        <v>1552</v>
      </c>
      <c r="S730" s="23">
        <v>10</v>
      </c>
      <c r="T730" s="9"/>
    </row>
    <row r="731" spans="4:20" ht="30" hidden="1" customHeight="1" x14ac:dyDescent="0.25">
      <c r="D731" s="227"/>
      <c r="E731" s="227"/>
      <c r="F731" s="227"/>
      <c r="G731" s="227"/>
      <c r="H731" s="227"/>
      <c r="I731" s="227"/>
      <c r="J731" s="227"/>
      <c r="K731" s="227"/>
      <c r="L731" s="227"/>
      <c r="M731" s="227"/>
      <c r="N731" s="227"/>
      <c r="O731" s="232" t="s">
        <v>2597</v>
      </c>
      <c r="P731" s="9" t="s">
        <v>1557</v>
      </c>
      <c r="Q731" s="234">
        <v>570</v>
      </c>
      <c r="R731" s="9" t="s">
        <v>1550</v>
      </c>
      <c r="S731" s="23">
        <v>200</v>
      </c>
      <c r="T731" s="9"/>
    </row>
    <row r="732" spans="4:20" ht="30" hidden="1" customHeight="1" x14ac:dyDescent="0.25">
      <c r="D732" s="227"/>
      <c r="E732" s="227"/>
      <c r="F732" s="227"/>
      <c r="G732" s="227"/>
      <c r="H732" s="227"/>
      <c r="I732" s="227"/>
      <c r="J732" s="227"/>
      <c r="K732" s="227"/>
      <c r="L732" s="227"/>
      <c r="M732" s="227"/>
      <c r="N732" s="227"/>
      <c r="O732" s="232" t="s">
        <v>2917</v>
      </c>
      <c r="P732" s="9" t="s">
        <v>1558</v>
      </c>
      <c r="Q732" s="234">
        <v>571</v>
      </c>
      <c r="R732" s="9" t="s">
        <v>827</v>
      </c>
      <c r="S732" s="23">
        <v>1</v>
      </c>
      <c r="T732" s="9"/>
    </row>
    <row r="733" spans="4:20" ht="30" hidden="1" customHeight="1" x14ac:dyDescent="0.25">
      <c r="D733" s="227"/>
      <c r="E733" s="227"/>
      <c r="F733" s="227"/>
      <c r="G733" s="227"/>
      <c r="H733" s="227"/>
      <c r="I733" s="227"/>
      <c r="J733" s="227"/>
      <c r="K733" s="227"/>
      <c r="L733" s="227"/>
      <c r="M733" s="227"/>
      <c r="N733" s="227"/>
      <c r="O733" s="232" t="s">
        <v>2599</v>
      </c>
      <c r="P733" s="9" t="s">
        <v>1559</v>
      </c>
      <c r="Q733" s="234">
        <v>527</v>
      </c>
      <c r="R733" s="9" t="s">
        <v>1560</v>
      </c>
      <c r="S733" s="23">
        <v>20</v>
      </c>
      <c r="T733" s="9"/>
    </row>
    <row r="734" spans="4:20" ht="30" hidden="1" customHeight="1" x14ac:dyDescent="0.25">
      <c r="D734" s="227"/>
      <c r="E734" s="227"/>
      <c r="F734" s="227"/>
      <c r="G734" s="227"/>
      <c r="H734" s="227"/>
      <c r="I734" s="227"/>
      <c r="J734" s="227"/>
      <c r="K734" s="227"/>
      <c r="L734" s="227"/>
      <c r="M734" s="227"/>
      <c r="N734" s="227"/>
      <c r="O734" s="1036" t="s">
        <v>2598</v>
      </c>
      <c r="P734" s="1038" t="s">
        <v>1561</v>
      </c>
      <c r="Q734" s="234">
        <v>573</v>
      </c>
      <c r="R734" s="9" t="s">
        <v>1562</v>
      </c>
      <c r="S734" s="23">
        <v>2</v>
      </c>
      <c r="T734" s="9"/>
    </row>
    <row r="735" spans="4:20" ht="30" hidden="1" customHeight="1" x14ac:dyDescent="0.25">
      <c r="D735" s="227"/>
      <c r="E735" s="227"/>
      <c r="F735" s="227"/>
      <c r="G735" s="227"/>
      <c r="H735" s="227"/>
      <c r="I735" s="227"/>
      <c r="J735" s="227"/>
      <c r="K735" s="227"/>
      <c r="L735" s="227"/>
      <c r="M735" s="227"/>
      <c r="N735" s="227"/>
      <c r="O735" s="1036"/>
      <c r="P735" s="1038"/>
      <c r="Q735" s="234">
        <v>574</v>
      </c>
      <c r="R735" s="9" t="s">
        <v>1550</v>
      </c>
      <c r="S735" s="23">
        <v>2000</v>
      </c>
      <c r="T735" s="9"/>
    </row>
    <row r="736" spans="4:20" ht="30" customHeight="1" x14ac:dyDescent="0.25">
      <c r="D736" s="227"/>
      <c r="E736" s="227"/>
      <c r="F736" s="228">
        <v>5</v>
      </c>
      <c r="G736" s="227"/>
      <c r="H736" s="227"/>
      <c r="I736" s="236">
        <f>SUM(J737:J765)</f>
        <v>27</v>
      </c>
      <c r="J736" s="227"/>
      <c r="K736" s="227"/>
      <c r="L736" s="227"/>
      <c r="M736" s="237">
        <f>SUM(N737:N765)</f>
        <v>27</v>
      </c>
      <c r="N736" s="227"/>
      <c r="O736" s="194" t="s">
        <v>2600</v>
      </c>
      <c r="P736" s="195" t="s">
        <v>1563</v>
      </c>
      <c r="Q736" s="194"/>
      <c r="R736" s="194"/>
      <c r="S736" s="196"/>
      <c r="T736" s="194"/>
    </row>
    <row r="737" spans="4:20" ht="30" customHeight="1" x14ac:dyDescent="0.25">
      <c r="D737" s="227"/>
      <c r="E737" s="227"/>
      <c r="F737" s="227"/>
      <c r="G737" s="227"/>
      <c r="H737" s="227"/>
      <c r="I737" s="227"/>
      <c r="J737" s="236">
        <v>8</v>
      </c>
      <c r="K737" s="227"/>
      <c r="L737" s="227"/>
      <c r="M737" s="227"/>
      <c r="N737" s="237">
        <v>8</v>
      </c>
      <c r="O737" s="201" t="s">
        <v>1565</v>
      </c>
      <c r="P737" s="198" t="s">
        <v>1564</v>
      </c>
      <c r="Q737" s="199"/>
      <c r="R737" s="199"/>
      <c r="S737" s="200"/>
      <c r="T737" s="199"/>
    </row>
    <row r="738" spans="4:20" ht="30" hidden="1" customHeight="1" x14ac:dyDescent="0.25">
      <c r="D738" s="227"/>
      <c r="E738" s="227"/>
      <c r="F738" s="227"/>
      <c r="G738" s="227"/>
      <c r="H738" s="227"/>
      <c r="I738" s="227"/>
      <c r="J738" s="227"/>
      <c r="K738" s="227"/>
      <c r="L738" s="227"/>
      <c r="M738" s="227"/>
      <c r="N738" s="227"/>
      <c r="O738" s="232" t="s">
        <v>1732</v>
      </c>
      <c r="P738" s="9" t="s">
        <v>1567</v>
      </c>
      <c r="Q738" s="234">
        <v>575</v>
      </c>
      <c r="R738" s="9" t="s">
        <v>1568</v>
      </c>
      <c r="S738" s="23">
        <v>1</v>
      </c>
      <c r="T738" s="9"/>
    </row>
    <row r="739" spans="4:20" ht="30" hidden="1" customHeight="1" x14ac:dyDescent="0.25">
      <c r="D739" s="227"/>
      <c r="E739" s="227"/>
      <c r="F739" s="227"/>
      <c r="G739" s="227"/>
      <c r="H739" s="227"/>
      <c r="I739" s="227"/>
      <c r="J739" s="227"/>
      <c r="K739" s="227"/>
      <c r="L739" s="227"/>
      <c r="M739" s="227"/>
      <c r="N739" s="227"/>
      <c r="O739" s="232" t="s">
        <v>1733</v>
      </c>
      <c r="P739" s="9" t="s">
        <v>1569</v>
      </c>
      <c r="Q739" s="234">
        <v>576</v>
      </c>
      <c r="R739" s="9" t="s">
        <v>566</v>
      </c>
      <c r="S739" s="23">
        <v>40</v>
      </c>
      <c r="T739" s="9"/>
    </row>
    <row r="740" spans="4:20" ht="30" hidden="1" customHeight="1" x14ac:dyDescent="0.25">
      <c r="D740" s="227"/>
      <c r="E740" s="227"/>
      <c r="F740" s="227"/>
      <c r="G740" s="227"/>
      <c r="H740" s="227"/>
      <c r="I740" s="227"/>
      <c r="J740" s="227"/>
      <c r="K740" s="227"/>
      <c r="L740" s="227"/>
      <c r="M740" s="227"/>
      <c r="N740" s="227"/>
      <c r="O740" s="232" t="s">
        <v>1734</v>
      </c>
      <c r="P740" s="9" t="s">
        <v>1570</v>
      </c>
      <c r="Q740" s="234">
        <v>577</v>
      </c>
      <c r="R740" s="9" t="s">
        <v>1571</v>
      </c>
      <c r="S740" s="23">
        <v>1</v>
      </c>
      <c r="T740" s="9"/>
    </row>
    <row r="741" spans="4:20" ht="30" hidden="1" customHeight="1" x14ac:dyDescent="0.25">
      <c r="D741" s="227"/>
      <c r="E741" s="227"/>
      <c r="F741" s="227"/>
      <c r="G741" s="227"/>
      <c r="H741" s="227"/>
      <c r="I741" s="227"/>
      <c r="J741" s="227"/>
      <c r="K741" s="227"/>
      <c r="L741" s="227"/>
      <c r="M741" s="227"/>
      <c r="N741" s="227"/>
      <c r="O741" s="232" t="s">
        <v>1735</v>
      </c>
      <c r="P741" s="9" t="s">
        <v>1572</v>
      </c>
      <c r="Q741" s="234">
        <v>578</v>
      </c>
      <c r="R741" s="9" t="s">
        <v>1550</v>
      </c>
      <c r="S741" s="23">
        <v>200</v>
      </c>
      <c r="T741" s="9"/>
    </row>
    <row r="742" spans="4:20" ht="30" hidden="1" customHeight="1" x14ac:dyDescent="0.25">
      <c r="D742" s="227"/>
      <c r="E742" s="227"/>
      <c r="F742" s="227"/>
      <c r="G742" s="227"/>
      <c r="H742" s="227"/>
      <c r="I742" s="227"/>
      <c r="J742" s="227"/>
      <c r="K742" s="227"/>
      <c r="L742" s="227"/>
      <c r="M742" s="227"/>
      <c r="N742" s="227"/>
      <c r="O742" s="232" t="s">
        <v>1736</v>
      </c>
      <c r="P742" s="9" t="s">
        <v>1573</v>
      </c>
      <c r="Q742" s="234">
        <v>579</v>
      </c>
      <c r="R742" s="9" t="s">
        <v>1574</v>
      </c>
      <c r="S742" s="23">
        <v>240</v>
      </c>
      <c r="T742" s="9"/>
    </row>
    <row r="743" spans="4:20" ht="30" hidden="1" customHeight="1" x14ac:dyDescent="0.25">
      <c r="D743" s="227"/>
      <c r="E743" s="227"/>
      <c r="F743" s="227"/>
      <c r="G743" s="227"/>
      <c r="H743" s="227"/>
      <c r="I743" s="227"/>
      <c r="J743" s="227"/>
      <c r="K743" s="227"/>
      <c r="L743" s="227"/>
      <c r="M743" s="227"/>
      <c r="N743" s="227"/>
      <c r="O743" s="232" t="s">
        <v>1737</v>
      </c>
      <c r="P743" s="9" t="s">
        <v>1575</v>
      </c>
      <c r="Q743" s="234">
        <v>580</v>
      </c>
      <c r="R743" s="9" t="s">
        <v>1560</v>
      </c>
      <c r="S743" s="23">
        <v>20</v>
      </c>
      <c r="T743" s="9"/>
    </row>
    <row r="744" spans="4:20" ht="30" hidden="1" customHeight="1" x14ac:dyDescent="0.25">
      <c r="D744" s="227"/>
      <c r="E744" s="227"/>
      <c r="F744" s="227"/>
      <c r="G744" s="227"/>
      <c r="H744" s="227"/>
      <c r="I744" s="227"/>
      <c r="J744" s="227"/>
      <c r="K744" s="227"/>
      <c r="L744" s="227"/>
      <c r="M744" s="227"/>
      <c r="N744" s="227"/>
      <c r="O744" s="232" t="s">
        <v>1738</v>
      </c>
      <c r="P744" s="9" t="s">
        <v>1576</v>
      </c>
      <c r="Q744" s="234">
        <v>581</v>
      </c>
      <c r="R744" s="9" t="s">
        <v>1571</v>
      </c>
      <c r="S744" s="23">
        <v>2</v>
      </c>
      <c r="T744" s="9"/>
    </row>
    <row r="745" spans="4:20" ht="30" hidden="1" customHeight="1" x14ac:dyDescent="0.25">
      <c r="D745" s="227"/>
      <c r="E745" s="227"/>
      <c r="F745" s="227"/>
      <c r="G745" s="227"/>
      <c r="H745" s="227"/>
      <c r="I745" s="227"/>
      <c r="J745" s="227"/>
      <c r="K745" s="227"/>
      <c r="L745" s="227"/>
      <c r="M745" s="227"/>
      <c r="N745" s="227"/>
      <c r="O745" s="232" t="s">
        <v>1739</v>
      </c>
      <c r="P745" s="9" t="s">
        <v>1577</v>
      </c>
      <c r="Q745" s="233">
        <v>582</v>
      </c>
      <c r="R745" s="9" t="s">
        <v>1568</v>
      </c>
      <c r="S745" s="23">
        <v>1</v>
      </c>
      <c r="T745" s="9"/>
    </row>
    <row r="746" spans="4:20" ht="30" customHeight="1" x14ac:dyDescent="0.25">
      <c r="D746" s="227"/>
      <c r="E746" s="227"/>
      <c r="F746" s="227"/>
      <c r="G746" s="227"/>
      <c r="H746" s="227"/>
      <c r="I746" s="227"/>
      <c r="J746" s="236">
        <v>5</v>
      </c>
      <c r="K746" s="227"/>
      <c r="L746" s="227"/>
      <c r="M746" s="227"/>
      <c r="N746" s="237">
        <v>5</v>
      </c>
      <c r="O746" s="201" t="s">
        <v>1741</v>
      </c>
      <c r="P746" s="198" t="s">
        <v>1585</v>
      </c>
      <c r="Q746" s="199"/>
      <c r="R746" s="199"/>
      <c r="S746" s="200"/>
      <c r="T746" s="199"/>
    </row>
    <row r="747" spans="4:20" ht="30" hidden="1" customHeight="1" x14ac:dyDescent="0.25">
      <c r="D747" s="227"/>
      <c r="E747" s="227"/>
      <c r="F747" s="227"/>
      <c r="G747" s="227"/>
      <c r="H747" s="227"/>
      <c r="I747" s="227"/>
      <c r="J747" s="227"/>
      <c r="K747" s="227"/>
      <c r="L747" s="227"/>
      <c r="M747" s="227"/>
      <c r="N747" s="227"/>
      <c r="O747" s="232" t="s">
        <v>1742</v>
      </c>
      <c r="P747" s="12" t="s">
        <v>1495</v>
      </c>
      <c r="Q747" s="233">
        <v>583</v>
      </c>
      <c r="R747" s="12" t="s">
        <v>1496</v>
      </c>
      <c r="S747" s="36">
        <v>2</v>
      </c>
      <c r="T747" s="12"/>
    </row>
    <row r="748" spans="4:20" ht="30" hidden="1" customHeight="1" x14ac:dyDescent="0.25">
      <c r="D748" s="227"/>
      <c r="E748" s="227"/>
      <c r="F748" s="227"/>
      <c r="G748" s="227"/>
      <c r="H748" s="227"/>
      <c r="I748" s="227"/>
      <c r="J748" s="227"/>
      <c r="K748" s="227"/>
      <c r="L748" s="227"/>
      <c r="M748" s="227"/>
      <c r="N748" s="227"/>
      <c r="O748" s="232" t="s">
        <v>1746</v>
      </c>
      <c r="P748" s="12" t="s">
        <v>1587</v>
      </c>
      <c r="Q748" s="233">
        <v>584</v>
      </c>
      <c r="R748" s="12" t="s">
        <v>1574</v>
      </c>
      <c r="S748" s="36">
        <v>1000</v>
      </c>
      <c r="T748" s="12"/>
    </row>
    <row r="749" spans="4:20" ht="30" hidden="1" customHeight="1" x14ac:dyDescent="0.25">
      <c r="D749" s="227"/>
      <c r="E749" s="227"/>
      <c r="F749" s="227"/>
      <c r="G749" s="227"/>
      <c r="H749" s="227"/>
      <c r="I749" s="227"/>
      <c r="J749" s="227"/>
      <c r="K749" s="227"/>
      <c r="L749" s="227"/>
      <c r="M749" s="227"/>
      <c r="N749" s="227"/>
      <c r="O749" s="232" t="s">
        <v>1747</v>
      </c>
      <c r="P749" s="12" t="s">
        <v>1588</v>
      </c>
      <c r="Q749" s="233">
        <v>585</v>
      </c>
      <c r="R749" s="12" t="s">
        <v>827</v>
      </c>
      <c r="S749" s="36">
        <v>1</v>
      </c>
      <c r="T749" s="12"/>
    </row>
    <row r="750" spans="4:20" ht="30" hidden="1" customHeight="1" x14ac:dyDescent="0.25">
      <c r="D750" s="227"/>
      <c r="E750" s="227"/>
      <c r="F750" s="227"/>
      <c r="G750" s="227"/>
      <c r="H750" s="227"/>
      <c r="I750" s="227"/>
      <c r="J750" s="227"/>
      <c r="K750" s="227"/>
      <c r="L750" s="227"/>
      <c r="M750" s="227"/>
      <c r="N750" s="227"/>
      <c r="O750" s="232" t="s">
        <v>2601</v>
      </c>
      <c r="P750" s="12" t="s">
        <v>1503</v>
      </c>
      <c r="Q750" s="233">
        <v>586</v>
      </c>
      <c r="R750" s="12" t="s">
        <v>1574</v>
      </c>
      <c r="S750" s="36">
        <v>500</v>
      </c>
      <c r="T750" s="12"/>
    </row>
    <row r="751" spans="4:20" ht="30" hidden="1" customHeight="1" x14ac:dyDescent="0.25">
      <c r="D751" s="227"/>
      <c r="E751" s="227"/>
      <c r="F751" s="227"/>
      <c r="G751" s="227"/>
      <c r="H751" s="227"/>
      <c r="I751" s="227"/>
      <c r="J751" s="227"/>
      <c r="K751" s="227"/>
      <c r="L751" s="227"/>
      <c r="M751" s="227"/>
      <c r="N751" s="227"/>
      <c r="O751" s="232" t="s">
        <v>2602</v>
      </c>
      <c r="P751" s="12" t="s">
        <v>1589</v>
      </c>
      <c r="Q751" s="234">
        <v>587</v>
      </c>
      <c r="R751" s="12" t="s">
        <v>928</v>
      </c>
      <c r="S751" s="36">
        <v>4</v>
      </c>
      <c r="T751" s="12"/>
    </row>
    <row r="752" spans="4:20" ht="30" customHeight="1" x14ac:dyDescent="0.25">
      <c r="D752" s="227"/>
      <c r="E752" s="227"/>
      <c r="F752" s="227"/>
      <c r="G752" s="227"/>
      <c r="H752" s="227"/>
      <c r="I752" s="227"/>
      <c r="J752" s="236">
        <v>7</v>
      </c>
      <c r="K752" s="227"/>
      <c r="L752" s="227"/>
      <c r="M752" s="227"/>
      <c r="N752" s="237">
        <v>7</v>
      </c>
      <c r="O752" s="201" t="s">
        <v>1749</v>
      </c>
      <c r="P752" s="198" t="s">
        <v>1595</v>
      </c>
      <c r="Q752" s="199"/>
      <c r="R752" s="199"/>
      <c r="S752" s="200"/>
      <c r="T752" s="199"/>
    </row>
    <row r="753" spans="4:20" ht="30" hidden="1" customHeight="1" x14ac:dyDescent="0.25">
      <c r="D753" s="227"/>
      <c r="E753" s="227"/>
      <c r="F753" s="227"/>
      <c r="G753" s="227"/>
      <c r="H753" s="227"/>
      <c r="I753" s="227"/>
      <c r="J753" s="227"/>
      <c r="K753" s="227"/>
      <c r="L753" s="227"/>
      <c r="M753" s="227"/>
      <c r="N753" s="227"/>
      <c r="O753" s="232" t="s">
        <v>1755</v>
      </c>
      <c r="P753" s="9" t="s">
        <v>1597</v>
      </c>
      <c r="Q753" s="234">
        <v>588</v>
      </c>
      <c r="R753" s="9" t="s">
        <v>827</v>
      </c>
      <c r="S753" s="23">
        <v>1</v>
      </c>
      <c r="T753" s="9"/>
    </row>
    <row r="754" spans="4:20" ht="30" hidden="1" customHeight="1" x14ac:dyDescent="0.25">
      <c r="D754" s="227"/>
      <c r="E754" s="227"/>
      <c r="F754" s="227"/>
      <c r="G754" s="227"/>
      <c r="H754" s="227"/>
      <c r="I754" s="227"/>
      <c r="J754" s="227"/>
      <c r="K754" s="227"/>
      <c r="L754" s="227"/>
      <c r="M754" s="227"/>
      <c r="N754" s="227"/>
      <c r="O754" s="232" t="s">
        <v>1756</v>
      </c>
      <c r="P754" s="9" t="s">
        <v>1598</v>
      </c>
      <c r="Q754" s="234">
        <v>589</v>
      </c>
      <c r="R754" s="9" t="s">
        <v>1476</v>
      </c>
      <c r="S754" s="23">
        <v>100</v>
      </c>
      <c r="T754" s="9"/>
    </row>
    <row r="755" spans="4:20" ht="30" hidden="1" customHeight="1" x14ac:dyDescent="0.25">
      <c r="D755" s="227"/>
      <c r="E755" s="227"/>
      <c r="F755" s="227"/>
      <c r="G755" s="227"/>
      <c r="H755" s="227"/>
      <c r="I755" s="227"/>
      <c r="J755" s="227"/>
      <c r="K755" s="227"/>
      <c r="L755" s="227"/>
      <c r="M755" s="227"/>
      <c r="N755" s="227"/>
      <c r="O755" s="232" t="s">
        <v>1757</v>
      </c>
      <c r="P755" s="9" t="s">
        <v>1599</v>
      </c>
      <c r="Q755" s="234">
        <v>590</v>
      </c>
      <c r="R755" s="9" t="s">
        <v>1478</v>
      </c>
      <c r="S755" s="23">
        <v>30</v>
      </c>
      <c r="T755" s="9"/>
    </row>
    <row r="756" spans="4:20" ht="30" hidden="1" customHeight="1" x14ac:dyDescent="0.25">
      <c r="D756" s="227"/>
      <c r="E756" s="227"/>
      <c r="F756" s="227"/>
      <c r="G756" s="227"/>
      <c r="H756" s="227"/>
      <c r="I756" s="227"/>
      <c r="J756" s="227"/>
      <c r="K756" s="227"/>
      <c r="L756" s="227"/>
      <c r="M756" s="227"/>
      <c r="N756" s="227"/>
      <c r="O756" s="232" t="s">
        <v>1758</v>
      </c>
      <c r="P756" s="9" t="s">
        <v>1600</v>
      </c>
      <c r="Q756" s="234">
        <v>591</v>
      </c>
      <c r="R756" s="9" t="s">
        <v>1476</v>
      </c>
      <c r="S756" s="23">
        <v>1000</v>
      </c>
      <c r="T756" s="9"/>
    </row>
    <row r="757" spans="4:20" ht="30" hidden="1" customHeight="1" x14ac:dyDescent="0.25">
      <c r="D757" s="227"/>
      <c r="E757" s="227"/>
      <c r="F757" s="227"/>
      <c r="G757" s="227"/>
      <c r="H757" s="227"/>
      <c r="I757" s="227"/>
      <c r="J757" s="227"/>
      <c r="K757" s="227"/>
      <c r="L757" s="227"/>
      <c r="M757" s="227"/>
      <c r="N757" s="227"/>
      <c r="O757" s="232" t="s">
        <v>1759</v>
      </c>
      <c r="P757" s="9" t="s">
        <v>1601</v>
      </c>
      <c r="Q757" s="234">
        <v>592</v>
      </c>
      <c r="R757" s="9" t="s">
        <v>1602</v>
      </c>
      <c r="S757" s="23">
        <v>1</v>
      </c>
      <c r="T757" s="9"/>
    </row>
    <row r="758" spans="4:20" ht="30" hidden="1" customHeight="1" x14ac:dyDescent="0.25">
      <c r="D758" s="227"/>
      <c r="E758" s="227"/>
      <c r="F758" s="227"/>
      <c r="G758" s="227"/>
      <c r="H758" s="227"/>
      <c r="I758" s="227"/>
      <c r="J758" s="227"/>
      <c r="K758" s="227"/>
      <c r="L758" s="227"/>
      <c r="M758" s="227"/>
      <c r="N758" s="227"/>
      <c r="O758" s="232" t="s">
        <v>2603</v>
      </c>
      <c r="P758" s="9" t="s">
        <v>1603</v>
      </c>
      <c r="Q758" s="234">
        <v>593</v>
      </c>
      <c r="R758" s="9" t="s">
        <v>1602</v>
      </c>
      <c r="S758" s="23">
        <v>1</v>
      </c>
      <c r="T758" s="9"/>
    </row>
    <row r="759" spans="4:20" ht="30" hidden="1" customHeight="1" x14ac:dyDescent="0.25">
      <c r="D759" s="227"/>
      <c r="E759" s="227"/>
      <c r="F759" s="227"/>
      <c r="G759" s="227"/>
      <c r="H759" s="227"/>
      <c r="I759" s="227"/>
      <c r="J759" s="227"/>
      <c r="K759" s="227"/>
      <c r="L759" s="227"/>
      <c r="M759" s="227"/>
      <c r="N759" s="227"/>
      <c r="O759" s="232" t="s">
        <v>2604</v>
      </c>
      <c r="P759" s="9" t="s">
        <v>1604</v>
      </c>
      <c r="Q759" s="234">
        <v>594</v>
      </c>
      <c r="R759" s="9" t="s">
        <v>1605</v>
      </c>
      <c r="S759" s="23">
        <v>10</v>
      </c>
      <c r="T759" s="9"/>
    </row>
    <row r="760" spans="4:20" ht="30" customHeight="1" x14ac:dyDescent="0.25">
      <c r="D760" s="227"/>
      <c r="E760" s="227"/>
      <c r="F760" s="227"/>
      <c r="G760" s="227"/>
      <c r="H760" s="227"/>
      <c r="I760" s="227"/>
      <c r="J760" s="236">
        <v>4</v>
      </c>
      <c r="K760" s="227"/>
      <c r="L760" s="227"/>
      <c r="M760" s="227"/>
      <c r="N760" s="237">
        <v>4</v>
      </c>
      <c r="O760" s="201" t="s">
        <v>1761</v>
      </c>
      <c r="P760" s="198" t="s">
        <v>1613</v>
      </c>
      <c r="Q760" s="199"/>
      <c r="R760" s="199"/>
      <c r="S760" s="200"/>
      <c r="T760" s="199"/>
    </row>
    <row r="761" spans="4:20" ht="30" hidden="1" customHeight="1" x14ac:dyDescent="0.25">
      <c r="D761" s="227"/>
      <c r="E761" s="227"/>
      <c r="F761" s="227"/>
      <c r="G761" s="227"/>
      <c r="H761" s="227"/>
      <c r="I761" s="227"/>
      <c r="J761" s="227"/>
      <c r="K761" s="227"/>
      <c r="L761" s="227"/>
      <c r="M761" s="227"/>
      <c r="N761" s="227"/>
      <c r="O761" s="232" t="s">
        <v>1765</v>
      </c>
      <c r="P761" s="9" t="s">
        <v>1614</v>
      </c>
      <c r="Q761" s="234">
        <v>595</v>
      </c>
      <c r="R761" s="9" t="s">
        <v>1615</v>
      </c>
      <c r="S761" s="23">
        <v>2</v>
      </c>
      <c r="T761" s="9"/>
    </row>
    <row r="762" spans="4:20" ht="30" hidden="1" customHeight="1" x14ac:dyDescent="0.25">
      <c r="D762" s="227"/>
      <c r="E762" s="227"/>
      <c r="F762" s="227"/>
      <c r="G762" s="227"/>
      <c r="H762" s="227"/>
      <c r="I762" s="227"/>
      <c r="J762" s="227"/>
      <c r="K762" s="227"/>
      <c r="L762" s="227"/>
      <c r="M762" s="227"/>
      <c r="N762" s="227"/>
      <c r="O762" s="232" t="s">
        <v>1766</v>
      </c>
      <c r="P762" s="9" t="s">
        <v>1616</v>
      </c>
      <c r="Q762" s="234">
        <v>596</v>
      </c>
      <c r="R762" s="9" t="s">
        <v>1617</v>
      </c>
      <c r="S762" s="23">
        <v>2</v>
      </c>
      <c r="T762" s="9"/>
    </row>
    <row r="763" spans="4:20" ht="30" hidden="1" customHeight="1" x14ac:dyDescent="0.25">
      <c r="D763" s="227"/>
      <c r="E763" s="227"/>
      <c r="F763" s="227"/>
      <c r="G763" s="227"/>
      <c r="H763" s="227"/>
      <c r="I763" s="227"/>
      <c r="J763" s="227"/>
      <c r="K763" s="227"/>
      <c r="L763" s="227"/>
      <c r="M763" s="227"/>
      <c r="N763" s="227"/>
      <c r="O763" s="232" t="s">
        <v>2605</v>
      </c>
      <c r="P763" s="9" t="s">
        <v>1618</v>
      </c>
      <c r="Q763" s="234">
        <v>597</v>
      </c>
      <c r="R763" s="9" t="s">
        <v>1574</v>
      </c>
      <c r="S763" s="23">
        <v>100</v>
      </c>
      <c r="T763" s="9"/>
    </row>
    <row r="764" spans="4:20" ht="30" hidden="1" customHeight="1" x14ac:dyDescent="0.25">
      <c r="D764" s="227"/>
      <c r="E764" s="227"/>
      <c r="F764" s="227"/>
      <c r="G764" s="227"/>
      <c r="H764" s="227"/>
      <c r="I764" s="227"/>
      <c r="J764" s="227"/>
      <c r="K764" s="227"/>
      <c r="L764" s="227"/>
      <c r="M764" s="227"/>
      <c r="N764" s="227"/>
      <c r="O764" s="232" t="s">
        <v>2606</v>
      </c>
      <c r="P764" s="9" t="s">
        <v>1619</v>
      </c>
      <c r="Q764" s="234">
        <v>598</v>
      </c>
      <c r="R764" s="9" t="s">
        <v>1568</v>
      </c>
      <c r="S764" s="23">
        <v>2</v>
      </c>
      <c r="T764" s="9"/>
    </row>
    <row r="765" spans="4:20" ht="30" customHeight="1" x14ac:dyDescent="0.25">
      <c r="D765" s="227"/>
      <c r="E765" s="227"/>
      <c r="F765" s="227"/>
      <c r="G765" s="227"/>
      <c r="H765" s="227"/>
      <c r="I765" s="227"/>
      <c r="J765" s="236">
        <v>3</v>
      </c>
      <c r="K765" s="227"/>
      <c r="L765" s="227"/>
      <c r="M765" s="227"/>
      <c r="N765" s="237">
        <v>3</v>
      </c>
      <c r="O765" s="201" t="s">
        <v>2607</v>
      </c>
      <c r="P765" s="198" t="s">
        <v>1620</v>
      </c>
      <c r="Q765" s="199"/>
      <c r="R765" s="199"/>
      <c r="S765" s="200"/>
      <c r="T765" s="199"/>
    </row>
    <row r="766" spans="4:20" ht="30" hidden="1" customHeight="1" x14ac:dyDescent="0.25">
      <c r="D766" s="227"/>
      <c r="E766" s="227"/>
      <c r="F766" s="227"/>
      <c r="G766" s="227"/>
      <c r="H766" s="227"/>
      <c r="I766" s="227"/>
      <c r="J766" s="227"/>
      <c r="K766" s="227"/>
      <c r="L766" s="227"/>
      <c r="M766" s="227"/>
      <c r="N766" s="227"/>
      <c r="O766" s="232" t="s">
        <v>2608</v>
      </c>
      <c r="P766" s="9" t="s">
        <v>1621</v>
      </c>
      <c r="Q766" s="234">
        <v>599</v>
      </c>
      <c r="R766" s="9" t="s">
        <v>314</v>
      </c>
      <c r="S766" s="23">
        <v>200</v>
      </c>
      <c r="T766" s="9"/>
    </row>
    <row r="767" spans="4:20" ht="30" hidden="1" customHeight="1" x14ac:dyDescent="0.25">
      <c r="D767" s="227"/>
      <c r="E767" s="227"/>
      <c r="F767" s="227"/>
      <c r="G767" s="227"/>
      <c r="H767" s="227"/>
      <c r="I767" s="227"/>
      <c r="J767" s="227"/>
      <c r="K767" s="227"/>
      <c r="L767" s="227"/>
      <c r="M767" s="227"/>
      <c r="N767" s="227"/>
      <c r="O767" s="232" t="s">
        <v>2609</v>
      </c>
      <c r="P767" s="9" t="s">
        <v>1622</v>
      </c>
      <c r="Q767" s="247">
        <v>600</v>
      </c>
      <c r="R767" s="9" t="s">
        <v>314</v>
      </c>
      <c r="S767" s="23">
        <v>150</v>
      </c>
      <c r="T767" s="9"/>
    </row>
    <row r="768" spans="4:20" ht="30" hidden="1" customHeight="1" x14ac:dyDescent="0.25">
      <c r="D768" s="227"/>
      <c r="E768" s="227"/>
      <c r="F768" s="227"/>
      <c r="G768" s="227"/>
      <c r="H768" s="227"/>
      <c r="I768" s="227"/>
      <c r="J768" s="227"/>
      <c r="K768" s="227"/>
      <c r="L768" s="227"/>
      <c r="M768" s="227"/>
      <c r="N768" s="227"/>
      <c r="O768" s="232" t="s">
        <v>2610</v>
      </c>
      <c r="P768" s="9" t="s">
        <v>1623</v>
      </c>
      <c r="Q768" s="234">
        <v>601</v>
      </c>
      <c r="R768" s="9" t="s">
        <v>1131</v>
      </c>
      <c r="S768" s="23">
        <v>1</v>
      </c>
      <c r="T768" s="9"/>
    </row>
    <row r="769" spans="4:20" ht="30" customHeight="1" x14ac:dyDescent="0.25">
      <c r="D769" s="227"/>
      <c r="E769" s="227"/>
      <c r="F769" s="235">
        <v>6</v>
      </c>
      <c r="G769" s="227"/>
      <c r="H769" s="227"/>
      <c r="I769" s="236">
        <f>SUM(J770:J800)</f>
        <v>34</v>
      </c>
      <c r="J769" s="227"/>
      <c r="K769" s="227"/>
      <c r="L769" s="227"/>
      <c r="M769" s="237">
        <f>SUM(N770:N800)</f>
        <v>34</v>
      </c>
      <c r="N769" s="227"/>
      <c r="O769" s="194">
        <v>2.13</v>
      </c>
      <c r="P769" s="195" t="s">
        <v>1717</v>
      </c>
      <c r="Q769" s="194"/>
      <c r="R769" s="194"/>
      <c r="S769" s="196"/>
      <c r="T769" s="194"/>
    </row>
    <row r="770" spans="4:20" ht="30" customHeight="1" x14ac:dyDescent="0.25">
      <c r="D770" s="227"/>
      <c r="E770" s="227"/>
      <c r="F770" s="227"/>
      <c r="G770" s="227"/>
      <c r="H770" s="227"/>
      <c r="I770" s="227"/>
      <c r="J770" s="236">
        <v>7</v>
      </c>
      <c r="K770" s="227"/>
      <c r="L770" s="227"/>
      <c r="M770" s="227"/>
      <c r="N770" s="237">
        <v>7</v>
      </c>
      <c r="O770" s="201" t="s">
        <v>1769</v>
      </c>
      <c r="P770" s="198" t="s">
        <v>1624</v>
      </c>
      <c r="Q770" s="199"/>
      <c r="R770" s="199"/>
      <c r="S770" s="200"/>
      <c r="T770" s="199"/>
    </row>
    <row r="771" spans="4:20" ht="30" hidden="1" customHeight="1" x14ac:dyDescent="0.25">
      <c r="D771" s="227"/>
      <c r="E771" s="227"/>
      <c r="F771" s="227"/>
      <c r="G771" s="227"/>
      <c r="H771" s="227"/>
      <c r="I771" s="227"/>
      <c r="J771" s="227"/>
      <c r="K771" s="227"/>
      <c r="L771" s="227"/>
      <c r="M771" s="227"/>
      <c r="N771" s="227"/>
      <c r="O771" s="232" t="s">
        <v>1770</v>
      </c>
      <c r="P771" s="21" t="s">
        <v>1626</v>
      </c>
      <c r="Q771" s="234">
        <v>602</v>
      </c>
      <c r="R771" s="11" t="s">
        <v>1627</v>
      </c>
      <c r="S771" s="15">
        <v>20000</v>
      </c>
      <c r="T771" s="11"/>
    </row>
    <row r="772" spans="4:20" ht="30" hidden="1" customHeight="1" x14ac:dyDescent="0.25">
      <c r="D772" s="227"/>
      <c r="E772" s="227"/>
      <c r="F772" s="227"/>
      <c r="G772" s="227"/>
      <c r="H772" s="227"/>
      <c r="I772" s="227"/>
      <c r="J772" s="227"/>
      <c r="K772" s="227"/>
      <c r="L772" s="227"/>
      <c r="M772" s="227"/>
      <c r="N772" s="227"/>
      <c r="O772" s="232" t="s">
        <v>1782</v>
      </c>
      <c r="P772" s="21" t="s">
        <v>1628</v>
      </c>
      <c r="Q772" s="234">
        <v>603</v>
      </c>
      <c r="R772" s="11" t="s">
        <v>1629</v>
      </c>
      <c r="S772" s="15">
        <v>1000</v>
      </c>
      <c r="T772" s="11"/>
    </row>
    <row r="773" spans="4:20" ht="30" hidden="1" customHeight="1" x14ac:dyDescent="0.25">
      <c r="D773" s="227"/>
      <c r="E773" s="227"/>
      <c r="F773" s="227"/>
      <c r="G773" s="227"/>
      <c r="H773" s="227"/>
      <c r="I773" s="227"/>
      <c r="J773" s="227"/>
      <c r="K773" s="227"/>
      <c r="L773" s="227"/>
      <c r="M773" s="227"/>
      <c r="N773" s="227"/>
      <c r="O773" s="232" t="s">
        <v>1783</v>
      </c>
      <c r="P773" s="21" t="s">
        <v>1630</v>
      </c>
      <c r="Q773" s="234">
        <v>604</v>
      </c>
      <c r="R773" s="11" t="s">
        <v>1631</v>
      </c>
      <c r="S773" s="15">
        <v>120</v>
      </c>
      <c r="T773" s="11"/>
    </row>
    <row r="774" spans="4:20" ht="30" hidden="1" customHeight="1" x14ac:dyDescent="0.25">
      <c r="D774" s="227"/>
      <c r="E774" s="227"/>
      <c r="F774" s="227"/>
      <c r="G774" s="227"/>
      <c r="H774" s="227"/>
      <c r="I774" s="227"/>
      <c r="J774" s="227"/>
      <c r="K774" s="227"/>
      <c r="L774" s="227"/>
      <c r="M774" s="227"/>
      <c r="N774" s="227"/>
      <c r="O774" s="232" t="s">
        <v>1784</v>
      </c>
      <c r="P774" s="21" t="s">
        <v>1632</v>
      </c>
      <c r="Q774" s="234">
        <v>605</v>
      </c>
      <c r="R774" s="11" t="s">
        <v>1633</v>
      </c>
      <c r="S774" s="15">
        <v>40</v>
      </c>
      <c r="T774" s="11"/>
    </row>
    <row r="775" spans="4:20" ht="30" hidden="1" customHeight="1" x14ac:dyDescent="0.25">
      <c r="D775" s="227"/>
      <c r="E775" s="227"/>
      <c r="F775" s="227"/>
      <c r="G775" s="227"/>
      <c r="H775" s="227"/>
      <c r="I775" s="227"/>
      <c r="J775" s="227"/>
      <c r="K775" s="227"/>
      <c r="L775" s="227"/>
      <c r="M775" s="227"/>
      <c r="N775" s="227"/>
      <c r="O775" s="232" t="s">
        <v>1785</v>
      </c>
      <c r="P775" s="21" t="s">
        <v>1634</v>
      </c>
      <c r="Q775" s="234">
        <v>606</v>
      </c>
      <c r="R775" s="11" t="s">
        <v>1635</v>
      </c>
      <c r="S775" s="15">
        <v>600</v>
      </c>
      <c r="T775" s="11"/>
    </row>
    <row r="776" spans="4:20" ht="30" hidden="1" customHeight="1" x14ac:dyDescent="0.25">
      <c r="D776" s="227"/>
      <c r="E776" s="227"/>
      <c r="F776" s="227"/>
      <c r="G776" s="227"/>
      <c r="H776" s="227"/>
      <c r="I776" s="227"/>
      <c r="J776" s="227"/>
      <c r="K776" s="227"/>
      <c r="L776" s="227"/>
      <c r="M776" s="227"/>
      <c r="N776" s="227"/>
      <c r="O776" s="232" t="s">
        <v>1786</v>
      </c>
      <c r="P776" s="21" t="s">
        <v>1636</v>
      </c>
      <c r="Q776" s="234">
        <v>607</v>
      </c>
      <c r="R776" s="11" t="s">
        <v>1637</v>
      </c>
      <c r="S776" s="15">
        <v>1</v>
      </c>
      <c r="T776" s="11"/>
    </row>
    <row r="777" spans="4:20" ht="30" hidden="1" customHeight="1" x14ac:dyDescent="0.25">
      <c r="D777" s="227"/>
      <c r="E777" s="227"/>
      <c r="F777" s="227"/>
      <c r="G777" s="227"/>
      <c r="H777" s="227"/>
      <c r="I777" s="227"/>
      <c r="J777" s="227"/>
      <c r="K777" s="227"/>
      <c r="L777" s="227"/>
      <c r="M777" s="227"/>
      <c r="N777" s="227"/>
      <c r="O777" s="232" t="s">
        <v>1787</v>
      </c>
      <c r="P777" s="21" t="s">
        <v>1638</v>
      </c>
      <c r="Q777" s="234">
        <v>608</v>
      </c>
      <c r="R777" s="11" t="s">
        <v>1639</v>
      </c>
      <c r="S777" s="15">
        <v>1</v>
      </c>
      <c r="T777" s="11"/>
    </row>
    <row r="778" spans="4:20" ht="30" customHeight="1" x14ac:dyDescent="0.25">
      <c r="D778" s="227"/>
      <c r="E778" s="227"/>
      <c r="F778" s="227"/>
      <c r="G778" s="227"/>
      <c r="H778" s="227"/>
      <c r="I778" s="227"/>
      <c r="J778" s="236">
        <v>4</v>
      </c>
      <c r="K778" s="227"/>
      <c r="L778" s="227"/>
      <c r="M778" s="227"/>
      <c r="N778" s="237">
        <v>4</v>
      </c>
      <c r="O778" s="201" t="s">
        <v>1789</v>
      </c>
      <c r="P778" s="198" t="s">
        <v>1644</v>
      </c>
      <c r="Q778" s="199"/>
      <c r="R778" s="199"/>
      <c r="S778" s="200"/>
      <c r="T778" s="199"/>
    </row>
    <row r="779" spans="4:20" ht="30" hidden="1" customHeight="1" x14ac:dyDescent="0.25">
      <c r="D779" s="227"/>
      <c r="E779" s="227"/>
      <c r="F779" s="227"/>
      <c r="G779" s="227"/>
      <c r="H779" s="227"/>
      <c r="I779" s="227"/>
      <c r="J779" s="227"/>
      <c r="K779" s="227"/>
      <c r="L779" s="227"/>
      <c r="M779" s="227"/>
      <c r="N779" s="227"/>
      <c r="O779" s="232" t="s">
        <v>2611</v>
      </c>
      <c r="P779" s="21" t="s">
        <v>1646</v>
      </c>
      <c r="Q779" s="234">
        <v>609</v>
      </c>
      <c r="R779" s="11" t="s">
        <v>1647</v>
      </c>
      <c r="S779" s="15">
        <v>100</v>
      </c>
      <c r="T779" s="11"/>
    </row>
    <row r="780" spans="4:20" ht="30" hidden="1" customHeight="1" x14ac:dyDescent="0.25">
      <c r="D780" s="227"/>
      <c r="E780" s="227"/>
      <c r="F780" s="227"/>
      <c r="G780" s="227"/>
      <c r="H780" s="227"/>
      <c r="I780" s="227"/>
      <c r="J780" s="227"/>
      <c r="K780" s="227"/>
      <c r="L780" s="227"/>
      <c r="M780" s="227"/>
      <c r="N780" s="227"/>
      <c r="O780" s="232" t="s">
        <v>2612</v>
      </c>
      <c r="P780" s="21" t="s">
        <v>1648</v>
      </c>
      <c r="Q780" s="234">
        <v>610</v>
      </c>
      <c r="R780" s="11" t="s">
        <v>1647</v>
      </c>
      <c r="S780" s="15">
        <v>2600</v>
      </c>
      <c r="T780" s="11"/>
    </row>
    <row r="781" spans="4:20" ht="30" hidden="1" customHeight="1" x14ac:dyDescent="0.25">
      <c r="D781" s="227"/>
      <c r="E781" s="227"/>
      <c r="F781" s="227"/>
      <c r="G781" s="227"/>
      <c r="H781" s="227"/>
      <c r="I781" s="227"/>
      <c r="J781" s="227"/>
      <c r="K781" s="227"/>
      <c r="L781" s="227"/>
      <c r="M781" s="227"/>
      <c r="N781" s="227"/>
      <c r="O781" s="232" t="s">
        <v>2613</v>
      </c>
      <c r="P781" s="21" t="s">
        <v>1649</v>
      </c>
      <c r="Q781" s="234">
        <v>611</v>
      </c>
      <c r="R781" s="11" t="s">
        <v>1650</v>
      </c>
      <c r="S781" s="15">
        <v>2800</v>
      </c>
      <c r="T781" s="11"/>
    </row>
    <row r="782" spans="4:20" ht="30" hidden="1" customHeight="1" x14ac:dyDescent="0.25">
      <c r="D782" s="227"/>
      <c r="E782" s="227"/>
      <c r="F782" s="227"/>
      <c r="G782" s="227"/>
      <c r="H782" s="227"/>
      <c r="I782" s="227"/>
      <c r="J782" s="227"/>
      <c r="K782" s="227"/>
      <c r="L782" s="227"/>
      <c r="M782" s="227"/>
      <c r="N782" s="227"/>
      <c r="O782" s="232" t="s">
        <v>2614</v>
      </c>
      <c r="P782" s="21" t="s">
        <v>1651</v>
      </c>
      <c r="Q782" s="234">
        <v>612</v>
      </c>
      <c r="R782" s="11" t="s">
        <v>1647</v>
      </c>
      <c r="S782" s="15">
        <v>100</v>
      </c>
      <c r="T782" s="11"/>
    </row>
    <row r="783" spans="4:20" ht="30" customHeight="1" x14ac:dyDescent="0.25">
      <c r="D783" s="227"/>
      <c r="E783" s="227"/>
      <c r="F783" s="227"/>
      <c r="G783" s="227"/>
      <c r="H783" s="227"/>
      <c r="I783" s="227"/>
      <c r="J783" s="236">
        <v>6</v>
      </c>
      <c r="K783" s="227"/>
      <c r="L783" s="227"/>
      <c r="M783" s="227"/>
      <c r="N783" s="237">
        <v>6</v>
      </c>
      <c r="O783" s="201" t="s">
        <v>1798</v>
      </c>
      <c r="P783" s="198" t="s">
        <v>233</v>
      </c>
      <c r="Q783" s="199"/>
      <c r="R783" s="199"/>
      <c r="S783" s="200"/>
      <c r="T783" s="199"/>
    </row>
    <row r="784" spans="4:20" ht="30" hidden="1" customHeight="1" x14ac:dyDescent="0.25">
      <c r="D784" s="227"/>
      <c r="E784" s="227"/>
      <c r="F784" s="227"/>
      <c r="G784" s="227"/>
      <c r="H784" s="227"/>
      <c r="I784" s="227"/>
      <c r="J784" s="227"/>
      <c r="K784" s="227"/>
      <c r="L784" s="227"/>
      <c r="M784" s="227"/>
      <c r="N784" s="227"/>
      <c r="O784" s="232" t="s">
        <v>1793</v>
      </c>
      <c r="P784" s="21" t="s">
        <v>1657</v>
      </c>
      <c r="Q784" s="234">
        <v>613</v>
      </c>
      <c r="R784" s="11" t="s">
        <v>1658</v>
      </c>
      <c r="S784" s="15">
        <v>16</v>
      </c>
      <c r="T784" s="11"/>
    </row>
    <row r="785" spans="4:20" ht="30" hidden="1" customHeight="1" x14ac:dyDescent="0.25">
      <c r="D785" s="227"/>
      <c r="E785" s="227"/>
      <c r="F785" s="227"/>
      <c r="G785" s="227"/>
      <c r="H785" s="227"/>
      <c r="I785" s="227"/>
      <c r="J785" s="227"/>
      <c r="K785" s="227"/>
      <c r="L785" s="227"/>
      <c r="M785" s="227"/>
      <c r="N785" s="227"/>
      <c r="O785" s="232" t="s">
        <v>1794</v>
      </c>
      <c r="P785" s="21" t="s">
        <v>1659</v>
      </c>
      <c r="Q785" s="234">
        <v>614</v>
      </c>
      <c r="R785" s="11" t="s">
        <v>1633</v>
      </c>
      <c r="S785" s="15">
        <v>16</v>
      </c>
      <c r="T785" s="11"/>
    </row>
    <row r="786" spans="4:20" ht="30" hidden="1" customHeight="1" x14ac:dyDescent="0.25">
      <c r="D786" s="227"/>
      <c r="E786" s="227"/>
      <c r="F786" s="227"/>
      <c r="G786" s="227"/>
      <c r="H786" s="227"/>
      <c r="I786" s="227"/>
      <c r="J786" s="227"/>
      <c r="K786" s="227"/>
      <c r="L786" s="227"/>
      <c r="M786" s="227"/>
      <c r="N786" s="227"/>
      <c r="O786" s="232" t="s">
        <v>1795</v>
      </c>
      <c r="P786" s="21" t="s">
        <v>1660</v>
      </c>
      <c r="Q786" s="234">
        <v>615</v>
      </c>
      <c r="R786" s="11" t="s">
        <v>1661</v>
      </c>
      <c r="S786" s="15">
        <v>16</v>
      </c>
      <c r="T786" s="11"/>
    </row>
    <row r="787" spans="4:20" ht="30" hidden="1" customHeight="1" x14ac:dyDescent="0.25">
      <c r="D787" s="227"/>
      <c r="E787" s="227"/>
      <c r="F787" s="227"/>
      <c r="G787" s="227"/>
      <c r="H787" s="227"/>
      <c r="I787" s="227"/>
      <c r="J787" s="227"/>
      <c r="K787" s="227"/>
      <c r="L787" s="227"/>
      <c r="M787" s="227"/>
      <c r="N787" s="227"/>
      <c r="O787" s="232" t="s">
        <v>1796</v>
      </c>
      <c r="P787" s="21" t="s">
        <v>1662</v>
      </c>
      <c r="Q787" s="234">
        <v>616</v>
      </c>
      <c r="R787" s="11" t="s">
        <v>1633</v>
      </c>
      <c r="S787" s="15">
        <v>16</v>
      </c>
      <c r="T787" s="11"/>
    </row>
    <row r="788" spans="4:20" ht="30" hidden="1" customHeight="1" x14ac:dyDescent="0.25">
      <c r="D788" s="227"/>
      <c r="E788" s="227"/>
      <c r="F788" s="227"/>
      <c r="G788" s="227"/>
      <c r="H788" s="227"/>
      <c r="I788" s="227"/>
      <c r="J788" s="227"/>
      <c r="K788" s="227"/>
      <c r="L788" s="227"/>
      <c r="M788" s="227"/>
      <c r="N788" s="227"/>
      <c r="O788" s="232" t="s">
        <v>1805</v>
      </c>
      <c r="P788" s="21" t="s">
        <v>1663</v>
      </c>
      <c r="Q788" s="234">
        <v>617</v>
      </c>
      <c r="R788" s="11" t="s">
        <v>1633</v>
      </c>
      <c r="S788" s="15">
        <v>16</v>
      </c>
      <c r="T788" s="11"/>
    </row>
    <row r="789" spans="4:20" ht="30" hidden="1" customHeight="1" x14ac:dyDescent="0.25">
      <c r="D789" s="227"/>
      <c r="E789" s="227"/>
      <c r="F789" s="227"/>
      <c r="G789" s="227"/>
      <c r="H789" s="227"/>
      <c r="I789" s="227"/>
      <c r="J789" s="227"/>
      <c r="K789" s="227"/>
      <c r="L789" s="227"/>
      <c r="M789" s="227"/>
      <c r="N789" s="227"/>
      <c r="O789" s="232" t="s">
        <v>2615</v>
      </c>
      <c r="P789" s="21" t="s">
        <v>1664</v>
      </c>
      <c r="Q789" s="234">
        <v>618</v>
      </c>
      <c r="R789" s="11" t="s">
        <v>1665</v>
      </c>
      <c r="S789" s="15">
        <v>16</v>
      </c>
      <c r="T789" s="11"/>
    </row>
    <row r="790" spans="4:20" ht="30" customHeight="1" x14ac:dyDescent="0.25">
      <c r="D790" s="227"/>
      <c r="E790" s="227"/>
      <c r="F790" s="227"/>
      <c r="G790" s="227"/>
      <c r="H790" s="227"/>
      <c r="I790" s="227"/>
      <c r="J790" s="236">
        <v>4</v>
      </c>
      <c r="K790" s="227"/>
      <c r="L790" s="227"/>
      <c r="M790" s="227"/>
      <c r="N790" s="237">
        <v>4</v>
      </c>
      <c r="O790" s="201" t="s">
        <v>1807</v>
      </c>
      <c r="P790" s="198" t="s">
        <v>1672</v>
      </c>
      <c r="Q790" s="199"/>
      <c r="R790" s="199"/>
      <c r="S790" s="200"/>
      <c r="T790" s="199"/>
    </row>
    <row r="791" spans="4:20" ht="30" hidden="1" customHeight="1" x14ac:dyDescent="0.25">
      <c r="D791" s="227"/>
      <c r="E791" s="227"/>
      <c r="F791" s="227"/>
      <c r="G791" s="227"/>
      <c r="H791" s="227"/>
      <c r="I791" s="227"/>
      <c r="J791" s="227"/>
      <c r="K791" s="227"/>
      <c r="L791" s="227"/>
      <c r="M791" s="227"/>
      <c r="N791" s="227"/>
      <c r="O791" s="232" t="s">
        <v>1812</v>
      </c>
      <c r="P791" s="21" t="s">
        <v>1674</v>
      </c>
      <c r="Q791" s="234">
        <v>619</v>
      </c>
      <c r="R791" s="11" t="s">
        <v>1675</v>
      </c>
      <c r="S791" s="15">
        <v>1</v>
      </c>
      <c r="T791" s="11"/>
    </row>
    <row r="792" spans="4:20" ht="30" hidden="1" customHeight="1" x14ac:dyDescent="0.25">
      <c r="D792" s="227"/>
      <c r="E792" s="227"/>
      <c r="F792" s="227"/>
      <c r="G792" s="227"/>
      <c r="H792" s="227"/>
      <c r="I792" s="227"/>
      <c r="J792" s="227"/>
      <c r="K792" s="227"/>
      <c r="L792" s="227"/>
      <c r="M792" s="227"/>
      <c r="N792" s="227"/>
      <c r="O792" s="232" t="s">
        <v>1813</v>
      </c>
      <c r="P792" s="21" t="s">
        <v>1676</v>
      </c>
      <c r="Q792" s="234">
        <v>620</v>
      </c>
      <c r="R792" s="11" t="s">
        <v>1677</v>
      </c>
      <c r="S792" s="15">
        <v>40</v>
      </c>
      <c r="T792" s="11"/>
    </row>
    <row r="793" spans="4:20" ht="30" hidden="1" customHeight="1" x14ac:dyDescent="0.25">
      <c r="D793" s="227"/>
      <c r="E793" s="227"/>
      <c r="F793" s="227"/>
      <c r="G793" s="227"/>
      <c r="H793" s="227"/>
      <c r="I793" s="227"/>
      <c r="J793" s="227"/>
      <c r="K793" s="227"/>
      <c r="L793" s="227"/>
      <c r="M793" s="227"/>
      <c r="N793" s="227"/>
      <c r="O793" s="232" t="s">
        <v>1814</v>
      </c>
      <c r="P793" s="21" t="s">
        <v>1678</v>
      </c>
      <c r="Q793" s="234">
        <v>621</v>
      </c>
      <c r="R793" s="11" t="s">
        <v>1679</v>
      </c>
      <c r="S793" s="15">
        <v>24</v>
      </c>
      <c r="T793" s="11"/>
    </row>
    <row r="794" spans="4:20" ht="30" hidden="1" customHeight="1" x14ac:dyDescent="0.25">
      <c r="D794" s="227"/>
      <c r="E794" s="227"/>
      <c r="F794" s="227"/>
      <c r="G794" s="227"/>
      <c r="H794" s="227"/>
      <c r="I794" s="227"/>
      <c r="J794" s="227"/>
      <c r="K794" s="227"/>
      <c r="L794" s="227"/>
      <c r="M794" s="227"/>
      <c r="N794" s="227"/>
      <c r="O794" s="232" t="s">
        <v>2616</v>
      </c>
      <c r="P794" s="21" t="s">
        <v>1680</v>
      </c>
      <c r="Q794" s="234">
        <v>622</v>
      </c>
      <c r="R794" s="11" t="s">
        <v>1679</v>
      </c>
      <c r="S794" s="15">
        <v>16</v>
      </c>
      <c r="T794" s="11"/>
    </row>
    <row r="795" spans="4:20" ht="30" customHeight="1" x14ac:dyDescent="0.25">
      <c r="D795" s="227"/>
      <c r="E795" s="227"/>
      <c r="F795" s="227"/>
      <c r="G795" s="227"/>
      <c r="H795" s="227"/>
      <c r="I795" s="227"/>
      <c r="J795" s="236">
        <v>4</v>
      </c>
      <c r="K795" s="227"/>
      <c r="L795" s="227"/>
      <c r="M795" s="227"/>
      <c r="N795" s="237">
        <v>4</v>
      </c>
      <c r="O795" s="201" t="s">
        <v>2617</v>
      </c>
      <c r="P795" s="198" t="s">
        <v>1685</v>
      </c>
      <c r="Q795" s="199"/>
      <c r="R795" s="199"/>
      <c r="S795" s="200"/>
      <c r="T795" s="199"/>
    </row>
    <row r="796" spans="4:20" ht="30" hidden="1" customHeight="1" x14ac:dyDescent="0.25">
      <c r="D796" s="227"/>
      <c r="E796" s="227"/>
      <c r="F796" s="227"/>
      <c r="G796" s="227"/>
      <c r="H796" s="227"/>
      <c r="I796" s="227"/>
      <c r="J796" s="227"/>
      <c r="K796" s="227"/>
      <c r="L796" s="227"/>
      <c r="M796" s="227"/>
      <c r="N796" s="227"/>
      <c r="O796" s="232" t="s">
        <v>2618</v>
      </c>
      <c r="P796" s="21" t="s">
        <v>1687</v>
      </c>
      <c r="Q796" s="234">
        <v>623</v>
      </c>
      <c r="R796" s="11" t="s">
        <v>1688</v>
      </c>
      <c r="S796" s="15">
        <v>24</v>
      </c>
      <c r="T796" s="11"/>
    </row>
    <row r="797" spans="4:20" ht="30" hidden="1" customHeight="1" x14ac:dyDescent="0.25">
      <c r="D797" s="227"/>
      <c r="E797" s="227"/>
      <c r="F797" s="227"/>
      <c r="G797" s="227"/>
      <c r="H797" s="227"/>
      <c r="I797" s="227"/>
      <c r="J797" s="227"/>
      <c r="K797" s="227"/>
      <c r="L797" s="227"/>
      <c r="M797" s="227"/>
      <c r="N797" s="227"/>
      <c r="O797" s="232" t="s">
        <v>2619</v>
      </c>
      <c r="P797" s="21" t="s">
        <v>1689</v>
      </c>
      <c r="Q797" s="234">
        <v>624</v>
      </c>
      <c r="R797" s="11" t="s">
        <v>1647</v>
      </c>
      <c r="S797" s="15">
        <v>100</v>
      </c>
      <c r="T797" s="11"/>
    </row>
    <row r="798" spans="4:20" ht="30" hidden="1" customHeight="1" x14ac:dyDescent="0.25">
      <c r="D798" s="227"/>
      <c r="E798" s="227"/>
      <c r="F798" s="227"/>
      <c r="G798" s="227"/>
      <c r="H798" s="227"/>
      <c r="I798" s="227"/>
      <c r="J798" s="227"/>
      <c r="K798" s="227"/>
      <c r="L798" s="227"/>
      <c r="M798" s="227"/>
      <c r="N798" s="227"/>
      <c r="O798" s="232" t="s">
        <v>2620</v>
      </c>
      <c r="P798" s="21" t="s">
        <v>1690</v>
      </c>
      <c r="Q798" s="234">
        <v>625</v>
      </c>
      <c r="R798" s="11" t="s">
        <v>1691</v>
      </c>
      <c r="S798" s="15">
        <v>8</v>
      </c>
      <c r="T798" s="11"/>
    </row>
    <row r="799" spans="4:20" ht="30" hidden="1" customHeight="1" x14ac:dyDescent="0.25">
      <c r="D799" s="227"/>
      <c r="E799" s="227"/>
      <c r="F799" s="227"/>
      <c r="G799" s="227"/>
      <c r="H799" s="227"/>
      <c r="I799" s="227"/>
      <c r="J799" s="227"/>
      <c r="K799" s="227"/>
      <c r="L799" s="227"/>
      <c r="M799" s="227"/>
      <c r="N799" s="227"/>
      <c r="O799" s="232" t="s">
        <v>2621</v>
      </c>
      <c r="P799" s="33" t="s">
        <v>1692</v>
      </c>
      <c r="Q799" s="234">
        <v>626</v>
      </c>
      <c r="R799" s="11" t="s">
        <v>1691</v>
      </c>
      <c r="S799" s="15">
        <v>20</v>
      </c>
      <c r="T799" s="11"/>
    </row>
    <row r="800" spans="4:20" ht="30" customHeight="1" x14ac:dyDescent="0.25">
      <c r="D800" s="227"/>
      <c r="E800" s="227"/>
      <c r="F800" s="227"/>
      <c r="G800" s="227"/>
      <c r="H800" s="227"/>
      <c r="I800" s="227"/>
      <c r="J800" s="236">
        <v>9</v>
      </c>
      <c r="K800" s="227"/>
      <c r="L800" s="227"/>
      <c r="M800" s="227"/>
      <c r="N800" s="237">
        <v>9</v>
      </c>
      <c r="O800" s="201" t="s">
        <v>2622</v>
      </c>
      <c r="P800" s="198" t="s">
        <v>1697</v>
      </c>
      <c r="Q800" s="199"/>
      <c r="R800" s="199"/>
      <c r="S800" s="200"/>
      <c r="T800" s="199"/>
    </row>
    <row r="801" spans="4:20" ht="30" hidden="1" customHeight="1" x14ac:dyDescent="0.25">
      <c r="D801" s="227"/>
      <c r="E801" s="227"/>
      <c r="F801" s="227"/>
      <c r="G801" s="227"/>
      <c r="H801" s="227"/>
      <c r="I801" s="227"/>
      <c r="J801" s="227"/>
      <c r="K801" s="227"/>
      <c r="L801" s="227"/>
      <c r="M801" s="227"/>
      <c r="N801" s="227"/>
      <c r="O801" s="232" t="s">
        <v>2623</v>
      </c>
      <c r="P801" s="21" t="s">
        <v>1699</v>
      </c>
      <c r="Q801" s="234">
        <v>627</v>
      </c>
      <c r="R801" s="11" t="s">
        <v>1639</v>
      </c>
      <c r="S801" s="15">
        <v>1</v>
      </c>
      <c r="T801" s="11"/>
    </row>
    <row r="802" spans="4:20" ht="30" hidden="1" customHeight="1" x14ac:dyDescent="0.25">
      <c r="D802" s="227"/>
      <c r="E802" s="227"/>
      <c r="F802" s="227"/>
      <c r="G802" s="227"/>
      <c r="H802" s="227"/>
      <c r="I802" s="227"/>
      <c r="J802" s="227"/>
      <c r="K802" s="227"/>
      <c r="L802" s="227"/>
      <c r="M802" s="227"/>
      <c r="N802" s="227"/>
      <c r="O802" s="232" t="s">
        <v>2624</v>
      </c>
      <c r="P802" s="21" t="s">
        <v>1700</v>
      </c>
      <c r="Q802" s="234">
        <v>628</v>
      </c>
      <c r="R802" s="11" t="s">
        <v>1691</v>
      </c>
      <c r="S802" s="15">
        <v>30</v>
      </c>
      <c r="T802" s="11"/>
    </row>
    <row r="803" spans="4:20" ht="30" hidden="1" customHeight="1" x14ac:dyDescent="0.25">
      <c r="D803" s="227"/>
      <c r="E803" s="227"/>
      <c r="F803" s="227"/>
      <c r="G803" s="227"/>
      <c r="H803" s="227"/>
      <c r="I803" s="227"/>
      <c r="J803" s="227"/>
      <c r="K803" s="227"/>
      <c r="L803" s="227"/>
      <c r="M803" s="227"/>
      <c r="N803" s="227"/>
      <c r="O803" s="232" t="s">
        <v>2625</v>
      </c>
      <c r="P803" s="21" t="s">
        <v>1701</v>
      </c>
      <c r="Q803" s="234">
        <v>629</v>
      </c>
      <c r="R803" s="11" t="s">
        <v>1691</v>
      </c>
      <c r="S803" s="15">
        <v>10</v>
      </c>
      <c r="T803" s="11"/>
    </row>
    <row r="804" spans="4:20" ht="30" hidden="1" customHeight="1" x14ac:dyDescent="0.25">
      <c r="D804" s="227"/>
      <c r="E804" s="227"/>
      <c r="F804" s="227"/>
      <c r="G804" s="227"/>
      <c r="H804" s="227"/>
      <c r="I804" s="227"/>
      <c r="J804" s="227"/>
      <c r="K804" s="227"/>
      <c r="L804" s="227"/>
      <c r="M804" s="227"/>
      <c r="N804" s="227"/>
      <c r="O804" s="232" t="s">
        <v>2626</v>
      </c>
      <c r="P804" s="21" t="s">
        <v>1702</v>
      </c>
      <c r="Q804" s="234">
        <v>630</v>
      </c>
      <c r="R804" s="11" t="s">
        <v>1703</v>
      </c>
      <c r="S804" s="15">
        <v>40</v>
      </c>
      <c r="T804" s="11"/>
    </row>
    <row r="805" spans="4:20" ht="30" hidden="1" customHeight="1" x14ac:dyDescent="0.25">
      <c r="D805" s="227"/>
      <c r="E805" s="227"/>
      <c r="F805" s="227"/>
      <c r="G805" s="227"/>
      <c r="H805" s="227"/>
      <c r="I805" s="227"/>
      <c r="J805" s="227"/>
      <c r="K805" s="227"/>
      <c r="L805" s="227"/>
      <c r="M805" s="227"/>
      <c r="N805" s="227"/>
      <c r="O805" s="232" t="s">
        <v>2627</v>
      </c>
      <c r="P805" s="21" t="s">
        <v>1704</v>
      </c>
      <c r="Q805" s="234">
        <v>631</v>
      </c>
      <c r="R805" s="11" t="s">
        <v>1647</v>
      </c>
      <c r="S805" s="15">
        <v>10</v>
      </c>
      <c r="T805" s="11"/>
    </row>
    <row r="806" spans="4:20" ht="30" hidden="1" customHeight="1" x14ac:dyDescent="0.25">
      <c r="D806" s="227"/>
      <c r="E806" s="227"/>
      <c r="F806" s="227"/>
      <c r="G806" s="227"/>
      <c r="H806" s="227"/>
      <c r="I806" s="227"/>
      <c r="J806" s="227"/>
      <c r="K806" s="227"/>
      <c r="L806" s="227"/>
      <c r="M806" s="227"/>
      <c r="N806" s="227"/>
      <c r="O806" s="232" t="s">
        <v>2628</v>
      </c>
      <c r="P806" s="21" t="s">
        <v>1705</v>
      </c>
      <c r="Q806" s="234">
        <v>632</v>
      </c>
      <c r="R806" s="11" t="s">
        <v>1706</v>
      </c>
      <c r="S806" s="15">
        <v>1</v>
      </c>
      <c r="T806" s="11"/>
    </row>
    <row r="807" spans="4:20" ht="30" hidden="1" customHeight="1" x14ac:dyDescent="0.25">
      <c r="D807" s="227"/>
      <c r="E807" s="227"/>
      <c r="F807" s="227"/>
      <c r="G807" s="227"/>
      <c r="H807" s="227"/>
      <c r="I807" s="227"/>
      <c r="J807" s="227"/>
      <c r="K807" s="227"/>
      <c r="L807" s="227"/>
      <c r="M807" s="227"/>
      <c r="N807" s="227"/>
      <c r="O807" s="232" t="s">
        <v>2629</v>
      </c>
      <c r="P807" s="21" t="s">
        <v>1707</v>
      </c>
      <c r="Q807" s="234">
        <v>633</v>
      </c>
      <c r="R807" s="11" t="s">
        <v>1703</v>
      </c>
      <c r="S807" s="15">
        <v>40</v>
      </c>
      <c r="T807" s="11"/>
    </row>
    <row r="808" spans="4:20" ht="30" hidden="1" customHeight="1" x14ac:dyDescent="0.25">
      <c r="D808" s="227"/>
      <c r="E808" s="227"/>
      <c r="F808" s="227"/>
      <c r="G808" s="227"/>
      <c r="H808" s="227"/>
      <c r="I808" s="227"/>
      <c r="J808" s="227"/>
      <c r="K808" s="227"/>
      <c r="L808" s="227"/>
      <c r="M808" s="227"/>
      <c r="N808" s="227"/>
      <c r="O808" s="232" t="s">
        <v>2630</v>
      </c>
      <c r="P808" s="21" t="s">
        <v>1708</v>
      </c>
      <c r="Q808" s="234">
        <v>634</v>
      </c>
      <c r="R808" s="11" t="s">
        <v>1647</v>
      </c>
      <c r="S808" s="15">
        <v>10</v>
      </c>
      <c r="T808" s="11"/>
    </row>
    <row r="809" spans="4:20" ht="30" hidden="1" customHeight="1" x14ac:dyDescent="0.25">
      <c r="D809" s="227"/>
      <c r="E809" s="227"/>
      <c r="F809" s="227"/>
      <c r="G809" s="227"/>
      <c r="H809" s="227"/>
      <c r="I809" s="227"/>
      <c r="J809" s="227"/>
      <c r="K809" s="227"/>
      <c r="L809" s="227"/>
      <c r="M809" s="227"/>
      <c r="N809" s="227"/>
      <c r="O809" s="232" t="s">
        <v>2631</v>
      </c>
      <c r="P809" s="21" t="s">
        <v>1709</v>
      </c>
      <c r="Q809" s="234">
        <v>635</v>
      </c>
      <c r="R809" s="11" t="s">
        <v>1650</v>
      </c>
      <c r="S809" s="15">
        <v>100</v>
      </c>
      <c r="T809" s="11"/>
    </row>
    <row r="810" spans="4:20" ht="30" customHeight="1" x14ac:dyDescent="0.25">
      <c r="D810" s="227"/>
      <c r="E810" s="227"/>
      <c r="F810" s="228">
        <v>4</v>
      </c>
      <c r="G810" s="227"/>
      <c r="H810" s="227"/>
      <c r="I810" s="236">
        <f>SUM(J811:J833)</f>
        <v>20</v>
      </c>
      <c r="J810" s="227"/>
      <c r="K810" s="227"/>
      <c r="L810" s="227"/>
      <c r="M810" s="237">
        <f>SUM(N811:N833)</f>
        <v>21</v>
      </c>
      <c r="N810" s="227"/>
      <c r="O810" s="194">
        <v>2.14</v>
      </c>
      <c r="P810" s="195" t="s">
        <v>1718</v>
      </c>
      <c r="Q810" s="194"/>
      <c r="R810" s="194"/>
      <c r="S810" s="196"/>
      <c r="T810" s="194"/>
    </row>
    <row r="811" spans="4:20" ht="30" customHeight="1" x14ac:dyDescent="0.25">
      <c r="D811" s="227"/>
      <c r="E811" s="227"/>
      <c r="F811" s="227"/>
      <c r="G811" s="227"/>
      <c r="H811" s="227"/>
      <c r="I811" s="227"/>
      <c r="J811" s="236">
        <v>11</v>
      </c>
      <c r="K811" s="227"/>
      <c r="L811" s="227"/>
      <c r="M811" s="227"/>
      <c r="N811" s="237">
        <v>11</v>
      </c>
      <c r="O811" s="201" t="s">
        <v>1817</v>
      </c>
      <c r="P811" s="198" t="s">
        <v>1719</v>
      </c>
      <c r="Q811" s="199"/>
      <c r="R811" s="199"/>
      <c r="S811" s="200"/>
      <c r="T811" s="199"/>
    </row>
    <row r="812" spans="4:20" ht="30" hidden="1" customHeight="1" x14ac:dyDescent="0.25">
      <c r="D812" s="227"/>
      <c r="E812" s="227"/>
      <c r="F812" s="227"/>
      <c r="G812" s="227"/>
      <c r="H812" s="227"/>
      <c r="I812" s="227"/>
      <c r="J812" s="227"/>
      <c r="K812" s="227"/>
      <c r="L812" s="227"/>
      <c r="M812" s="227"/>
      <c r="N812" s="227"/>
      <c r="O812" s="232" t="s">
        <v>1838</v>
      </c>
      <c r="P812" s="21" t="s">
        <v>1720</v>
      </c>
      <c r="Q812" s="234">
        <v>636</v>
      </c>
      <c r="R812" s="11" t="s">
        <v>1721</v>
      </c>
      <c r="S812" s="15">
        <v>2000</v>
      </c>
      <c r="T812" s="11"/>
    </row>
    <row r="813" spans="4:20" ht="30" hidden="1" customHeight="1" x14ac:dyDescent="0.25">
      <c r="D813" s="227"/>
      <c r="E813" s="227"/>
      <c r="F813" s="227"/>
      <c r="G813" s="227"/>
      <c r="H813" s="227"/>
      <c r="I813" s="227"/>
      <c r="J813" s="227"/>
      <c r="K813" s="227"/>
      <c r="L813" s="227"/>
      <c r="M813" s="227"/>
      <c r="N813" s="227"/>
      <c r="O813" s="232" t="s">
        <v>1839</v>
      </c>
      <c r="P813" s="21" t="s">
        <v>1722</v>
      </c>
      <c r="Q813" s="234">
        <v>637</v>
      </c>
      <c r="R813" s="11" t="s">
        <v>1721</v>
      </c>
      <c r="S813" s="15">
        <v>200</v>
      </c>
      <c r="T813" s="11"/>
    </row>
    <row r="814" spans="4:20" ht="30" hidden="1" customHeight="1" x14ac:dyDescent="0.25">
      <c r="D814" s="227"/>
      <c r="E814" s="227"/>
      <c r="F814" s="227"/>
      <c r="G814" s="227"/>
      <c r="H814" s="227"/>
      <c r="I814" s="227"/>
      <c r="J814" s="227"/>
      <c r="K814" s="227"/>
      <c r="L814" s="227"/>
      <c r="M814" s="227"/>
      <c r="N814" s="227"/>
      <c r="O814" s="232" t="s">
        <v>1840</v>
      </c>
      <c r="P814" s="21" t="s">
        <v>1723</v>
      </c>
      <c r="Q814" s="234">
        <v>638</v>
      </c>
      <c r="R814" s="11" t="s">
        <v>1721</v>
      </c>
      <c r="S814" s="15">
        <v>2000</v>
      </c>
      <c r="T814" s="11"/>
    </row>
    <row r="815" spans="4:20" ht="30" hidden="1" customHeight="1" x14ac:dyDescent="0.25">
      <c r="D815" s="227"/>
      <c r="E815" s="227"/>
      <c r="F815" s="227"/>
      <c r="G815" s="227"/>
      <c r="H815" s="227"/>
      <c r="I815" s="227"/>
      <c r="J815" s="227"/>
      <c r="K815" s="227"/>
      <c r="L815" s="227"/>
      <c r="M815" s="227"/>
      <c r="N815" s="227"/>
      <c r="O815" s="232" t="s">
        <v>1841</v>
      </c>
      <c r="P815" s="21" t="s">
        <v>1724</v>
      </c>
      <c r="Q815" s="234">
        <v>639</v>
      </c>
      <c r="R815" s="11" t="s">
        <v>1721</v>
      </c>
      <c r="S815" s="15">
        <v>1000</v>
      </c>
      <c r="T815" s="11"/>
    </row>
    <row r="816" spans="4:20" ht="30" hidden="1" customHeight="1" x14ac:dyDescent="0.25">
      <c r="D816" s="227"/>
      <c r="E816" s="227"/>
      <c r="F816" s="227"/>
      <c r="G816" s="227"/>
      <c r="H816" s="227"/>
      <c r="I816" s="227"/>
      <c r="J816" s="227"/>
      <c r="K816" s="227"/>
      <c r="L816" s="227"/>
      <c r="M816" s="227"/>
      <c r="N816" s="227"/>
      <c r="O816" s="232" t="s">
        <v>1842</v>
      </c>
      <c r="P816" s="21" t="s">
        <v>1725</v>
      </c>
      <c r="Q816" s="234">
        <v>640</v>
      </c>
      <c r="R816" s="11" t="s">
        <v>1721</v>
      </c>
      <c r="S816" s="15">
        <v>400</v>
      </c>
      <c r="T816" s="11"/>
    </row>
    <row r="817" spans="4:20" ht="30" hidden="1" customHeight="1" x14ac:dyDescent="0.25">
      <c r="D817" s="227"/>
      <c r="E817" s="227"/>
      <c r="F817" s="227"/>
      <c r="G817" s="227"/>
      <c r="H817" s="227"/>
      <c r="I817" s="227"/>
      <c r="J817" s="227"/>
      <c r="K817" s="227"/>
      <c r="L817" s="227"/>
      <c r="M817" s="227"/>
      <c r="N817" s="227"/>
      <c r="O817" s="232" t="s">
        <v>1843</v>
      </c>
      <c r="P817" s="21" t="s">
        <v>1726</v>
      </c>
      <c r="Q817" s="234">
        <v>641</v>
      </c>
      <c r="R817" s="11" t="s">
        <v>1721</v>
      </c>
      <c r="S817" s="15">
        <v>400</v>
      </c>
      <c r="T817" s="11"/>
    </row>
    <row r="818" spans="4:20" ht="30" hidden="1" customHeight="1" x14ac:dyDescent="0.25">
      <c r="D818" s="227"/>
      <c r="E818" s="227"/>
      <c r="F818" s="227"/>
      <c r="G818" s="227"/>
      <c r="H818" s="227"/>
      <c r="I818" s="227"/>
      <c r="J818" s="227"/>
      <c r="K818" s="227"/>
      <c r="L818" s="227"/>
      <c r="M818" s="227"/>
      <c r="N818" s="227"/>
      <c r="O818" s="232" t="s">
        <v>1844</v>
      </c>
      <c r="P818" s="21" t="s">
        <v>1727</v>
      </c>
      <c r="Q818" s="234">
        <v>642</v>
      </c>
      <c r="R818" s="11" t="s">
        <v>1721</v>
      </c>
      <c r="S818" s="15">
        <v>1200</v>
      </c>
      <c r="T818" s="11"/>
    </row>
    <row r="819" spans="4:20" ht="30" hidden="1" customHeight="1" x14ac:dyDescent="0.25">
      <c r="D819" s="227"/>
      <c r="E819" s="227"/>
      <c r="F819" s="227"/>
      <c r="G819" s="227"/>
      <c r="H819" s="227"/>
      <c r="I819" s="227"/>
      <c r="J819" s="227"/>
      <c r="K819" s="227"/>
      <c r="L819" s="227"/>
      <c r="M819" s="227"/>
      <c r="N819" s="227"/>
      <c r="O819" s="232" t="s">
        <v>1845</v>
      </c>
      <c r="P819" s="21" t="s">
        <v>1728</v>
      </c>
      <c r="Q819" s="234">
        <v>643</v>
      </c>
      <c r="R819" s="11" t="s">
        <v>1721</v>
      </c>
      <c r="S819" s="15">
        <v>2000</v>
      </c>
      <c r="T819" s="11"/>
    </row>
    <row r="820" spans="4:20" ht="30" hidden="1" customHeight="1" x14ac:dyDescent="0.25">
      <c r="D820" s="227"/>
      <c r="E820" s="227"/>
      <c r="F820" s="227"/>
      <c r="G820" s="227"/>
      <c r="H820" s="227"/>
      <c r="I820" s="227"/>
      <c r="J820" s="227"/>
      <c r="K820" s="227"/>
      <c r="L820" s="227"/>
      <c r="M820" s="227"/>
      <c r="N820" s="227"/>
      <c r="O820" s="232" t="s">
        <v>1846</v>
      </c>
      <c r="P820" s="21" t="s">
        <v>1729</v>
      </c>
      <c r="Q820" s="234">
        <v>644</v>
      </c>
      <c r="R820" s="11" t="s">
        <v>485</v>
      </c>
      <c r="S820" s="15">
        <v>1</v>
      </c>
      <c r="T820" s="11"/>
    </row>
    <row r="821" spans="4:20" ht="30" hidden="1" customHeight="1" x14ac:dyDescent="0.25">
      <c r="D821" s="227"/>
      <c r="E821" s="227"/>
      <c r="F821" s="227"/>
      <c r="G821" s="227"/>
      <c r="H821" s="227"/>
      <c r="I821" s="227"/>
      <c r="J821" s="227"/>
      <c r="K821" s="227"/>
      <c r="L821" s="227"/>
      <c r="M821" s="227"/>
      <c r="N821" s="227"/>
      <c r="O821" s="232" t="s">
        <v>1847</v>
      </c>
      <c r="P821" s="21" t="s">
        <v>1730</v>
      </c>
      <c r="Q821" s="234">
        <v>645</v>
      </c>
      <c r="R821" s="24" t="s">
        <v>1151</v>
      </c>
      <c r="S821" s="15">
        <v>12</v>
      </c>
      <c r="T821" s="24"/>
    </row>
    <row r="822" spans="4:20" ht="30" hidden="1" customHeight="1" x14ac:dyDescent="0.25">
      <c r="D822" s="227"/>
      <c r="E822" s="227"/>
      <c r="F822" s="227"/>
      <c r="G822" s="227"/>
      <c r="H822" s="227"/>
      <c r="I822" s="227"/>
      <c r="J822" s="227"/>
      <c r="K822" s="227"/>
      <c r="L822" s="227"/>
      <c r="M822" s="227"/>
      <c r="N822" s="227"/>
      <c r="O822" s="232" t="s">
        <v>1848</v>
      </c>
      <c r="P822" s="21" t="s">
        <v>1731</v>
      </c>
      <c r="Q822" s="234">
        <v>646</v>
      </c>
      <c r="R822" s="24" t="s">
        <v>1151</v>
      </c>
      <c r="S822" s="15">
        <v>12</v>
      </c>
      <c r="T822" s="24"/>
    </row>
    <row r="823" spans="4:20" ht="30" customHeight="1" x14ac:dyDescent="0.25">
      <c r="D823" s="227"/>
      <c r="E823" s="227"/>
      <c r="F823" s="227"/>
      <c r="G823" s="227"/>
      <c r="H823" s="227"/>
      <c r="I823" s="227"/>
      <c r="J823" s="236">
        <v>3</v>
      </c>
      <c r="K823" s="227"/>
      <c r="L823" s="227"/>
      <c r="M823" s="227"/>
      <c r="N823" s="237">
        <v>3</v>
      </c>
      <c r="O823" s="201" t="s">
        <v>697</v>
      </c>
      <c r="P823" s="198" t="s">
        <v>1740</v>
      </c>
      <c r="Q823" s="199"/>
      <c r="R823" s="199"/>
      <c r="S823" s="200"/>
      <c r="T823" s="199"/>
    </row>
    <row r="824" spans="4:20" ht="30" hidden="1" customHeight="1" x14ac:dyDescent="0.25">
      <c r="D824" s="227"/>
      <c r="E824" s="227"/>
      <c r="F824" s="227"/>
      <c r="G824" s="227"/>
      <c r="H824" s="227"/>
      <c r="I824" s="227"/>
      <c r="J824" s="227"/>
      <c r="K824" s="227"/>
      <c r="L824" s="227"/>
      <c r="M824" s="227"/>
      <c r="N824" s="227"/>
      <c r="O824" s="232" t="s">
        <v>2632</v>
      </c>
      <c r="P824" s="21" t="s">
        <v>1743</v>
      </c>
      <c r="Q824" s="234">
        <v>647</v>
      </c>
      <c r="R824" s="11" t="s">
        <v>1721</v>
      </c>
      <c r="S824" s="15">
        <v>140</v>
      </c>
      <c r="T824" s="11"/>
    </row>
    <row r="825" spans="4:20" ht="30" hidden="1" customHeight="1" x14ac:dyDescent="0.25">
      <c r="D825" s="227"/>
      <c r="E825" s="227"/>
      <c r="F825" s="227"/>
      <c r="G825" s="227"/>
      <c r="H825" s="227"/>
      <c r="I825" s="227"/>
      <c r="J825" s="227"/>
      <c r="K825" s="227"/>
      <c r="L825" s="227"/>
      <c r="M825" s="227"/>
      <c r="N825" s="227"/>
      <c r="O825" s="232" t="s">
        <v>2633</v>
      </c>
      <c r="P825" s="21" t="s">
        <v>1744</v>
      </c>
      <c r="Q825" s="234">
        <v>648</v>
      </c>
      <c r="R825" s="11" t="s">
        <v>1721</v>
      </c>
      <c r="S825" s="15">
        <v>200</v>
      </c>
      <c r="T825" s="11"/>
    </row>
    <row r="826" spans="4:20" ht="30" hidden="1" customHeight="1" x14ac:dyDescent="0.25">
      <c r="D826" s="227"/>
      <c r="E826" s="227"/>
      <c r="F826" s="227"/>
      <c r="G826" s="227"/>
      <c r="H826" s="227"/>
      <c r="I826" s="227"/>
      <c r="J826" s="227"/>
      <c r="K826" s="227"/>
      <c r="L826" s="227"/>
      <c r="M826" s="227"/>
      <c r="N826" s="227"/>
      <c r="O826" s="232" t="s">
        <v>2634</v>
      </c>
      <c r="P826" s="21" t="s">
        <v>1745</v>
      </c>
      <c r="Q826" s="234">
        <v>649</v>
      </c>
      <c r="R826" s="11" t="s">
        <v>1721</v>
      </c>
      <c r="S826" s="15">
        <v>100</v>
      </c>
      <c r="T826" s="11"/>
    </row>
    <row r="827" spans="4:20" ht="30" customHeight="1" x14ac:dyDescent="0.25">
      <c r="D827" s="227"/>
      <c r="E827" s="227"/>
      <c r="F827" s="227"/>
      <c r="G827" s="227"/>
      <c r="H827" s="227"/>
      <c r="I827" s="227"/>
      <c r="J827" s="236">
        <v>5</v>
      </c>
      <c r="K827" s="227"/>
      <c r="L827" s="227"/>
      <c r="M827" s="227"/>
      <c r="N827" s="237">
        <v>5</v>
      </c>
      <c r="O827" s="201" t="s">
        <v>2635</v>
      </c>
      <c r="P827" s="198" t="s">
        <v>1748</v>
      </c>
      <c r="Q827" s="199"/>
      <c r="R827" s="199"/>
      <c r="S827" s="200"/>
      <c r="T827" s="199"/>
    </row>
    <row r="828" spans="4:20" ht="30" hidden="1" customHeight="1" x14ac:dyDescent="0.25">
      <c r="D828" s="227"/>
      <c r="E828" s="227"/>
      <c r="F828" s="227"/>
      <c r="G828" s="227"/>
      <c r="H828" s="227"/>
      <c r="I828" s="227"/>
      <c r="J828" s="227"/>
      <c r="K828" s="227"/>
      <c r="L828" s="227"/>
      <c r="M828" s="227"/>
      <c r="N828" s="227"/>
      <c r="O828" s="232" t="s">
        <v>2636</v>
      </c>
      <c r="P828" s="21" t="s">
        <v>1750</v>
      </c>
      <c r="Q828" s="247">
        <v>650</v>
      </c>
      <c r="R828" s="11" t="s">
        <v>1721</v>
      </c>
      <c r="S828" s="15">
        <v>2200</v>
      </c>
      <c r="T828" s="11"/>
    </row>
    <row r="829" spans="4:20" ht="30" hidden="1" customHeight="1" x14ac:dyDescent="0.25">
      <c r="D829" s="227"/>
      <c r="E829" s="227"/>
      <c r="F829" s="227"/>
      <c r="G829" s="227"/>
      <c r="H829" s="227"/>
      <c r="I829" s="227"/>
      <c r="J829" s="227"/>
      <c r="K829" s="227"/>
      <c r="L829" s="227"/>
      <c r="M829" s="227"/>
      <c r="N829" s="227"/>
      <c r="O829" s="232" t="s">
        <v>2637</v>
      </c>
      <c r="P829" s="21" t="s">
        <v>1751</v>
      </c>
      <c r="Q829" s="234">
        <v>651</v>
      </c>
      <c r="R829" s="11" t="s">
        <v>1721</v>
      </c>
      <c r="S829" s="15">
        <v>500</v>
      </c>
      <c r="T829" s="11"/>
    </row>
    <row r="830" spans="4:20" ht="30" hidden="1" customHeight="1" x14ac:dyDescent="0.25">
      <c r="D830" s="227"/>
      <c r="E830" s="227"/>
      <c r="F830" s="227"/>
      <c r="G830" s="227"/>
      <c r="H830" s="227"/>
      <c r="I830" s="227"/>
      <c r="J830" s="227"/>
      <c r="K830" s="227"/>
      <c r="L830" s="227"/>
      <c r="M830" s="227"/>
      <c r="N830" s="227"/>
      <c r="O830" s="232" t="s">
        <v>2638</v>
      </c>
      <c r="P830" s="21" t="s">
        <v>1752</v>
      </c>
      <c r="Q830" s="234">
        <v>652</v>
      </c>
      <c r="R830" s="11" t="s">
        <v>1721</v>
      </c>
      <c r="S830" s="15">
        <v>1000</v>
      </c>
      <c r="T830" s="11"/>
    </row>
    <row r="831" spans="4:20" ht="30" hidden="1" customHeight="1" x14ac:dyDescent="0.25">
      <c r="D831" s="227"/>
      <c r="E831" s="227"/>
      <c r="F831" s="227"/>
      <c r="G831" s="227"/>
      <c r="H831" s="227"/>
      <c r="I831" s="227"/>
      <c r="J831" s="227"/>
      <c r="K831" s="227"/>
      <c r="L831" s="227"/>
      <c r="M831" s="227"/>
      <c r="N831" s="227"/>
      <c r="O831" s="232" t="s">
        <v>2639</v>
      </c>
      <c r="P831" s="21" t="s">
        <v>1753</v>
      </c>
      <c r="Q831" s="234">
        <v>653</v>
      </c>
      <c r="R831" s="11" t="s">
        <v>1721</v>
      </c>
      <c r="S831" s="15">
        <v>200</v>
      </c>
      <c r="T831" s="11"/>
    </row>
    <row r="832" spans="4:20" ht="30" hidden="1" customHeight="1" x14ac:dyDescent="0.25">
      <c r="D832" s="227"/>
      <c r="E832" s="227"/>
      <c r="F832" s="227"/>
      <c r="G832" s="227"/>
      <c r="H832" s="227"/>
      <c r="I832" s="227"/>
      <c r="J832" s="227"/>
      <c r="K832" s="227"/>
      <c r="L832" s="227"/>
      <c r="M832" s="227"/>
      <c r="N832" s="227"/>
      <c r="O832" s="232" t="s">
        <v>2640</v>
      </c>
      <c r="P832" s="21" t="s">
        <v>1754</v>
      </c>
      <c r="Q832" s="234">
        <v>654</v>
      </c>
      <c r="R832" s="11" t="s">
        <v>1721</v>
      </c>
      <c r="S832" s="15">
        <v>4000</v>
      </c>
      <c r="T832" s="11"/>
    </row>
    <row r="833" spans="4:20" ht="30" customHeight="1" x14ac:dyDescent="0.25">
      <c r="D833" s="227"/>
      <c r="E833" s="227"/>
      <c r="F833" s="227"/>
      <c r="G833" s="227"/>
      <c r="H833" s="227"/>
      <c r="I833" s="227"/>
      <c r="J833" s="236">
        <v>1</v>
      </c>
      <c r="K833" s="227"/>
      <c r="L833" s="227"/>
      <c r="M833" s="227"/>
      <c r="N833" s="237">
        <v>2</v>
      </c>
      <c r="O833" s="201" t="s">
        <v>2641</v>
      </c>
      <c r="P833" s="198" t="s">
        <v>1760</v>
      </c>
      <c r="Q833" s="199"/>
      <c r="R833" s="199"/>
      <c r="S833" s="200"/>
      <c r="T833" s="199"/>
    </row>
    <row r="834" spans="4:20" ht="30" hidden="1" customHeight="1" x14ac:dyDescent="0.25">
      <c r="D834" s="227"/>
      <c r="E834" s="227"/>
      <c r="F834" s="227"/>
      <c r="G834" s="227"/>
      <c r="H834" s="227"/>
      <c r="I834" s="227"/>
      <c r="J834" s="227"/>
      <c r="K834" s="227"/>
      <c r="L834" s="227"/>
      <c r="M834" s="227"/>
      <c r="N834" s="227"/>
      <c r="O834" s="1036" t="s">
        <v>2642</v>
      </c>
      <c r="P834" s="1037" t="s">
        <v>1762</v>
      </c>
      <c r="Q834" s="234">
        <v>655</v>
      </c>
      <c r="R834" s="24" t="s">
        <v>1763</v>
      </c>
      <c r="S834" s="15">
        <v>576</v>
      </c>
      <c r="T834" s="24"/>
    </row>
    <row r="835" spans="4:20" ht="30" hidden="1" customHeight="1" x14ac:dyDescent="0.25">
      <c r="D835" s="227"/>
      <c r="E835" s="227"/>
      <c r="F835" s="227"/>
      <c r="G835" s="227"/>
      <c r="H835" s="227"/>
      <c r="I835" s="227"/>
      <c r="J835" s="227"/>
      <c r="K835" s="227"/>
      <c r="L835" s="227"/>
      <c r="M835" s="227"/>
      <c r="N835" s="227"/>
      <c r="O835" s="1036"/>
      <c r="P835" s="1037"/>
      <c r="Q835" s="234">
        <v>656</v>
      </c>
      <c r="R835" s="24" t="s">
        <v>1764</v>
      </c>
      <c r="S835" s="15">
        <v>10</v>
      </c>
      <c r="T835" s="24"/>
    </row>
    <row r="836" spans="4:20" ht="30" customHeight="1" x14ac:dyDescent="0.25">
      <c r="D836" s="227"/>
      <c r="E836" s="227"/>
      <c r="F836" s="228">
        <v>4</v>
      </c>
      <c r="G836" s="227"/>
      <c r="H836" s="227"/>
      <c r="I836" s="236">
        <f>SUM(J837:J856)</f>
        <v>14</v>
      </c>
      <c r="J836" s="227"/>
      <c r="K836" s="227"/>
      <c r="L836" s="227"/>
      <c r="M836" s="237">
        <f>SUM(N837:N856)</f>
        <v>19</v>
      </c>
      <c r="N836" s="227"/>
      <c r="O836" s="194">
        <v>2.15</v>
      </c>
      <c r="P836" s="195" t="s">
        <v>1767</v>
      </c>
      <c r="Q836" s="194"/>
      <c r="R836" s="194"/>
      <c r="S836" s="196"/>
      <c r="T836" s="194"/>
    </row>
    <row r="837" spans="4:20" ht="30" customHeight="1" x14ac:dyDescent="0.25">
      <c r="D837" s="227"/>
      <c r="E837" s="227"/>
      <c r="F837" s="227"/>
      <c r="G837" s="227"/>
      <c r="H837" s="227"/>
      <c r="I837" s="227"/>
      <c r="J837" s="236">
        <v>5</v>
      </c>
      <c r="K837" s="227"/>
      <c r="L837" s="227"/>
      <c r="M837" s="227"/>
      <c r="N837" s="237">
        <v>7</v>
      </c>
      <c r="O837" s="201" t="s">
        <v>2643</v>
      </c>
      <c r="P837" s="198" t="s">
        <v>1768</v>
      </c>
      <c r="Q837" s="199"/>
      <c r="R837" s="199"/>
      <c r="S837" s="200"/>
      <c r="T837" s="199"/>
    </row>
    <row r="838" spans="4:20" ht="30" hidden="1" customHeight="1" x14ac:dyDescent="0.25">
      <c r="D838" s="227"/>
      <c r="E838" s="227"/>
      <c r="F838" s="227"/>
      <c r="G838" s="227"/>
      <c r="H838" s="227"/>
      <c r="I838" s="227"/>
      <c r="J838" s="227"/>
      <c r="K838" s="227"/>
      <c r="L838" s="227"/>
      <c r="M838" s="227"/>
      <c r="N838" s="227"/>
      <c r="O838" s="1036" t="s">
        <v>2644</v>
      </c>
      <c r="P838" s="1038" t="s">
        <v>1771</v>
      </c>
      <c r="Q838" s="234">
        <v>657</v>
      </c>
      <c r="R838" s="11" t="s">
        <v>1772</v>
      </c>
      <c r="S838" s="15">
        <v>50</v>
      </c>
      <c r="T838" s="11"/>
    </row>
    <row r="839" spans="4:20" ht="30" hidden="1" customHeight="1" x14ac:dyDescent="0.25">
      <c r="D839" s="227"/>
      <c r="E839" s="227"/>
      <c r="F839" s="227"/>
      <c r="G839" s="227"/>
      <c r="H839" s="227"/>
      <c r="I839" s="227"/>
      <c r="J839" s="227"/>
      <c r="K839" s="227"/>
      <c r="L839" s="227"/>
      <c r="M839" s="227"/>
      <c r="N839" s="227"/>
      <c r="O839" s="1036"/>
      <c r="P839" s="1038"/>
      <c r="Q839" s="234">
        <v>658</v>
      </c>
      <c r="R839" s="11" t="s">
        <v>1773</v>
      </c>
      <c r="S839" s="15">
        <v>1</v>
      </c>
      <c r="T839" s="11"/>
    </row>
    <row r="840" spans="4:20" ht="30" hidden="1" customHeight="1" x14ac:dyDescent="0.25">
      <c r="D840" s="227"/>
      <c r="E840" s="227"/>
      <c r="F840" s="227"/>
      <c r="G840" s="227"/>
      <c r="H840" s="227"/>
      <c r="I840" s="227"/>
      <c r="J840" s="227"/>
      <c r="K840" s="227"/>
      <c r="L840" s="227"/>
      <c r="M840" s="227"/>
      <c r="N840" s="227"/>
      <c r="O840" s="232" t="s">
        <v>2645</v>
      </c>
      <c r="P840" s="9" t="s">
        <v>1774</v>
      </c>
      <c r="Q840" s="234">
        <v>659</v>
      </c>
      <c r="R840" s="11" t="s">
        <v>1775</v>
      </c>
      <c r="S840" s="15">
        <v>2000</v>
      </c>
      <c r="T840" s="11"/>
    </row>
    <row r="841" spans="4:20" ht="30" hidden="1" customHeight="1" x14ac:dyDescent="0.25">
      <c r="D841" s="227"/>
      <c r="E841" s="227"/>
      <c r="F841" s="227"/>
      <c r="G841" s="227"/>
      <c r="H841" s="227"/>
      <c r="I841" s="227"/>
      <c r="J841" s="227"/>
      <c r="K841" s="227"/>
      <c r="L841" s="227"/>
      <c r="M841" s="227"/>
      <c r="N841" s="227"/>
      <c r="O841" s="232" t="s">
        <v>2646</v>
      </c>
      <c r="P841" s="9" t="s">
        <v>1776</v>
      </c>
      <c r="Q841" s="234">
        <v>660</v>
      </c>
      <c r="R841" s="11" t="s">
        <v>1777</v>
      </c>
      <c r="S841" s="15">
        <v>4500</v>
      </c>
      <c r="T841" s="11"/>
    </row>
    <row r="842" spans="4:20" ht="30" hidden="1" customHeight="1" x14ac:dyDescent="0.25">
      <c r="D842" s="227"/>
      <c r="E842" s="227"/>
      <c r="F842" s="227"/>
      <c r="G842" s="227"/>
      <c r="H842" s="227"/>
      <c r="I842" s="227"/>
      <c r="J842" s="227"/>
      <c r="K842" s="227"/>
      <c r="L842" s="227"/>
      <c r="M842" s="227"/>
      <c r="N842" s="227"/>
      <c r="O842" s="1036" t="s">
        <v>2647</v>
      </c>
      <c r="P842" s="1038" t="s">
        <v>1778</v>
      </c>
      <c r="Q842" s="234">
        <v>661</v>
      </c>
      <c r="R842" s="11" t="s">
        <v>1779</v>
      </c>
      <c r="S842" s="15">
        <v>5000</v>
      </c>
      <c r="T842" s="11"/>
    </row>
    <row r="843" spans="4:20" ht="30" hidden="1" customHeight="1" x14ac:dyDescent="0.25">
      <c r="D843" s="227"/>
      <c r="E843" s="227"/>
      <c r="F843" s="227"/>
      <c r="G843" s="227"/>
      <c r="H843" s="227"/>
      <c r="I843" s="227"/>
      <c r="J843" s="227"/>
      <c r="K843" s="227"/>
      <c r="L843" s="227"/>
      <c r="M843" s="227"/>
      <c r="N843" s="227"/>
      <c r="O843" s="1036"/>
      <c r="P843" s="1038"/>
      <c r="Q843" s="234">
        <v>662</v>
      </c>
      <c r="R843" s="11" t="s">
        <v>1780</v>
      </c>
      <c r="S843" s="15">
        <v>1</v>
      </c>
      <c r="T843" s="11"/>
    </row>
    <row r="844" spans="4:20" ht="30" hidden="1" customHeight="1" x14ac:dyDescent="0.25">
      <c r="D844" s="227"/>
      <c r="E844" s="227"/>
      <c r="F844" s="227"/>
      <c r="G844" s="227"/>
      <c r="H844" s="227"/>
      <c r="I844" s="227"/>
      <c r="J844" s="227"/>
      <c r="K844" s="227"/>
      <c r="L844" s="227"/>
      <c r="M844" s="227"/>
      <c r="N844" s="227"/>
      <c r="O844" s="232" t="s">
        <v>2648</v>
      </c>
      <c r="P844" s="9" t="s">
        <v>1781</v>
      </c>
      <c r="Q844" s="234">
        <v>663</v>
      </c>
      <c r="R844" s="11" t="s">
        <v>1779</v>
      </c>
      <c r="S844" s="15">
        <v>1000</v>
      </c>
      <c r="T844" s="11"/>
    </row>
    <row r="845" spans="4:20" ht="30" customHeight="1" x14ac:dyDescent="0.25">
      <c r="D845" s="227"/>
      <c r="E845" s="227"/>
      <c r="F845" s="227"/>
      <c r="G845" s="227"/>
      <c r="H845" s="227"/>
      <c r="I845" s="227"/>
      <c r="J845" s="236">
        <v>2</v>
      </c>
      <c r="K845" s="227"/>
      <c r="L845" s="227"/>
      <c r="M845" s="227"/>
      <c r="N845" s="237">
        <v>4</v>
      </c>
      <c r="O845" s="201" t="s">
        <v>2649</v>
      </c>
      <c r="P845" s="198" t="s">
        <v>1788</v>
      </c>
      <c r="Q845" s="199"/>
      <c r="R845" s="199"/>
      <c r="S845" s="200"/>
      <c r="T845" s="199"/>
    </row>
    <row r="846" spans="4:20" ht="30" hidden="1" customHeight="1" x14ac:dyDescent="0.25">
      <c r="D846" s="227"/>
      <c r="E846" s="227"/>
      <c r="F846" s="227"/>
      <c r="G846" s="227"/>
      <c r="H846" s="227"/>
      <c r="I846" s="227"/>
      <c r="J846" s="227"/>
      <c r="K846" s="227"/>
      <c r="L846" s="227"/>
      <c r="M846" s="227"/>
      <c r="N846" s="227"/>
      <c r="O846" s="1036" t="s">
        <v>2650</v>
      </c>
      <c r="P846" s="1039" t="s">
        <v>1790</v>
      </c>
      <c r="Q846" s="234">
        <v>664</v>
      </c>
      <c r="R846" s="11" t="s">
        <v>501</v>
      </c>
      <c r="S846" s="15">
        <v>20</v>
      </c>
      <c r="T846" s="11"/>
    </row>
    <row r="847" spans="4:20" ht="30" hidden="1" customHeight="1" x14ac:dyDescent="0.25">
      <c r="D847" s="227"/>
      <c r="E847" s="227"/>
      <c r="F847" s="227"/>
      <c r="G847" s="227"/>
      <c r="H847" s="227"/>
      <c r="I847" s="227"/>
      <c r="J847" s="227"/>
      <c r="K847" s="227"/>
      <c r="L847" s="227"/>
      <c r="M847" s="227"/>
      <c r="N847" s="227"/>
      <c r="O847" s="1036"/>
      <c r="P847" s="1039"/>
      <c r="Q847" s="234">
        <v>665</v>
      </c>
      <c r="R847" s="11" t="s">
        <v>1780</v>
      </c>
      <c r="S847" s="15">
        <v>1</v>
      </c>
      <c r="T847" s="11"/>
    </row>
    <row r="848" spans="4:20" ht="30" hidden="1" customHeight="1" x14ac:dyDescent="0.25">
      <c r="D848" s="227"/>
      <c r="E848" s="227"/>
      <c r="F848" s="227"/>
      <c r="G848" s="227"/>
      <c r="H848" s="227"/>
      <c r="I848" s="227"/>
      <c r="J848" s="227"/>
      <c r="K848" s="227"/>
      <c r="L848" s="227"/>
      <c r="M848" s="227"/>
      <c r="N848" s="227"/>
      <c r="O848" s="1036" t="s">
        <v>2651</v>
      </c>
      <c r="P848" s="1039" t="s">
        <v>1791</v>
      </c>
      <c r="Q848" s="234">
        <v>666</v>
      </c>
      <c r="R848" s="11" t="s">
        <v>1792</v>
      </c>
      <c r="S848" s="15">
        <v>27000</v>
      </c>
      <c r="T848" s="11"/>
    </row>
    <row r="849" spans="4:20" ht="30" hidden="1" customHeight="1" x14ac:dyDescent="0.25">
      <c r="D849" s="227"/>
      <c r="E849" s="227"/>
      <c r="F849" s="227"/>
      <c r="G849" s="227"/>
      <c r="H849" s="227"/>
      <c r="I849" s="227"/>
      <c r="J849" s="227"/>
      <c r="K849" s="227"/>
      <c r="L849" s="227"/>
      <c r="M849" s="227"/>
      <c r="N849" s="227"/>
      <c r="O849" s="1036"/>
      <c r="P849" s="1039"/>
      <c r="Q849" s="234">
        <v>667</v>
      </c>
      <c r="R849" s="11" t="s">
        <v>259</v>
      </c>
      <c r="S849" s="15">
        <v>1</v>
      </c>
      <c r="T849" s="11"/>
    </row>
    <row r="850" spans="4:20" ht="30" customHeight="1" x14ac:dyDescent="0.25">
      <c r="D850" s="227"/>
      <c r="E850" s="227"/>
      <c r="F850" s="227"/>
      <c r="G850" s="227"/>
      <c r="H850" s="227"/>
      <c r="I850" s="227"/>
      <c r="J850" s="236">
        <v>4</v>
      </c>
      <c r="K850" s="227"/>
      <c r="L850" s="227"/>
      <c r="M850" s="227"/>
      <c r="N850" s="237">
        <v>5</v>
      </c>
      <c r="O850" s="201" t="s">
        <v>2654</v>
      </c>
      <c r="P850" s="198" t="s">
        <v>1797</v>
      </c>
      <c r="Q850" s="199"/>
      <c r="R850" s="199"/>
      <c r="S850" s="200"/>
      <c r="T850" s="199"/>
    </row>
    <row r="851" spans="4:20" ht="30" hidden="1" customHeight="1" x14ac:dyDescent="0.25">
      <c r="D851" s="227"/>
      <c r="E851" s="227"/>
      <c r="F851" s="227"/>
      <c r="G851" s="227"/>
      <c r="H851" s="227"/>
      <c r="I851" s="227"/>
      <c r="J851" s="227"/>
      <c r="K851" s="227"/>
      <c r="L851" s="227"/>
      <c r="M851" s="227"/>
      <c r="N851" s="227"/>
      <c r="O851" s="1036" t="s">
        <v>2650</v>
      </c>
      <c r="P851" s="1039" t="s">
        <v>1799</v>
      </c>
      <c r="Q851" s="234">
        <v>668</v>
      </c>
      <c r="R851" s="11" t="s">
        <v>1800</v>
      </c>
      <c r="S851" s="15">
        <v>15</v>
      </c>
      <c r="T851" s="11"/>
    </row>
    <row r="852" spans="4:20" ht="30" hidden="1" customHeight="1" x14ac:dyDescent="0.25">
      <c r="D852" s="227"/>
      <c r="E852" s="227"/>
      <c r="F852" s="227"/>
      <c r="G852" s="227"/>
      <c r="H852" s="227"/>
      <c r="I852" s="227"/>
      <c r="J852" s="227"/>
      <c r="K852" s="227"/>
      <c r="L852" s="227"/>
      <c r="M852" s="227"/>
      <c r="N852" s="227"/>
      <c r="O852" s="1036"/>
      <c r="P852" s="1039"/>
      <c r="Q852" s="234">
        <v>669</v>
      </c>
      <c r="R852" s="11" t="s">
        <v>827</v>
      </c>
      <c r="S852" s="15">
        <v>1</v>
      </c>
      <c r="T852" s="11"/>
    </row>
    <row r="853" spans="4:20" ht="30" hidden="1" customHeight="1" x14ac:dyDescent="0.25">
      <c r="D853" s="227"/>
      <c r="E853" s="227"/>
      <c r="F853" s="227"/>
      <c r="G853" s="227"/>
      <c r="H853" s="227"/>
      <c r="I853" s="227"/>
      <c r="J853" s="227"/>
      <c r="K853" s="227"/>
      <c r="L853" s="227"/>
      <c r="M853" s="227"/>
      <c r="N853" s="227"/>
      <c r="O853" s="232" t="s">
        <v>2651</v>
      </c>
      <c r="P853" s="21" t="s">
        <v>1801</v>
      </c>
      <c r="Q853" s="234">
        <v>670</v>
      </c>
      <c r="R853" s="11" t="s">
        <v>259</v>
      </c>
      <c r="S853" s="15">
        <v>1</v>
      </c>
      <c r="T853" s="11"/>
    </row>
    <row r="854" spans="4:20" ht="30" hidden="1" customHeight="1" x14ac:dyDescent="0.25">
      <c r="D854" s="227"/>
      <c r="E854" s="227"/>
      <c r="F854" s="227"/>
      <c r="G854" s="227"/>
      <c r="H854" s="227"/>
      <c r="I854" s="227"/>
      <c r="J854" s="227"/>
      <c r="K854" s="227"/>
      <c r="L854" s="227"/>
      <c r="M854" s="227"/>
      <c r="N854" s="227"/>
      <c r="O854" s="232" t="s">
        <v>2652</v>
      </c>
      <c r="P854" s="21" t="s">
        <v>1802</v>
      </c>
      <c r="Q854" s="234">
        <v>671</v>
      </c>
      <c r="R854" s="11" t="s">
        <v>501</v>
      </c>
      <c r="S854" s="15">
        <v>40</v>
      </c>
      <c r="T854" s="11"/>
    </row>
    <row r="855" spans="4:20" ht="30" hidden="1" customHeight="1" x14ac:dyDescent="0.25">
      <c r="D855" s="227"/>
      <c r="E855" s="227"/>
      <c r="F855" s="227"/>
      <c r="G855" s="227"/>
      <c r="H855" s="227"/>
      <c r="I855" s="227"/>
      <c r="J855" s="227"/>
      <c r="K855" s="227"/>
      <c r="L855" s="227"/>
      <c r="M855" s="227"/>
      <c r="N855" s="227"/>
      <c r="O855" s="232" t="s">
        <v>2653</v>
      </c>
      <c r="P855" s="21" t="s">
        <v>1803</v>
      </c>
      <c r="Q855" s="234">
        <v>672</v>
      </c>
      <c r="R855" s="11" t="s">
        <v>1804</v>
      </c>
      <c r="S855" s="15">
        <v>20</v>
      </c>
      <c r="T855" s="11"/>
    </row>
    <row r="856" spans="4:20" ht="30" customHeight="1" x14ac:dyDescent="0.25">
      <c r="D856" s="227"/>
      <c r="E856" s="227"/>
      <c r="F856" s="227"/>
      <c r="G856" s="227"/>
      <c r="H856" s="227"/>
      <c r="I856" s="227"/>
      <c r="J856" s="236">
        <v>3</v>
      </c>
      <c r="K856" s="227"/>
      <c r="L856" s="227"/>
      <c r="M856" s="227"/>
      <c r="N856" s="237">
        <v>3</v>
      </c>
      <c r="O856" s="201" t="s">
        <v>2655</v>
      </c>
      <c r="P856" s="198" t="s">
        <v>1806</v>
      </c>
      <c r="Q856" s="199"/>
      <c r="R856" s="199"/>
      <c r="S856" s="200"/>
      <c r="T856" s="199"/>
    </row>
    <row r="857" spans="4:20" ht="30" hidden="1" customHeight="1" x14ac:dyDescent="0.25">
      <c r="D857" s="227"/>
      <c r="E857" s="227"/>
      <c r="F857" s="227"/>
      <c r="G857" s="227"/>
      <c r="H857" s="227"/>
      <c r="I857" s="227"/>
      <c r="J857" s="227"/>
      <c r="K857" s="227"/>
      <c r="L857" s="227"/>
      <c r="M857" s="227"/>
      <c r="N857" s="227"/>
      <c r="O857" s="232" t="s">
        <v>2656</v>
      </c>
      <c r="P857" s="21" t="s">
        <v>1808</v>
      </c>
      <c r="Q857" s="234">
        <v>673</v>
      </c>
      <c r="R857" s="11" t="s">
        <v>1800</v>
      </c>
      <c r="S857" s="15">
        <v>6</v>
      </c>
      <c r="T857" s="11"/>
    </row>
    <row r="858" spans="4:20" ht="30" hidden="1" customHeight="1" x14ac:dyDescent="0.25">
      <c r="D858" s="227"/>
      <c r="E858" s="227"/>
      <c r="F858" s="227"/>
      <c r="G858" s="227"/>
      <c r="H858" s="227"/>
      <c r="I858" s="227"/>
      <c r="J858" s="227"/>
      <c r="K858" s="227"/>
      <c r="L858" s="227"/>
      <c r="M858" s="227"/>
      <c r="N858" s="227"/>
      <c r="O858" s="232" t="s">
        <v>2657</v>
      </c>
      <c r="P858" s="21" t="s">
        <v>1809</v>
      </c>
      <c r="Q858" s="234">
        <v>674</v>
      </c>
      <c r="R858" s="11" t="s">
        <v>1800</v>
      </c>
      <c r="S858" s="15">
        <v>20</v>
      </c>
      <c r="T858" s="11"/>
    </row>
    <row r="859" spans="4:20" ht="30" hidden="1" customHeight="1" x14ac:dyDescent="0.25">
      <c r="D859" s="227"/>
      <c r="E859" s="227"/>
      <c r="F859" s="227"/>
      <c r="G859" s="227"/>
      <c r="H859" s="227"/>
      <c r="I859" s="227"/>
      <c r="J859" s="227"/>
      <c r="K859" s="227"/>
      <c r="L859" s="227"/>
      <c r="M859" s="227"/>
      <c r="N859" s="227"/>
      <c r="O859" s="232" t="s">
        <v>2658</v>
      </c>
      <c r="P859" s="21" t="s">
        <v>1810</v>
      </c>
      <c r="Q859" s="234">
        <v>675</v>
      </c>
      <c r="R859" s="11" t="s">
        <v>1811</v>
      </c>
      <c r="S859" s="15">
        <v>4</v>
      </c>
      <c r="T859" s="11"/>
    </row>
    <row r="860" spans="4:20" ht="30" customHeight="1" x14ac:dyDescent="0.25">
      <c r="D860" s="227"/>
      <c r="E860" s="227"/>
      <c r="F860" s="228">
        <v>1</v>
      </c>
      <c r="G860" s="227"/>
      <c r="H860" s="227"/>
      <c r="I860" s="236">
        <f>SUM(J861)</f>
        <v>11</v>
      </c>
      <c r="J860" s="227"/>
      <c r="K860" s="227"/>
      <c r="L860" s="227"/>
      <c r="M860" s="237">
        <f>SUM(N861)</f>
        <v>11</v>
      </c>
      <c r="N860" s="227"/>
      <c r="O860" s="194">
        <v>2.16</v>
      </c>
      <c r="P860" s="195" t="s">
        <v>1815</v>
      </c>
      <c r="Q860" s="194"/>
      <c r="R860" s="194"/>
      <c r="S860" s="196"/>
      <c r="T860" s="194"/>
    </row>
    <row r="861" spans="4:20" ht="30" customHeight="1" x14ac:dyDescent="0.25">
      <c r="D861" s="227"/>
      <c r="E861" s="227"/>
      <c r="F861" s="227"/>
      <c r="G861" s="227"/>
      <c r="H861" s="227"/>
      <c r="I861" s="227"/>
      <c r="J861" s="236">
        <v>11</v>
      </c>
      <c r="K861" s="227"/>
      <c r="L861" s="227"/>
      <c r="M861" s="227"/>
      <c r="N861" s="237">
        <v>11</v>
      </c>
      <c r="O861" s="201" t="s">
        <v>2659</v>
      </c>
      <c r="P861" s="198" t="s">
        <v>1816</v>
      </c>
      <c r="Q861" s="199"/>
      <c r="R861" s="199"/>
      <c r="S861" s="200"/>
      <c r="T861" s="199"/>
    </row>
    <row r="862" spans="4:20" ht="30" hidden="1" customHeight="1" x14ac:dyDescent="0.25">
      <c r="D862" s="227"/>
      <c r="E862" s="227"/>
      <c r="F862" s="227"/>
      <c r="G862" s="227"/>
      <c r="H862" s="227"/>
      <c r="I862" s="227"/>
      <c r="J862" s="227"/>
      <c r="K862" s="227"/>
      <c r="L862" s="227"/>
      <c r="M862" s="227"/>
      <c r="N862" s="227"/>
      <c r="O862" s="232" t="s">
        <v>2660</v>
      </c>
      <c r="P862" s="9" t="s">
        <v>1818</v>
      </c>
      <c r="Q862" s="234">
        <v>676</v>
      </c>
      <c r="R862" s="11" t="s">
        <v>1819</v>
      </c>
      <c r="S862" s="15">
        <v>1</v>
      </c>
      <c r="T862" s="11"/>
    </row>
    <row r="863" spans="4:20" ht="30" hidden="1" customHeight="1" x14ac:dyDescent="0.25">
      <c r="D863" s="227"/>
      <c r="E863" s="227"/>
      <c r="F863" s="227"/>
      <c r="G863" s="227"/>
      <c r="H863" s="227"/>
      <c r="I863" s="227"/>
      <c r="J863" s="227"/>
      <c r="K863" s="227"/>
      <c r="L863" s="227"/>
      <c r="M863" s="227"/>
      <c r="N863" s="227"/>
      <c r="O863" s="232" t="s">
        <v>2661</v>
      </c>
      <c r="P863" s="9" t="s">
        <v>1820</v>
      </c>
      <c r="Q863" s="234">
        <v>677</v>
      </c>
      <c r="R863" s="24" t="s">
        <v>1821</v>
      </c>
      <c r="S863" s="15">
        <v>1</v>
      </c>
      <c r="T863" s="24"/>
    </row>
    <row r="864" spans="4:20" ht="30" hidden="1" customHeight="1" x14ac:dyDescent="0.25">
      <c r="D864" s="227"/>
      <c r="E864" s="227"/>
      <c r="F864" s="227"/>
      <c r="G864" s="227"/>
      <c r="H864" s="227"/>
      <c r="I864" s="227"/>
      <c r="J864" s="227"/>
      <c r="K864" s="227"/>
      <c r="L864" s="227"/>
      <c r="M864" s="227"/>
      <c r="N864" s="227"/>
      <c r="O864" s="232" t="s">
        <v>2662</v>
      </c>
      <c r="P864" s="9" t="s">
        <v>1822</v>
      </c>
      <c r="Q864" s="234">
        <v>678</v>
      </c>
      <c r="R864" s="24" t="s">
        <v>677</v>
      </c>
      <c r="S864" s="15">
        <v>40</v>
      </c>
      <c r="T864" s="24"/>
    </row>
    <row r="865" spans="3:20" ht="30" hidden="1" customHeight="1" x14ac:dyDescent="0.25">
      <c r="D865" s="227"/>
      <c r="E865" s="227"/>
      <c r="F865" s="227"/>
      <c r="G865" s="227"/>
      <c r="H865" s="227"/>
      <c r="I865" s="227"/>
      <c r="J865" s="227"/>
      <c r="K865" s="227"/>
      <c r="L865" s="227"/>
      <c r="M865" s="227"/>
      <c r="N865" s="227"/>
      <c r="O865" s="232" t="s">
        <v>2663</v>
      </c>
      <c r="P865" s="9" t="s">
        <v>1823</v>
      </c>
      <c r="Q865" s="234">
        <v>679</v>
      </c>
      <c r="R865" s="24" t="s">
        <v>1824</v>
      </c>
      <c r="S865" s="15">
        <v>1</v>
      </c>
      <c r="T865" s="24"/>
    </row>
    <row r="866" spans="3:20" ht="30" hidden="1" customHeight="1" x14ac:dyDescent="0.25">
      <c r="D866" s="227"/>
      <c r="E866" s="227"/>
      <c r="F866" s="227"/>
      <c r="G866" s="227"/>
      <c r="H866" s="227"/>
      <c r="I866" s="227"/>
      <c r="J866" s="227"/>
      <c r="K866" s="227"/>
      <c r="L866" s="227"/>
      <c r="M866" s="227"/>
      <c r="N866" s="227"/>
      <c r="O866" s="232" t="s">
        <v>2664</v>
      </c>
      <c r="P866" s="9" t="s">
        <v>1825</v>
      </c>
      <c r="Q866" s="234">
        <v>680</v>
      </c>
      <c r="R866" s="24" t="s">
        <v>1826</v>
      </c>
      <c r="S866" s="15">
        <v>1</v>
      </c>
      <c r="T866" s="24"/>
    </row>
    <row r="867" spans="3:20" ht="30" hidden="1" customHeight="1" x14ac:dyDescent="0.25">
      <c r="D867" s="227"/>
      <c r="E867" s="227"/>
      <c r="F867" s="227"/>
      <c r="G867" s="227"/>
      <c r="H867" s="227"/>
      <c r="I867" s="227"/>
      <c r="J867" s="227"/>
      <c r="K867" s="227"/>
      <c r="L867" s="227"/>
      <c r="M867" s="227"/>
      <c r="N867" s="227"/>
      <c r="O867" s="232" t="s">
        <v>2665</v>
      </c>
      <c r="P867" s="9" t="s">
        <v>1827</v>
      </c>
      <c r="Q867" s="234">
        <v>681</v>
      </c>
      <c r="R867" s="24" t="s">
        <v>1828</v>
      </c>
      <c r="S867" s="15">
        <v>1000</v>
      </c>
      <c r="T867" s="24"/>
    </row>
    <row r="868" spans="3:20" ht="30" hidden="1" customHeight="1" x14ac:dyDescent="0.25">
      <c r="D868" s="227"/>
      <c r="E868" s="227"/>
      <c r="F868" s="227"/>
      <c r="G868" s="227"/>
      <c r="H868" s="227"/>
      <c r="I868" s="227"/>
      <c r="J868" s="227"/>
      <c r="K868" s="227"/>
      <c r="L868" s="227"/>
      <c r="M868" s="227"/>
      <c r="N868" s="227"/>
      <c r="O868" s="232" t="s">
        <v>2666</v>
      </c>
      <c r="P868" s="9" t="s">
        <v>1829</v>
      </c>
      <c r="Q868" s="234">
        <v>682</v>
      </c>
      <c r="R868" s="11" t="s">
        <v>1253</v>
      </c>
      <c r="S868" s="15">
        <v>4</v>
      </c>
      <c r="T868" s="11"/>
    </row>
    <row r="869" spans="3:20" ht="30" hidden="1" customHeight="1" x14ac:dyDescent="0.25">
      <c r="D869" s="227"/>
      <c r="E869" s="227"/>
      <c r="F869" s="227"/>
      <c r="G869" s="227"/>
      <c r="H869" s="227"/>
      <c r="I869" s="227"/>
      <c r="J869" s="227"/>
      <c r="K869" s="227"/>
      <c r="L869" s="227"/>
      <c r="M869" s="227"/>
      <c r="N869" s="227"/>
      <c r="O869" s="232" t="s">
        <v>2667</v>
      </c>
      <c r="P869" s="9" t="s">
        <v>1830</v>
      </c>
      <c r="Q869" s="234">
        <v>683</v>
      </c>
      <c r="R869" s="24" t="s">
        <v>1831</v>
      </c>
      <c r="S869" s="15">
        <v>8</v>
      </c>
      <c r="T869" s="24"/>
    </row>
    <row r="870" spans="3:20" ht="30" hidden="1" customHeight="1" x14ac:dyDescent="0.25">
      <c r="D870" s="227"/>
      <c r="E870" s="227"/>
      <c r="F870" s="227"/>
      <c r="G870" s="227"/>
      <c r="H870" s="227"/>
      <c r="I870" s="227"/>
      <c r="J870" s="227"/>
      <c r="K870" s="227"/>
      <c r="L870" s="227"/>
      <c r="M870" s="227"/>
      <c r="N870" s="227"/>
      <c r="O870" s="232" t="s">
        <v>2668</v>
      </c>
      <c r="P870" s="9" t="s">
        <v>1832</v>
      </c>
      <c r="Q870" s="234">
        <v>684</v>
      </c>
      <c r="R870" s="24" t="s">
        <v>1833</v>
      </c>
      <c r="S870" s="15">
        <v>400</v>
      </c>
      <c r="T870" s="24"/>
    </row>
    <row r="871" spans="3:20" ht="30" hidden="1" customHeight="1" x14ac:dyDescent="0.25">
      <c r="D871" s="227"/>
      <c r="E871" s="227"/>
      <c r="F871" s="227"/>
      <c r="G871" s="227"/>
      <c r="H871" s="227"/>
      <c r="I871" s="227"/>
      <c r="J871" s="227"/>
      <c r="K871" s="227"/>
      <c r="L871" s="227"/>
      <c r="M871" s="227"/>
      <c r="N871" s="227"/>
      <c r="O871" s="232" t="s">
        <v>2669</v>
      </c>
      <c r="P871" s="9" t="s">
        <v>1834</v>
      </c>
      <c r="Q871" s="234">
        <v>685</v>
      </c>
      <c r="R871" s="11" t="s">
        <v>1835</v>
      </c>
      <c r="S871" s="15">
        <v>1000</v>
      </c>
      <c r="T871" s="11"/>
    </row>
    <row r="872" spans="3:20" ht="30" hidden="1" customHeight="1" x14ac:dyDescent="0.25">
      <c r="D872" s="227"/>
      <c r="E872" s="227"/>
      <c r="F872" s="227"/>
      <c r="G872" s="227"/>
      <c r="H872" s="227"/>
      <c r="I872" s="227"/>
      <c r="J872" s="227"/>
      <c r="K872" s="227"/>
      <c r="L872" s="227"/>
      <c r="M872" s="227"/>
      <c r="N872" s="227"/>
      <c r="O872" s="232" t="s">
        <v>2670</v>
      </c>
      <c r="P872" s="9" t="s">
        <v>1836</v>
      </c>
      <c r="Q872" s="234">
        <v>686</v>
      </c>
      <c r="R872" s="45" t="s">
        <v>1837</v>
      </c>
      <c r="S872" s="15">
        <v>2</v>
      </c>
      <c r="T872" s="45"/>
    </row>
    <row r="873" spans="3:20" ht="30" customHeight="1" x14ac:dyDescent="0.25">
      <c r="C873" s="239">
        <v>6</v>
      </c>
      <c r="D873" s="227"/>
      <c r="E873" s="228">
        <f>SUM(F875:F1068)</f>
        <v>25</v>
      </c>
      <c r="F873" s="227"/>
      <c r="G873" s="227"/>
      <c r="H873" s="236">
        <f>SUM(I875:I1068)</f>
        <v>175</v>
      </c>
      <c r="I873" s="227"/>
      <c r="J873" s="227"/>
      <c r="K873" s="227"/>
      <c r="L873" s="237">
        <f>SUM(M875:M1068)</f>
        <v>182</v>
      </c>
      <c r="M873" s="227"/>
      <c r="N873" s="227"/>
      <c r="O873" s="190">
        <v>3</v>
      </c>
      <c r="P873" s="191" t="s">
        <v>1850</v>
      </c>
      <c r="Q873" s="190"/>
      <c r="R873" s="192"/>
      <c r="S873" s="193"/>
      <c r="T873" s="192"/>
    </row>
    <row r="874" spans="3:20" ht="30" hidden="1" customHeight="1" x14ac:dyDescent="0.25">
      <c r="D874" s="227"/>
      <c r="I874" s="227"/>
      <c r="J874" s="227"/>
      <c r="K874" s="227"/>
      <c r="L874" s="227"/>
      <c r="M874" s="227"/>
      <c r="N874" s="227"/>
      <c r="O874" s="202"/>
      <c r="P874" s="203" t="s">
        <v>1852</v>
      </c>
      <c r="Q874" s="202"/>
      <c r="R874" s="202"/>
      <c r="S874" s="204"/>
      <c r="T874" s="202"/>
    </row>
    <row r="875" spans="3:20" ht="30" customHeight="1" x14ac:dyDescent="0.25">
      <c r="D875" s="227"/>
      <c r="E875" s="227"/>
      <c r="F875" s="228">
        <v>6</v>
      </c>
      <c r="G875" s="227"/>
      <c r="H875" s="227"/>
      <c r="I875" s="236">
        <f>SUM(J876:J923)</f>
        <v>44</v>
      </c>
      <c r="J875" s="227"/>
      <c r="K875" s="227"/>
      <c r="L875" s="227"/>
      <c r="M875" s="237">
        <f>SUM(N876:N923)</f>
        <v>44</v>
      </c>
      <c r="N875" s="227"/>
      <c r="O875" s="194">
        <v>3.1</v>
      </c>
      <c r="P875" s="195" t="s">
        <v>1851</v>
      </c>
      <c r="Q875" s="194"/>
      <c r="R875" s="194"/>
      <c r="S875" s="196"/>
      <c r="T875" s="194"/>
    </row>
    <row r="876" spans="3:20" ht="30" customHeight="1" x14ac:dyDescent="0.25">
      <c r="D876" s="227"/>
      <c r="E876" s="227"/>
      <c r="F876" s="227"/>
      <c r="G876" s="227"/>
      <c r="H876" s="227"/>
      <c r="I876" s="227"/>
      <c r="J876" s="236">
        <v>14</v>
      </c>
      <c r="K876" s="227"/>
      <c r="L876" s="227"/>
      <c r="M876" s="227"/>
      <c r="N876" s="237">
        <v>14</v>
      </c>
      <c r="O876" s="201" t="s">
        <v>102</v>
      </c>
      <c r="P876" s="198" t="s">
        <v>1853</v>
      </c>
      <c r="Q876" s="199"/>
      <c r="R876" s="199"/>
      <c r="S876" s="200"/>
      <c r="T876" s="199"/>
    </row>
    <row r="877" spans="3:20" ht="30" hidden="1" customHeight="1" x14ac:dyDescent="0.25">
      <c r="D877" s="227"/>
      <c r="E877" s="227"/>
      <c r="F877" s="227"/>
      <c r="G877" s="227"/>
      <c r="H877" s="227"/>
      <c r="I877" s="227"/>
      <c r="J877" s="227"/>
      <c r="K877" s="227"/>
      <c r="L877" s="227"/>
      <c r="M877" s="227"/>
      <c r="N877" s="227"/>
      <c r="O877" s="232" t="s">
        <v>103</v>
      </c>
      <c r="P877" s="9" t="s">
        <v>1854</v>
      </c>
      <c r="Q877" s="234">
        <v>687</v>
      </c>
      <c r="R877" s="11" t="s">
        <v>1855</v>
      </c>
      <c r="S877" s="15">
        <v>4</v>
      </c>
      <c r="T877" s="11"/>
    </row>
    <row r="878" spans="3:20" ht="30" hidden="1" customHeight="1" x14ac:dyDescent="0.25">
      <c r="D878" s="227"/>
      <c r="E878" s="227"/>
      <c r="F878" s="227"/>
      <c r="G878" s="227"/>
      <c r="H878" s="227"/>
      <c r="I878" s="227"/>
      <c r="J878" s="227"/>
      <c r="K878" s="227"/>
      <c r="L878" s="227"/>
      <c r="M878" s="227"/>
      <c r="N878" s="227"/>
      <c r="O878" s="232" t="s">
        <v>212</v>
      </c>
      <c r="P878" s="9" t="s">
        <v>1856</v>
      </c>
      <c r="Q878" s="234">
        <v>688</v>
      </c>
      <c r="R878" s="14" t="s">
        <v>1857</v>
      </c>
      <c r="S878" s="15">
        <v>4</v>
      </c>
      <c r="T878" s="14"/>
    </row>
    <row r="879" spans="3:20" ht="30" hidden="1" customHeight="1" x14ac:dyDescent="0.25">
      <c r="D879" s="227"/>
      <c r="E879" s="227"/>
      <c r="F879" s="227"/>
      <c r="G879" s="227"/>
      <c r="H879" s="227"/>
      <c r="I879" s="227"/>
      <c r="J879" s="227"/>
      <c r="K879" s="227"/>
      <c r="L879" s="227"/>
      <c r="M879" s="227"/>
      <c r="N879" s="227"/>
      <c r="O879" s="232" t="s">
        <v>1871</v>
      </c>
      <c r="P879" s="9" t="s">
        <v>1858</v>
      </c>
      <c r="Q879" s="234">
        <v>689</v>
      </c>
      <c r="R879" s="11" t="s">
        <v>1855</v>
      </c>
      <c r="S879" s="15">
        <v>4</v>
      </c>
      <c r="T879" s="11"/>
    </row>
    <row r="880" spans="3:20" ht="30" hidden="1" customHeight="1" x14ac:dyDescent="0.25">
      <c r="D880" s="227"/>
      <c r="E880" s="227"/>
      <c r="F880" s="227"/>
      <c r="G880" s="227"/>
      <c r="H880" s="227"/>
      <c r="I880" s="227"/>
      <c r="J880" s="227"/>
      <c r="K880" s="227"/>
      <c r="L880" s="227"/>
      <c r="M880" s="227"/>
      <c r="N880" s="227"/>
      <c r="O880" s="232" t="s">
        <v>1872</v>
      </c>
      <c r="P880" s="12" t="s">
        <v>1859</v>
      </c>
      <c r="Q880" s="234">
        <v>690</v>
      </c>
      <c r="R880" s="11" t="s">
        <v>1855</v>
      </c>
      <c r="S880" s="15">
        <v>4</v>
      </c>
      <c r="T880" s="11"/>
    </row>
    <row r="881" spans="4:20" ht="30" hidden="1" customHeight="1" x14ac:dyDescent="0.3">
      <c r="D881" s="227"/>
      <c r="E881" s="227"/>
      <c r="F881" s="227"/>
      <c r="G881" s="227"/>
      <c r="H881" s="227"/>
      <c r="I881" s="227"/>
      <c r="J881" s="227"/>
      <c r="K881" s="227"/>
      <c r="L881" s="227"/>
      <c r="M881" s="227"/>
      <c r="N881" s="227"/>
      <c r="O881" s="232" t="s">
        <v>1873</v>
      </c>
      <c r="P881" s="214" t="s">
        <v>1878</v>
      </c>
      <c r="Q881" s="234">
        <v>691</v>
      </c>
      <c r="R881" s="24" t="s">
        <v>1253</v>
      </c>
      <c r="S881" s="15">
        <v>5</v>
      </c>
      <c r="T881" s="24"/>
    </row>
    <row r="882" spans="4:20" ht="30" hidden="1" customHeight="1" x14ac:dyDescent="0.25">
      <c r="D882" s="227"/>
      <c r="E882" s="227"/>
      <c r="F882" s="227"/>
      <c r="G882" s="227"/>
      <c r="H882" s="227"/>
      <c r="I882" s="227"/>
      <c r="J882" s="227"/>
      <c r="K882" s="227"/>
      <c r="L882" s="227"/>
      <c r="M882" s="227"/>
      <c r="N882" s="227"/>
      <c r="O882" s="232" t="s">
        <v>1874</v>
      </c>
      <c r="P882" s="9" t="s">
        <v>1879</v>
      </c>
      <c r="Q882" s="234">
        <v>692</v>
      </c>
      <c r="R882" s="24" t="s">
        <v>1253</v>
      </c>
      <c r="S882" s="15">
        <v>80</v>
      </c>
      <c r="T882" s="24"/>
    </row>
    <row r="883" spans="4:20" ht="30" hidden="1" customHeight="1" x14ac:dyDescent="0.25">
      <c r="D883" s="227"/>
      <c r="E883" s="227"/>
      <c r="F883" s="227"/>
      <c r="G883" s="227"/>
      <c r="H883" s="227"/>
      <c r="I883" s="227"/>
      <c r="J883" s="227"/>
      <c r="K883" s="227"/>
      <c r="L883" s="227"/>
      <c r="M883" s="227"/>
      <c r="N883" s="227"/>
      <c r="O883" s="232" t="s">
        <v>1875</v>
      </c>
      <c r="P883" s="12" t="s">
        <v>1860</v>
      </c>
      <c r="Q883" s="234">
        <v>693</v>
      </c>
      <c r="R883" s="24" t="s">
        <v>1253</v>
      </c>
      <c r="S883" s="15">
        <v>24</v>
      </c>
      <c r="T883" s="24"/>
    </row>
    <row r="884" spans="4:20" ht="30" hidden="1" customHeight="1" x14ac:dyDescent="0.25">
      <c r="D884" s="227"/>
      <c r="E884" s="227"/>
      <c r="F884" s="227"/>
      <c r="G884" s="227"/>
      <c r="H884" s="227"/>
      <c r="I884" s="227"/>
      <c r="J884" s="227"/>
      <c r="K884" s="227"/>
      <c r="L884" s="227"/>
      <c r="M884" s="227"/>
      <c r="N884" s="227"/>
      <c r="O884" s="232" t="s">
        <v>1876</v>
      </c>
      <c r="P884" s="9" t="s">
        <v>1861</v>
      </c>
      <c r="Q884" s="234">
        <v>694</v>
      </c>
      <c r="R884" s="24" t="s">
        <v>485</v>
      </c>
      <c r="S884" s="15">
        <v>4</v>
      </c>
      <c r="T884" s="24"/>
    </row>
    <row r="885" spans="4:20" ht="30" hidden="1" customHeight="1" x14ac:dyDescent="0.25">
      <c r="D885" s="227"/>
      <c r="E885" s="227"/>
      <c r="F885" s="227"/>
      <c r="G885" s="227"/>
      <c r="H885" s="227"/>
      <c r="I885" s="227"/>
      <c r="J885" s="227"/>
      <c r="K885" s="227"/>
      <c r="L885" s="227"/>
      <c r="M885" s="227"/>
      <c r="N885" s="227"/>
      <c r="O885" s="232" t="s">
        <v>1877</v>
      </c>
      <c r="P885" s="12" t="s">
        <v>1862</v>
      </c>
      <c r="Q885" s="234">
        <v>695</v>
      </c>
      <c r="R885" s="14" t="s">
        <v>1863</v>
      </c>
      <c r="S885" s="15">
        <v>1300</v>
      </c>
      <c r="T885" s="14"/>
    </row>
    <row r="886" spans="4:20" ht="30" hidden="1" customHeight="1" x14ac:dyDescent="0.25">
      <c r="D886" s="227"/>
      <c r="E886" s="227"/>
      <c r="F886" s="227"/>
      <c r="G886" s="227"/>
      <c r="H886" s="227"/>
      <c r="I886" s="227"/>
      <c r="J886" s="227"/>
      <c r="K886" s="227"/>
      <c r="L886" s="227"/>
      <c r="M886" s="227"/>
      <c r="N886" s="227"/>
      <c r="O886" s="232" t="s">
        <v>1880</v>
      </c>
      <c r="P886" s="12" t="s">
        <v>1864</v>
      </c>
      <c r="Q886" s="234">
        <v>696</v>
      </c>
      <c r="R886" s="14" t="s">
        <v>1865</v>
      </c>
      <c r="S886" s="15">
        <v>600</v>
      </c>
      <c r="T886" s="14"/>
    </row>
    <row r="887" spans="4:20" ht="30" hidden="1" customHeight="1" x14ac:dyDescent="0.25">
      <c r="D887" s="227"/>
      <c r="E887" s="227"/>
      <c r="F887" s="227"/>
      <c r="G887" s="227"/>
      <c r="H887" s="227"/>
      <c r="I887" s="227"/>
      <c r="J887" s="227"/>
      <c r="K887" s="227"/>
      <c r="L887" s="227"/>
      <c r="M887" s="227"/>
      <c r="N887" s="227"/>
      <c r="O887" s="232" t="s">
        <v>1881</v>
      </c>
      <c r="P887" s="12" t="s">
        <v>1866</v>
      </c>
      <c r="Q887" s="234">
        <v>697</v>
      </c>
      <c r="R887" s="12" t="s">
        <v>1867</v>
      </c>
      <c r="S887" s="15">
        <v>3</v>
      </c>
      <c r="T887" s="12"/>
    </row>
    <row r="888" spans="4:20" ht="30" hidden="1" customHeight="1" x14ac:dyDescent="0.25">
      <c r="D888" s="227"/>
      <c r="E888" s="227"/>
      <c r="F888" s="227"/>
      <c r="G888" s="227"/>
      <c r="H888" s="227"/>
      <c r="I888" s="227"/>
      <c r="J888" s="227"/>
      <c r="K888" s="227"/>
      <c r="L888" s="227"/>
      <c r="M888" s="227"/>
      <c r="N888" s="227"/>
      <c r="O888" s="232" t="s">
        <v>1882</v>
      </c>
      <c r="P888" s="12" t="s">
        <v>1868</v>
      </c>
      <c r="Q888" s="234">
        <v>698</v>
      </c>
      <c r="R888" s="11" t="s">
        <v>391</v>
      </c>
      <c r="S888" s="15">
        <v>4</v>
      </c>
      <c r="T888" s="11"/>
    </row>
    <row r="889" spans="4:20" ht="30" hidden="1" customHeight="1" x14ac:dyDescent="0.25">
      <c r="D889" s="227"/>
      <c r="E889" s="227"/>
      <c r="F889" s="227"/>
      <c r="G889" s="227"/>
      <c r="H889" s="227"/>
      <c r="I889" s="227"/>
      <c r="J889" s="227"/>
      <c r="K889" s="227"/>
      <c r="L889" s="227"/>
      <c r="M889" s="227"/>
      <c r="N889" s="227"/>
      <c r="O889" s="232" t="s">
        <v>1883</v>
      </c>
      <c r="P889" s="12" t="s">
        <v>1869</v>
      </c>
      <c r="Q889" s="234">
        <v>699</v>
      </c>
      <c r="R889" s="11" t="s">
        <v>1855</v>
      </c>
      <c r="S889" s="15">
        <v>4</v>
      </c>
      <c r="T889" s="11"/>
    </row>
    <row r="890" spans="4:20" ht="30" hidden="1" customHeight="1" x14ac:dyDescent="0.25">
      <c r="D890" s="227"/>
      <c r="E890" s="227"/>
      <c r="F890" s="227"/>
      <c r="G890" s="227"/>
      <c r="H890" s="227"/>
      <c r="I890" s="227"/>
      <c r="J890" s="227"/>
      <c r="K890" s="227"/>
      <c r="L890" s="227"/>
      <c r="M890" s="227"/>
      <c r="N890" s="227"/>
      <c r="O890" s="232" t="s">
        <v>1884</v>
      </c>
      <c r="P890" s="12" t="s">
        <v>1870</v>
      </c>
      <c r="Q890" s="247">
        <v>700</v>
      </c>
      <c r="R890" s="11" t="s">
        <v>1855</v>
      </c>
      <c r="S890" s="15">
        <v>4</v>
      </c>
      <c r="T890" s="11"/>
    </row>
    <row r="891" spans="4:20" ht="30" customHeight="1" x14ac:dyDescent="0.25">
      <c r="D891" s="227"/>
      <c r="E891" s="227"/>
      <c r="F891" s="227"/>
      <c r="G891" s="227"/>
      <c r="H891" s="227"/>
      <c r="I891" s="227"/>
      <c r="J891" s="236">
        <v>13</v>
      </c>
      <c r="K891" s="227"/>
      <c r="L891" s="227"/>
      <c r="M891" s="227"/>
      <c r="N891" s="237">
        <v>13</v>
      </c>
      <c r="O891" s="201" t="s">
        <v>104</v>
      </c>
      <c r="P891" s="198" t="s">
        <v>1885</v>
      </c>
      <c r="Q891" s="199"/>
      <c r="R891" s="199"/>
      <c r="S891" s="200"/>
      <c r="T891" s="199"/>
    </row>
    <row r="892" spans="4:20" ht="30" hidden="1" customHeight="1" x14ac:dyDescent="0.25">
      <c r="D892" s="227"/>
      <c r="E892" s="227"/>
      <c r="F892" s="227"/>
      <c r="G892" s="227"/>
      <c r="H892" s="227"/>
      <c r="I892" s="227"/>
      <c r="J892" s="227"/>
      <c r="K892" s="227"/>
      <c r="L892" s="227"/>
      <c r="M892" s="227"/>
      <c r="N892" s="227"/>
      <c r="O892" s="232" t="s">
        <v>105</v>
      </c>
      <c r="P892" s="12" t="s">
        <v>1886</v>
      </c>
      <c r="Q892" s="234">
        <v>701</v>
      </c>
      <c r="R892" s="11" t="s">
        <v>312</v>
      </c>
      <c r="S892" s="15">
        <v>48</v>
      </c>
      <c r="T892" s="11"/>
    </row>
    <row r="893" spans="4:20" ht="30" hidden="1" customHeight="1" x14ac:dyDescent="0.25">
      <c r="D893" s="227"/>
      <c r="E893" s="227"/>
      <c r="F893" s="227"/>
      <c r="G893" s="227"/>
      <c r="H893" s="227"/>
      <c r="I893" s="227"/>
      <c r="J893" s="227"/>
      <c r="K893" s="227"/>
      <c r="L893" s="227"/>
      <c r="M893" s="227"/>
      <c r="N893" s="227"/>
      <c r="O893" s="232" t="s">
        <v>106</v>
      </c>
      <c r="P893" s="12" t="s">
        <v>1887</v>
      </c>
      <c r="Q893" s="234">
        <v>702</v>
      </c>
      <c r="R893" s="11" t="s">
        <v>1855</v>
      </c>
      <c r="S893" s="15">
        <v>4</v>
      </c>
      <c r="T893" s="11"/>
    </row>
    <row r="894" spans="4:20" ht="30" hidden="1" customHeight="1" x14ac:dyDescent="0.25">
      <c r="D894" s="227"/>
      <c r="E894" s="227"/>
      <c r="F894" s="227"/>
      <c r="G894" s="227"/>
      <c r="H894" s="227"/>
      <c r="I894" s="227"/>
      <c r="J894" s="227"/>
      <c r="K894" s="227"/>
      <c r="L894" s="227"/>
      <c r="M894" s="227"/>
      <c r="N894" s="227"/>
      <c r="O894" s="232" t="s">
        <v>1905</v>
      </c>
      <c r="P894" s="12" t="s">
        <v>1888</v>
      </c>
      <c r="Q894" s="234">
        <v>703</v>
      </c>
      <c r="R894" s="12" t="s">
        <v>1889</v>
      </c>
      <c r="S894" s="15">
        <v>8</v>
      </c>
      <c r="T894" s="12"/>
    </row>
    <row r="895" spans="4:20" ht="30" hidden="1" customHeight="1" x14ac:dyDescent="0.25">
      <c r="D895" s="227"/>
      <c r="E895" s="227"/>
      <c r="F895" s="227"/>
      <c r="G895" s="227"/>
      <c r="H895" s="227"/>
      <c r="I895" s="227"/>
      <c r="J895" s="227"/>
      <c r="K895" s="227"/>
      <c r="L895" s="227"/>
      <c r="M895" s="227"/>
      <c r="N895" s="227"/>
      <c r="O895" s="232" t="s">
        <v>1906</v>
      </c>
      <c r="P895" s="12" t="s">
        <v>1890</v>
      </c>
      <c r="Q895" s="234">
        <v>704</v>
      </c>
      <c r="R895" s="24" t="s">
        <v>1891</v>
      </c>
      <c r="S895" s="15">
        <v>2</v>
      </c>
      <c r="T895" s="24"/>
    </row>
    <row r="896" spans="4:20" ht="30" hidden="1" customHeight="1" x14ac:dyDescent="0.25">
      <c r="D896" s="227"/>
      <c r="E896" s="227"/>
      <c r="F896" s="227"/>
      <c r="G896" s="227"/>
      <c r="H896" s="227"/>
      <c r="I896" s="227"/>
      <c r="J896" s="227"/>
      <c r="K896" s="227"/>
      <c r="L896" s="227"/>
      <c r="M896" s="227"/>
      <c r="N896" s="227"/>
      <c r="O896" s="232" t="s">
        <v>1907</v>
      </c>
      <c r="P896" s="12" t="s">
        <v>1892</v>
      </c>
      <c r="Q896" s="234">
        <v>705</v>
      </c>
      <c r="R896" s="14" t="s">
        <v>1857</v>
      </c>
      <c r="S896" s="15">
        <v>12</v>
      </c>
      <c r="T896" s="14"/>
    </row>
    <row r="897" spans="4:20" ht="30" hidden="1" customHeight="1" x14ac:dyDescent="0.25">
      <c r="D897" s="227"/>
      <c r="E897" s="227"/>
      <c r="F897" s="227"/>
      <c r="G897" s="227"/>
      <c r="H897" s="227"/>
      <c r="I897" s="227"/>
      <c r="J897" s="227"/>
      <c r="K897" s="227"/>
      <c r="L897" s="227"/>
      <c r="M897" s="227"/>
      <c r="N897" s="227"/>
      <c r="O897" s="232" t="s">
        <v>1908</v>
      </c>
      <c r="P897" s="12" t="s">
        <v>1893</v>
      </c>
      <c r="Q897" s="234">
        <v>706</v>
      </c>
      <c r="R897" s="14" t="s">
        <v>1253</v>
      </c>
      <c r="S897" s="15">
        <v>8</v>
      </c>
      <c r="T897" s="14"/>
    </row>
    <row r="898" spans="4:20" ht="30" hidden="1" customHeight="1" x14ac:dyDescent="0.25">
      <c r="D898" s="227"/>
      <c r="E898" s="227"/>
      <c r="F898" s="227"/>
      <c r="G898" s="227"/>
      <c r="H898" s="227"/>
      <c r="I898" s="227"/>
      <c r="J898" s="227"/>
      <c r="K898" s="227"/>
      <c r="L898" s="227"/>
      <c r="M898" s="227"/>
      <c r="N898" s="227"/>
      <c r="O898" s="232" t="s">
        <v>1909</v>
      </c>
      <c r="P898" s="12" t="s">
        <v>1894</v>
      </c>
      <c r="Q898" s="234">
        <v>707</v>
      </c>
      <c r="R898" s="14" t="s">
        <v>1253</v>
      </c>
      <c r="S898" s="15">
        <v>8</v>
      </c>
      <c r="T898" s="14"/>
    </row>
    <row r="899" spans="4:20" ht="30" hidden="1" customHeight="1" x14ac:dyDescent="0.25">
      <c r="D899" s="227"/>
      <c r="E899" s="227"/>
      <c r="F899" s="227"/>
      <c r="G899" s="227"/>
      <c r="H899" s="227"/>
      <c r="I899" s="227"/>
      <c r="J899" s="227"/>
      <c r="K899" s="227"/>
      <c r="L899" s="227"/>
      <c r="M899" s="227"/>
      <c r="N899" s="227"/>
      <c r="O899" s="232" t="s">
        <v>1910</v>
      </c>
      <c r="P899" s="12" t="s">
        <v>1895</v>
      </c>
      <c r="Q899" s="234">
        <v>708</v>
      </c>
      <c r="R899" s="14" t="s">
        <v>1896</v>
      </c>
      <c r="S899" s="15">
        <v>1</v>
      </c>
      <c r="T899" s="14"/>
    </row>
    <row r="900" spans="4:20" ht="30" hidden="1" customHeight="1" x14ac:dyDescent="0.25">
      <c r="D900" s="227"/>
      <c r="E900" s="227"/>
      <c r="F900" s="227"/>
      <c r="G900" s="227"/>
      <c r="H900" s="227"/>
      <c r="I900" s="227"/>
      <c r="J900" s="227"/>
      <c r="K900" s="227"/>
      <c r="L900" s="227"/>
      <c r="M900" s="227"/>
      <c r="N900" s="227"/>
      <c r="O900" s="232" t="s">
        <v>1911</v>
      </c>
      <c r="P900" s="12" t="s">
        <v>1897</v>
      </c>
      <c r="Q900" s="234">
        <v>709</v>
      </c>
      <c r="R900" s="14" t="s">
        <v>1898</v>
      </c>
      <c r="S900" s="15">
        <v>20</v>
      </c>
      <c r="T900" s="14"/>
    </row>
    <row r="901" spans="4:20" ht="30" hidden="1" customHeight="1" x14ac:dyDescent="0.25">
      <c r="D901" s="227"/>
      <c r="E901" s="227"/>
      <c r="F901" s="227"/>
      <c r="G901" s="227"/>
      <c r="H901" s="227"/>
      <c r="I901" s="227"/>
      <c r="J901" s="227"/>
      <c r="K901" s="227"/>
      <c r="L901" s="227"/>
      <c r="M901" s="227"/>
      <c r="N901" s="227"/>
      <c r="O901" s="232" t="s">
        <v>1912</v>
      </c>
      <c r="P901" s="12" t="s">
        <v>1899</v>
      </c>
      <c r="Q901" s="234">
        <v>710</v>
      </c>
      <c r="R901" s="14" t="s">
        <v>1900</v>
      </c>
      <c r="S901" s="15">
        <v>8</v>
      </c>
      <c r="T901" s="14"/>
    </row>
    <row r="902" spans="4:20" ht="30" hidden="1" customHeight="1" x14ac:dyDescent="0.25">
      <c r="D902" s="227"/>
      <c r="E902" s="227"/>
      <c r="F902" s="227"/>
      <c r="G902" s="227"/>
      <c r="H902" s="227"/>
      <c r="I902" s="227"/>
      <c r="J902" s="227"/>
      <c r="K902" s="227"/>
      <c r="L902" s="227"/>
      <c r="M902" s="227"/>
      <c r="N902" s="227"/>
      <c r="O902" s="232" t="s">
        <v>1913</v>
      </c>
      <c r="P902" s="12" t="s">
        <v>1901</v>
      </c>
      <c r="Q902" s="234">
        <v>711</v>
      </c>
      <c r="R902" s="14" t="s">
        <v>1857</v>
      </c>
      <c r="S902" s="15">
        <v>8</v>
      </c>
      <c r="T902" s="14"/>
    </row>
    <row r="903" spans="4:20" ht="30" hidden="1" customHeight="1" x14ac:dyDescent="0.25">
      <c r="D903" s="227"/>
      <c r="E903" s="227"/>
      <c r="F903" s="227"/>
      <c r="G903" s="227"/>
      <c r="H903" s="227"/>
      <c r="I903" s="227"/>
      <c r="J903" s="227"/>
      <c r="K903" s="227"/>
      <c r="L903" s="227"/>
      <c r="M903" s="227"/>
      <c r="N903" s="227"/>
      <c r="O903" s="232" t="s">
        <v>1914</v>
      </c>
      <c r="P903" s="12" t="s">
        <v>1902</v>
      </c>
      <c r="Q903" s="234">
        <v>712</v>
      </c>
      <c r="R903" s="14" t="s">
        <v>1857</v>
      </c>
      <c r="S903" s="15">
        <v>8</v>
      </c>
      <c r="T903" s="14"/>
    </row>
    <row r="904" spans="4:20" ht="30" hidden="1" customHeight="1" x14ac:dyDescent="0.25">
      <c r="D904" s="227"/>
      <c r="E904" s="227"/>
      <c r="F904" s="227"/>
      <c r="G904" s="227"/>
      <c r="H904" s="227"/>
      <c r="I904" s="227"/>
      <c r="J904" s="227"/>
      <c r="K904" s="227"/>
      <c r="L904" s="227"/>
      <c r="M904" s="227"/>
      <c r="N904" s="227"/>
      <c r="O904" s="232" t="s">
        <v>1915</v>
      </c>
      <c r="P904" s="12" t="s">
        <v>1903</v>
      </c>
      <c r="Q904" s="234">
        <v>713</v>
      </c>
      <c r="R904" s="14" t="s">
        <v>1904</v>
      </c>
      <c r="S904" s="15">
        <v>8</v>
      </c>
      <c r="T904" s="14"/>
    </row>
    <row r="905" spans="4:20" ht="30" customHeight="1" x14ac:dyDescent="0.25">
      <c r="D905" s="227"/>
      <c r="E905" s="227"/>
      <c r="F905" s="227"/>
      <c r="G905" s="227"/>
      <c r="H905" s="227"/>
      <c r="I905" s="227"/>
      <c r="J905" s="236">
        <v>5</v>
      </c>
      <c r="K905" s="227"/>
      <c r="L905" s="227"/>
      <c r="M905" s="227"/>
      <c r="N905" s="237">
        <v>5</v>
      </c>
      <c r="O905" s="201" t="s">
        <v>1917</v>
      </c>
      <c r="P905" s="198" t="s">
        <v>1916</v>
      </c>
      <c r="Q905" s="199"/>
      <c r="R905" s="199"/>
      <c r="S905" s="200"/>
      <c r="T905" s="199"/>
    </row>
    <row r="906" spans="4:20" ht="30" hidden="1" customHeight="1" x14ac:dyDescent="0.25">
      <c r="D906" s="227"/>
      <c r="E906" s="227"/>
      <c r="F906" s="227"/>
      <c r="G906" s="227"/>
      <c r="H906" s="227"/>
      <c r="I906" s="227"/>
      <c r="J906" s="227"/>
      <c r="K906" s="227"/>
      <c r="L906" s="227"/>
      <c r="M906" s="227"/>
      <c r="N906" s="227"/>
      <c r="O906" s="232" t="s">
        <v>1918</v>
      </c>
      <c r="P906" s="12" t="s">
        <v>1919</v>
      </c>
      <c r="Q906" s="234">
        <v>714</v>
      </c>
      <c r="R906" s="11" t="s">
        <v>1855</v>
      </c>
      <c r="S906" s="15">
        <v>4</v>
      </c>
      <c r="T906" s="11"/>
    </row>
    <row r="907" spans="4:20" ht="30" hidden="1" customHeight="1" x14ac:dyDescent="0.25">
      <c r="D907" s="227"/>
      <c r="E907" s="227"/>
      <c r="F907" s="227"/>
      <c r="G907" s="227"/>
      <c r="H907" s="227"/>
      <c r="I907" s="227"/>
      <c r="J907" s="227"/>
      <c r="K907" s="227"/>
      <c r="L907" s="227"/>
      <c r="M907" s="227"/>
      <c r="N907" s="227"/>
      <c r="O907" s="232" t="s">
        <v>1924</v>
      </c>
      <c r="P907" s="12" t="s">
        <v>1920</v>
      </c>
      <c r="Q907" s="234">
        <v>715</v>
      </c>
      <c r="R907" s="11" t="s">
        <v>1855</v>
      </c>
      <c r="S907" s="15">
        <v>4</v>
      </c>
      <c r="T907" s="11"/>
    </row>
    <row r="908" spans="4:20" ht="30" hidden="1" customHeight="1" x14ac:dyDescent="0.25">
      <c r="D908" s="227"/>
      <c r="E908" s="227"/>
      <c r="F908" s="227"/>
      <c r="G908" s="227"/>
      <c r="H908" s="227"/>
      <c r="I908" s="227"/>
      <c r="J908" s="227"/>
      <c r="K908" s="227"/>
      <c r="L908" s="227"/>
      <c r="M908" s="227"/>
      <c r="N908" s="227"/>
      <c r="O908" s="232" t="s">
        <v>1925</v>
      </c>
      <c r="P908" s="12" t="s">
        <v>1921</v>
      </c>
      <c r="Q908" s="234">
        <v>716</v>
      </c>
      <c r="R908" s="11" t="s">
        <v>1855</v>
      </c>
      <c r="S908" s="15">
        <v>4</v>
      </c>
      <c r="T908" s="11"/>
    </row>
    <row r="909" spans="4:20" ht="30" hidden="1" customHeight="1" x14ac:dyDescent="0.25">
      <c r="D909" s="227"/>
      <c r="E909" s="227"/>
      <c r="F909" s="227"/>
      <c r="G909" s="227"/>
      <c r="H909" s="227"/>
      <c r="I909" s="227"/>
      <c r="J909" s="227"/>
      <c r="K909" s="227"/>
      <c r="L909" s="227"/>
      <c r="M909" s="227"/>
      <c r="N909" s="227"/>
      <c r="O909" s="232" t="s">
        <v>1926</v>
      </c>
      <c r="P909" s="12" t="s">
        <v>1922</v>
      </c>
      <c r="Q909" s="234">
        <v>717</v>
      </c>
      <c r="R909" s="11" t="s">
        <v>1855</v>
      </c>
      <c r="S909" s="15">
        <v>4</v>
      </c>
      <c r="T909" s="11"/>
    </row>
    <row r="910" spans="4:20" ht="30" hidden="1" customHeight="1" x14ac:dyDescent="0.25">
      <c r="D910" s="227"/>
      <c r="E910" s="227"/>
      <c r="F910" s="227"/>
      <c r="G910" s="227"/>
      <c r="H910" s="227"/>
      <c r="I910" s="227"/>
      <c r="J910" s="227"/>
      <c r="K910" s="227"/>
      <c r="L910" s="227"/>
      <c r="M910" s="227"/>
      <c r="N910" s="227"/>
      <c r="O910" s="232" t="s">
        <v>1927</v>
      </c>
      <c r="P910" s="12" t="s">
        <v>1923</v>
      </c>
      <c r="Q910" s="234">
        <v>718</v>
      </c>
      <c r="R910" s="11" t="s">
        <v>1855</v>
      </c>
      <c r="S910" s="15">
        <v>4</v>
      </c>
      <c r="T910" s="11"/>
    </row>
    <row r="911" spans="4:20" ht="30" customHeight="1" x14ac:dyDescent="0.25">
      <c r="D911" s="227"/>
      <c r="E911" s="227"/>
      <c r="F911" s="227"/>
      <c r="G911" s="227"/>
      <c r="H911" s="227"/>
      <c r="I911" s="227"/>
      <c r="J911" s="236">
        <v>5</v>
      </c>
      <c r="K911" s="227"/>
      <c r="L911" s="227"/>
      <c r="M911" s="227"/>
      <c r="N911" s="237">
        <v>5</v>
      </c>
      <c r="O911" s="201" t="s">
        <v>1929</v>
      </c>
      <c r="P911" s="198" t="s">
        <v>1928</v>
      </c>
      <c r="Q911" s="199"/>
      <c r="R911" s="199"/>
      <c r="S911" s="200"/>
      <c r="T911" s="199"/>
    </row>
    <row r="912" spans="4:20" ht="30" hidden="1" customHeight="1" x14ac:dyDescent="0.25">
      <c r="D912" s="227"/>
      <c r="E912" s="227"/>
      <c r="F912" s="227"/>
      <c r="G912" s="227"/>
      <c r="H912" s="227"/>
      <c r="I912" s="227"/>
      <c r="J912" s="227"/>
      <c r="K912" s="227"/>
      <c r="L912" s="227"/>
      <c r="M912" s="227"/>
      <c r="N912" s="227"/>
      <c r="O912" s="232" t="s">
        <v>1936</v>
      </c>
      <c r="P912" s="9" t="s">
        <v>1930</v>
      </c>
      <c r="Q912" s="234">
        <v>719</v>
      </c>
      <c r="R912" s="215" t="s">
        <v>1931</v>
      </c>
      <c r="S912" s="17">
        <v>2</v>
      </c>
      <c r="T912" s="215"/>
    </row>
    <row r="913" spans="4:20" ht="30" hidden="1" customHeight="1" x14ac:dyDescent="0.25">
      <c r="D913" s="227"/>
      <c r="E913" s="227"/>
      <c r="F913" s="227"/>
      <c r="G913" s="227"/>
      <c r="H913" s="227"/>
      <c r="I913" s="227"/>
      <c r="J913" s="227"/>
      <c r="K913" s="227"/>
      <c r="L913" s="227"/>
      <c r="M913" s="227"/>
      <c r="N913" s="227"/>
      <c r="O913" s="232" t="s">
        <v>1937</v>
      </c>
      <c r="P913" s="9" t="s">
        <v>1932</v>
      </c>
      <c r="Q913" s="234">
        <v>720</v>
      </c>
      <c r="R913" s="215" t="s">
        <v>1855</v>
      </c>
      <c r="S913" s="17">
        <v>4</v>
      </c>
      <c r="T913" s="215"/>
    </row>
    <row r="914" spans="4:20" ht="30" hidden="1" customHeight="1" x14ac:dyDescent="0.25">
      <c r="D914" s="227"/>
      <c r="E914" s="227"/>
      <c r="F914" s="227"/>
      <c r="G914" s="227"/>
      <c r="H914" s="227"/>
      <c r="I914" s="227"/>
      <c r="J914" s="227"/>
      <c r="K914" s="227"/>
      <c r="L914" s="227"/>
      <c r="M914" s="227"/>
      <c r="N914" s="227"/>
      <c r="O914" s="232" t="s">
        <v>1938</v>
      </c>
      <c r="P914" s="9" t="s">
        <v>1933</v>
      </c>
      <c r="Q914" s="234">
        <v>721</v>
      </c>
      <c r="R914" s="215" t="s">
        <v>1253</v>
      </c>
      <c r="S914" s="17">
        <v>6</v>
      </c>
      <c r="T914" s="215"/>
    </row>
    <row r="915" spans="4:20" ht="30" hidden="1" customHeight="1" x14ac:dyDescent="0.25">
      <c r="D915" s="227"/>
      <c r="E915" s="227"/>
      <c r="F915" s="227"/>
      <c r="G915" s="227"/>
      <c r="H915" s="227"/>
      <c r="I915" s="227"/>
      <c r="J915" s="227"/>
      <c r="K915" s="227"/>
      <c r="L915" s="227"/>
      <c r="M915" s="227"/>
      <c r="N915" s="227"/>
      <c r="O915" s="232" t="s">
        <v>1939</v>
      </c>
      <c r="P915" s="9" t="s">
        <v>1934</v>
      </c>
      <c r="Q915" s="234">
        <v>722</v>
      </c>
      <c r="R915" s="215" t="s">
        <v>1253</v>
      </c>
      <c r="S915" s="17">
        <v>12</v>
      </c>
      <c r="T915" s="215"/>
    </row>
    <row r="916" spans="4:20" ht="30" hidden="1" customHeight="1" x14ac:dyDescent="0.25">
      <c r="D916" s="227"/>
      <c r="E916" s="227"/>
      <c r="F916" s="227"/>
      <c r="G916" s="227"/>
      <c r="H916" s="227"/>
      <c r="I916" s="227"/>
      <c r="J916" s="227"/>
      <c r="K916" s="227"/>
      <c r="L916" s="227"/>
      <c r="M916" s="227"/>
      <c r="N916" s="227"/>
      <c r="O916" s="232" t="s">
        <v>1940</v>
      </c>
      <c r="P916" s="9" t="s">
        <v>1935</v>
      </c>
      <c r="Q916" s="234">
        <v>723</v>
      </c>
      <c r="R916" s="215" t="s">
        <v>485</v>
      </c>
      <c r="S916" s="17">
        <v>1</v>
      </c>
      <c r="T916" s="215"/>
    </row>
    <row r="917" spans="4:20" ht="30" customHeight="1" x14ac:dyDescent="0.25">
      <c r="D917" s="227"/>
      <c r="E917" s="227"/>
      <c r="F917" s="227"/>
      <c r="G917" s="227"/>
      <c r="H917" s="227"/>
      <c r="I917" s="227"/>
      <c r="J917" s="236">
        <v>5</v>
      </c>
      <c r="K917" s="227"/>
      <c r="L917" s="227"/>
      <c r="M917" s="227"/>
      <c r="N917" s="237">
        <v>5</v>
      </c>
      <c r="O917" s="201" t="s">
        <v>1942</v>
      </c>
      <c r="P917" s="198" t="s">
        <v>1941</v>
      </c>
      <c r="Q917" s="199"/>
      <c r="R917" s="199"/>
      <c r="S917" s="200"/>
      <c r="T917" s="199"/>
    </row>
    <row r="918" spans="4:20" ht="30" hidden="1" customHeight="1" x14ac:dyDescent="0.25">
      <c r="D918" s="227"/>
      <c r="E918" s="227"/>
      <c r="F918" s="227"/>
      <c r="G918" s="227"/>
      <c r="H918" s="227"/>
      <c r="I918" s="227"/>
      <c r="J918" s="227"/>
      <c r="K918" s="227"/>
      <c r="L918" s="227"/>
      <c r="M918" s="227"/>
      <c r="N918" s="227"/>
      <c r="O918" s="232" t="s">
        <v>1948</v>
      </c>
      <c r="P918" s="12" t="s">
        <v>1943</v>
      </c>
      <c r="Q918" s="234">
        <v>724</v>
      </c>
      <c r="R918" s="14" t="s">
        <v>391</v>
      </c>
      <c r="S918" s="15">
        <v>4</v>
      </c>
      <c r="T918" s="14"/>
    </row>
    <row r="919" spans="4:20" ht="30" hidden="1" customHeight="1" x14ac:dyDescent="0.25">
      <c r="D919" s="227"/>
      <c r="E919" s="227"/>
      <c r="F919" s="227"/>
      <c r="G919" s="227"/>
      <c r="H919" s="227"/>
      <c r="I919" s="227"/>
      <c r="J919" s="227"/>
      <c r="K919" s="227"/>
      <c r="L919" s="227"/>
      <c r="M919" s="227"/>
      <c r="N919" s="227"/>
      <c r="O919" s="232" t="s">
        <v>1949</v>
      </c>
      <c r="P919" s="12" t="s">
        <v>1944</v>
      </c>
      <c r="Q919" s="234">
        <v>725</v>
      </c>
      <c r="R919" s="14" t="s">
        <v>391</v>
      </c>
      <c r="S919" s="15">
        <v>4</v>
      </c>
      <c r="T919" s="14"/>
    </row>
    <row r="920" spans="4:20" ht="30" hidden="1" customHeight="1" x14ac:dyDescent="0.25">
      <c r="D920" s="227"/>
      <c r="E920" s="227"/>
      <c r="F920" s="227"/>
      <c r="G920" s="227"/>
      <c r="H920" s="227"/>
      <c r="I920" s="227"/>
      <c r="J920" s="227"/>
      <c r="K920" s="227"/>
      <c r="L920" s="227"/>
      <c r="M920" s="227"/>
      <c r="N920" s="227"/>
      <c r="O920" s="232" t="s">
        <v>1950</v>
      </c>
      <c r="P920" s="9" t="s">
        <v>1945</v>
      </c>
      <c r="Q920" s="234">
        <v>726</v>
      </c>
      <c r="R920" s="14" t="s">
        <v>485</v>
      </c>
      <c r="S920" s="36">
        <v>4</v>
      </c>
      <c r="T920" s="14"/>
    </row>
    <row r="921" spans="4:20" ht="30" hidden="1" customHeight="1" x14ac:dyDescent="0.25">
      <c r="D921" s="227"/>
      <c r="E921" s="227"/>
      <c r="F921" s="227"/>
      <c r="G921" s="227"/>
      <c r="H921" s="227"/>
      <c r="I921" s="227"/>
      <c r="J921" s="227"/>
      <c r="K921" s="227"/>
      <c r="L921" s="227"/>
      <c r="M921" s="227"/>
      <c r="N921" s="227"/>
      <c r="O921" s="232" t="s">
        <v>1951</v>
      </c>
      <c r="P921" s="12" t="s">
        <v>1946</v>
      </c>
      <c r="Q921" s="234">
        <v>727</v>
      </c>
      <c r="R921" s="11" t="s">
        <v>391</v>
      </c>
      <c r="S921" s="15">
        <v>4</v>
      </c>
      <c r="T921" s="11"/>
    </row>
    <row r="922" spans="4:20" ht="30" hidden="1" customHeight="1" x14ac:dyDescent="0.25">
      <c r="D922" s="227"/>
      <c r="E922" s="227"/>
      <c r="F922" s="227"/>
      <c r="G922" s="227"/>
      <c r="H922" s="227"/>
      <c r="I922" s="227"/>
      <c r="J922" s="227"/>
      <c r="K922" s="227"/>
      <c r="L922" s="227"/>
      <c r="M922" s="227"/>
      <c r="N922" s="227"/>
      <c r="O922" s="232" t="s">
        <v>1952</v>
      </c>
      <c r="P922" s="12" t="s">
        <v>1947</v>
      </c>
      <c r="Q922" s="234">
        <v>728</v>
      </c>
      <c r="R922" s="11" t="s">
        <v>391</v>
      </c>
      <c r="S922" s="15">
        <v>4</v>
      </c>
      <c r="T922" s="11"/>
    </row>
    <row r="923" spans="4:20" ht="30" customHeight="1" x14ac:dyDescent="0.25">
      <c r="D923" s="227"/>
      <c r="E923" s="227"/>
      <c r="F923" s="227"/>
      <c r="G923" s="227"/>
      <c r="H923" s="227"/>
      <c r="I923" s="227"/>
      <c r="J923" s="236">
        <v>2</v>
      </c>
      <c r="K923" s="227"/>
      <c r="L923" s="227"/>
      <c r="M923" s="227"/>
      <c r="N923" s="237">
        <v>2</v>
      </c>
      <c r="O923" s="201" t="s">
        <v>1954</v>
      </c>
      <c r="P923" s="198" t="s">
        <v>1953</v>
      </c>
      <c r="Q923" s="199"/>
      <c r="R923" s="199"/>
      <c r="S923" s="200"/>
      <c r="T923" s="199"/>
    </row>
    <row r="924" spans="4:20" ht="30" hidden="1" customHeight="1" x14ac:dyDescent="0.25">
      <c r="D924" s="227"/>
      <c r="E924" s="227"/>
      <c r="F924" s="227"/>
      <c r="G924" s="227"/>
      <c r="H924" s="227"/>
      <c r="I924" s="227"/>
      <c r="J924" s="227"/>
      <c r="K924" s="227"/>
      <c r="L924" s="227"/>
      <c r="M924" s="227"/>
      <c r="N924" s="227"/>
      <c r="O924" s="232" t="s">
        <v>1957</v>
      </c>
      <c r="P924" s="33" t="s">
        <v>1955</v>
      </c>
      <c r="Q924" s="234">
        <v>729</v>
      </c>
      <c r="R924" s="14" t="s">
        <v>1956</v>
      </c>
      <c r="S924" s="15">
        <v>1</v>
      </c>
      <c r="T924" s="14"/>
    </row>
    <row r="925" spans="4:20" ht="30" hidden="1" customHeight="1" x14ac:dyDescent="0.25">
      <c r="D925" s="227"/>
      <c r="E925" s="227"/>
      <c r="F925" s="227"/>
      <c r="G925" s="227"/>
      <c r="H925" s="227"/>
      <c r="I925" s="227"/>
      <c r="J925" s="227"/>
      <c r="K925" s="227"/>
      <c r="L925" s="227"/>
      <c r="M925" s="227"/>
      <c r="N925" s="227"/>
      <c r="O925" s="232" t="s">
        <v>1958</v>
      </c>
      <c r="P925" s="33" t="s">
        <v>1959</v>
      </c>
      <c r="Q925" s="234">
        <v>730</v>
      </c>
      <c r="R925" s="14" t="s">
        <v>1956</v>
      </c>
      <c r="S925" s="15">
        <v>1</v>
      </c>
      <c r="T925" s="14"/>
    </row>
    <row r="926" spans="4:20" ht="30" customHeight="1" x14ac:dyDescent="0.25">
      <c r="D926" s="227"/>
      <c r="E926" s="227"/>
      <c r="F926" s="228">
        <v>8</v>
      </c>
      <c r="G926" s="227"/>
      <c r="H926" s="227"/>
      <c r="I926" s="236">
        <f>SUM(J927:J1008)</f>
        <v>77</v>
      </c>
      <c r="J926" s="227"/>
      <c r="K926" s="227"/>
      <c r="L926" s="227"/>
      <c r="M926" s="237">
        <f>SUM(N927:N1008)</f>
        <v>77</v>
      </c>
      <c r="N926" s="227"/>
      <c r="O926" s="194">
        <v>3.2</v>
      </c>
      <c r="P926" s="195" t="s">
        <v>1960</v>
      </c>
      <c r="Q926" s="194"/>
      <c r="R926" s="194"/>
      <c r="S926" s="196"/>
      <c r="T926" s="194"/>
    </row>
    <row r="927" spans="4:20" ht="30" customHeight="1" x14ac:dyDescent="0.25">
      <c r="D927" s="227"/>
      <c r="E927" s="227"/>
      <c r="F927" s="227"/>
      <c r="G927" s="227"/>
      <c r="H927" s="227"/>
      <c r="I927" s="227"/>
      <c r="J927" s="236">
        <v>16</v>
      </c>
      <c r="K927" s="227"/>
      <c r="L927" s="227"/>
      <c r="M927" s="227"/>
      <c r="N927" s="237">
        <v>16</v>
      </c>
      <c r="O927" s="201" t="s">
        <v>8</v>
      </c>
      <c r="P927" s="198" t="s">
        <v>1961</v>
      </c>
      <c r="Q927" s="199"/>
      <c r="R927" s="199"/>
      <c r="S927" s="200"/>
      <c r="T927" s="199"/>
    </row>
    <row r="928" spans="4:20" ht="30" hidden="1" customHeight="1" x14ac:dyDescent="0.25">
      <c r="D928" s="227"/>
      <c r="E928" s="227"/>
      <c r="F928" s="227"/>
      <c r="G928" s="227"/>
      <c r="H928" s="227"/>
      <c r="I928" s="227"/>
      <c r="J928" s="227"/>
      <c r="K928" s="227"/>
      <c r="L928" s="227"/>
      <c r="M928" s="227"/>
      <c r="N928" s="227"/>
      <c r="O928" s="232" t="s">
        <v>9</v>
      </c>
      <c r="P928" s="21" t="s">
        <v>1962</v>
      </c>
      <c r="Q928" s="234">
        <v>731</v>
      </c>
      <c r="R928" s="11" t="s">
        <v>559</v>
      </c>
      <c r="S928" s="15">
        <v>4000</v>
      </c>
      <c r="T928" s="11"/>
    </row>
    <row r="929" spans="4:20" ht="30" hidden="1" customHeight="1" x14ac:dyDescent="0.25">
      <c r="D929" s="227"/>
      <c r="E929" s="227"/>
      <c r="F929" s="227"/>
      <c r="G929" s="227"/>
      <c r="H929" s="227"/>
      <c r="I929" s="227"/>
      <c r="J929" s="227"/>
      <c r="K929" s="227"/>
      <c r="L929" s="227"/>
      <c r="M929" s="227"/>
      <c r="N929" s="227"/>
      <c r="O929" s="232" t="s">
        <v>10</v>
      </c>
      <c r="P929" s="33" t="s">
        <v>1963</v>
      </c>
      <c r="Q929" s="234">
        <v>732</v>
      </c>
      <c r="R929" s="11" t="s">
        <v>1964</v>
      </c>
      <c r="S929" s="15">
        <v>4</v>
      </c>
      <c r="T929" s="11"/>
    </row>
    <row r="930" spans="4:20" ht="30" hidden="1" customHeight="1" x14ac:dyDescent="0.25">
      <c r="D930" s="227"/>
      <c r="E930" s="227"/>
      <c r="F930" s="227"/>
      <c r="G930" s="227"/>
      <c r="H930" s="227"/>
      <c r="I930" s="227"/>
      <c r="J930" s="227"/>
      <c r="K930" s="227"/>
      <c r="L930" s="227"/>
      <c r="M930" s="227"/>
      <c r="N930" s="227"/>
      <c r="O930" s="232" t="s">
        <v>11</v>
      </c>
      <c r="P930" s="33" t="s">
        <v>1965</v>
      </c>
      <c r="Q930" s="234">
        <v>733</v>
      </c>
      <c r="R930" s="11" t="s">
        <v>501</v>
      </c>
      <c r="S930" s="15">
        <v>600</v>
      </c>
      <c r="T930" s="11"/>
    </row>
    <row r="931" spans="4:20" ht="30" hidden="1" customHeight="1" x14ac:dyDescent="0.25">
      <c r="D931" s="227"/>
      <c r="E931" s="227"/>
      <c r="F931" s="227"/>
      <c r="G931" s="227"/>
      <c r="H931" s="227"/>
      <c r="I931" s="227"/>
      <c r="J931" s="227"/>
      <c r="K931" s="227"/>
      <c r="L931" s="227"/>
      <c r="M931" s="227"/>
      <c r="N931" s="227"/>
      <c r="O931" s="232" t="s">
        <v>1977</v>
      </c>
      <c r="P931" s="33" t="s">
        <v>1966</v>
      </c>
      <c r="Q931" s="234">
        <v>734</v>
      </c>
      <c r="R931" s="11" t="s">
        <v>501</v>
      </c>
      <c r="S931" s="15">
        <v>600</v>
      </c>
      <c r="T931" s="11"/>
    </row>
    <row r="932" spans="4:20" ht="30" hidden="1" customHeight="1" x14ac:dyDescent="0.25">
      <c r="D932" s="227"/>
      <c r="E932" s="227"/>
      <c r="F932" s="227"/>
      <c r="G932" s="227"/>
      <c r="H932" s="227"/>
      <c r="I932" s="227"/>
      <c r="J932" s="227"/>
      <c r="K932" s="227"/>
      <c r="L932" s="227"/>
      <c r="M932" s="227"/>
      <c r="N932" s="227"/>
      <c r="O932" s="232" t="s">
        <v>1978</v>
      </c>
      <c r="P932" s="33" t="s">
        <v>1967</v>
      </c>
      <c r="Q932" s="234">
        <v>735</v>
      </c>
      <c r="R932" s="11" t="s">
        <v>501</v>
      </c>
      <c r="S932" s="15">
        <v>600</v>
      </c>
      <c r="T932" s="11"/>
    </row>
    <row r="933" spans="4:20" ht="30" hidden="1" customHeight="1" x14ac:dyDescent="0.25">
      <c r="D933" s="227"/>
      <c r="E933" s="227"/>
      <c r="F933" s="227"/>
      <c r="G933" s="227"/>
      <c r="H933" s="227"/>
      <c r="I933" s="227"/>
      <c r="J933" s="227"/>
      <c r="K933" s="227"/>
      <c r="L933" s="227"/>
      <c r="M933" s="227"/>
      <c r="N933" s="227"/>
      <c r="O933" s="232" t="s">
        <v>1979</v>
      </c>
      <c r="P933" s="33" t="s">
        <v>1968</v>
      </c>
      <c r="Q933" s="234">
        <v>736</v>
      </c>
      <c r="R933" s="11" t="s">
        <v>501</v>
      </c>
      <c r="S933" s="15">
        <v>600</v>
      </c>
      <c r="T933" s="11"/>
    </row>
    <row r="934" spans="4:20" ht="30" hidden="1" customHeight="1" x14ac:dyDescent="0.25">
      <c r="D934" s="227"/>
      <c r="E934" s="227"/>
      <c r="F934" s="227"/>
      <c r="G934" s="227"/>
      <c r="H934" s="227"/>
      <c r="I934" s="227"/>
      <c r="J934" s="227"/>
      <c r="K934" s="227"/>
      <c r="L934" s="227"/>
      <c r="M934" s="227"/>
      <c r="N934" s="227"/>
      <c r="O934" s="232" t="s">
        <v>1980</v>
      </c>
      <c r="P934" s="33" t="s">
        <v>1969</v>
      </c>
      <c r="Q934" s="234">
        <v>737</v>
      </c>
      <c r="R934" s="11" t="s">
        <v>501</v>
      </c>
      <c r="S934" s="15">
        <v>600</v>
      </c>
      <c r="T934" s="11"/>
    </row>
    <row r="935" spans="4:20" ht="30" hidden="1" customHeight="1" x14ac:dyDescent="0.25">
      <c r="D935" s="227"/>
      <c r="E935" s="227"/>
      <c r="F935" s="227"/>
      <c r="G935" s="227"/>
      <c r="H935" s="227"/>
      <c r="I935" s="227"/>
      <c r="J935" s="227"/>
      <c r="K935" s="227"/>
      <c r="L935" s="227"/>
      <c r="M935" s="227"/>
      <c r="N935" s="227"/>
      <c r="O935" s="232" t="s">
        <v>1981</v>
      </c>
      <c r="P935" s="33" t="s">
        <v>1970</v>
      </c>
      <c r="Q935" s="234">
        <v>738</v>
      </c>
      <c r="R935" s="11" t="s">
        <v>501</v>
      </c>
      <c r="S935" s="15">
        <v>600</v>
      </c>
      <c r="T935" s="11"/>
    </row>
    <row r="936" spans="4:20" ht="30" hidden="1" customHeight="1" x14ac:dyDescent="0.25">
      <c r="D936" s="227"/>
      <c r="E936" s="227"/>
      <c r="F936" s="227"/>
      <c r="G936" s="227"/>
      <c r="H936" s="227"/>
      <c r="I936" s="227"/>
      <c r="J936" s="227"/>
      <c r="K936" s="227"/>
      <c r="L936" s="227"/>
      <c r="M936" s="227"/>
      <c r="N936" s="227"/>
      <c r="O936" s="232" t="s">
        <v>1982</v>
      </c>
      <c r="P936" s="12" t="s">
        <v>1971</v>
      </c>
      <c r="Q936" s="234">
        <v>739</v>
      </c>
      <c r="R936" s="11" t="s">
        <v>501</v>
      </c>
      <c r="S936" s="15">
        <v>600</v>
      </c>
      <c r="T936" s="11"/>
    </row>
    <row r="937" spans="4:20" ht="30" hidden="1" customHeight="1" x14ac:dyDescent="0.25">
      <c r="D937" s="227"/>
      <c r="E937" s="227"/>
      <c r="F937" s="227"/>
      <c r="G937" s="227"/>
      <c r="H937" s="227"/>
      <c r="I937" s="227"/>
      <c r="J937" s="227"/>
      <c r="K937" s="227"/>
      <c r="L937" s="227"/>
      <c r="M937" s="227"/>
      <c r="N937" s="227"/>
      <c r="O937" s="232" t="s">
        <v>1983</v>
      </c>
      <c r="P937" s="12" t="s">
        <v>1972</v>
      </c>
      <c r="Q937" s="234">
        <v>740</v>
      </c>
      <c r="R937" s="11" t="s">
        <v>501</v>
      </c>
      <c r="S937" s="15">
        <v>600</v>
      </c>
      <c r="T937" s="11"/>
    </row>
    <row r="938" spans="4:20" ht="30" hidden="1" customHeight="1" x14ac:dyDescent="0.25">
      <c r="D938" s="227"/>
      <c r="E938" s="227"/>
      <c r="F938" s="227"/>
      <c r="G938" s="227"/>
      <c r="H938" s="227"/>
      <c r="I938" s="227"/>
      <c r="J938" s="227"/>
      <c r="K938" s="227"/>
      <c r="L938" s="227"/>
      <c r="M938" s="227"/>
      <c r="N938" s="227"/>
      <c r="O938" s="232" t="s">
        <v>1984</v>
      </c>
      <c r="P938" s="12" t="s">
        <v>1973</v>
      </c>
      <c r="Q938" s="234">
        <v>741</v>
      </c>
      <c r="R938" s="11" t="s">
        <v>501</v>
      </c>
      <c r="S938" s="15">
        <v>600</v>
      </c>
      <c r="T938" s="11"/>
    </row>
    <row r="939" spans="4:20" ht="30" hidden="1" customHeight="1" x14ac:dyDescent="0.25">
      <c r="D939" s="227"/>
      <c r="E939" s="227"/>
      <c r="F939" s="227"/>
      <c r="G939" s="227"/>
      <c r="H939" s="227"/>
      <c r="I939" s="227"/>
      <c r="J939" s="227"/>
      <c r="K939" s="227"/>
      <c r="L939" s="227"/>
      <c r="M939" s="227"/>
      <c r="N939" s="227"/>
      <c r="O939" s="232" t="s">
        <v>1985</v>
      </c>
      <c r="P939" s="9" t="s">
        <v>1974</v>
      </c>
      <c r="Q939" s="234">
        <v>742</v>
      </c>
      <c r="R939" s="11" t="s">
        <v>501</v>
      </c>
      <c r="S939" s="15">
        <v>600</v>
      </c>
      <c r="T939" s="11"/>
    </row>
    <row r="940" spans="4:20" ht="30" hidden="1" customHeight="1" x14ac:dyDescent="0.25">
      <c r="D940" s="227"/>
      <c r="E940" s="227"/>
      <c r="F940" s="227"/>
      <c r="G940" s="227"/>
      <c r="H940" s="227"/>
      <c r="I940" s="227"/>
      <c r="J940" s="227"/>
      <c r="K940" s="227"/>
      <c r="L940" s="227"/>
      <c r="M940" s="227"/>
      <c r="N940" s="227"/>
      <c r="O940" s="232" t="s">
        <v>1986</v>
      </c>
      <c r="P940" s="9" t="s">
        <v>1975</v>
      </c>
      <c r="Q940" s="234">
        <v>743</v>
      </c>
      <c r="R940" s="14" t="s">
        <v>1976</v>
      </c>
      <c r="S940" s="15">
        <v>4</v>
      </c>
      <c r="T940" s="14"/>
    </row>
    <row r="941" spans="4:20" ht="30" hidden="1" customHeight="1" x14ac:dyDescent="0.25">
      <c r="D941" s="227"/>
      <c r="E941" s="227"/>
      <c r="F941" s="227"/>
      <c r="G941" s="227"/>
      <c r="H941" s="227"/>
      <c r="I941" s="227"/>
      <c r="J941" s="227"/>
      <c r="K941" s="227"/>
      <c r="L941" s="227"/>
      <c r="M941" s="227"/>
      <c r="N941" s="227"/>
      <c r="O941" s="27"/>
      <c r="P941" s="216" t="s">
        <v>2941</v>
      </c>
      <c r="Q941" s="10"/>
      <c r="R941" s="14"/>
      <c r="S941" s="15"/>
      <c r="T941" s="14"/>
    </row>
    <row r="942" spans="4:20" ht="30" hidden="1" customHeight="1" x14ac:dyDescent="0.25">
      <c r="D942" s="227"/>
      <c r="E942" s="227"/>
      <c r="F942" s="227"/>
      <c r="G942" s="227"/>
      <c r="H942" s="227"/>
      <c r="I942" s="227"/>
      <c r="J942" s="227"/>
      <c r="K942" s="227"/>
      <c r="L942" s="227"/>
      <c r="M942" s="227"/>
      <c r="N942" s="227"/>
      <c r="O942" s="232" t="s">
        <v>2947</v>
      </c>
      <c r="P942" s="9" t="s">
        <v>2944</v>
      </c>
      <c r="Q942" s="234">
        <v>744</v>
      </c>
      <c r="R942" s="14" t="s">
        <v>2037</v>
      </c>
      <c r="S942" s="15">
        <v>4</v>
      </c>
      <c r="T942" s="14"/>
    </row>
    <row r="943" spans="4:20" ht="30" hidden="1" customHeight="1" x14ac:dyDescent="0.25">
      <c r="D943" s="227"/>
      <c r="E943" s="227"/>
      <c r="F943" s="227"/>
      <c r="G943" s="227"/>
      <c r="H943" s="227"/>
      <c r="I943" s="227"/>
      <c r="J943" s="227"/>
      <c r="K943" s="227"/>
      <c r="L943" s="227"/>
      <c r="M943" s="227"/>
      <c r="N943" s="227"/>
      <c r="O943" s="232" t="s">
        <v>2948</v>
      </c>
      <c r="P943" s="9" t="s">
        <v>2945</v>
      </c>
      <c r="Q943" s="234">
        <v>745</v>
      </c>
      <c r="R943" s="14" t="s">
        <v>295</v>
      </c>
      <c r="S943" s="15">
        <v>600</v>
      </c>
      <c r="T943" s="14"/>
    </row>
    <row r="944" spans="4:20" ht="30" hidden="1" customHeight="1" x14ac:dyDescent="0.25">
      <c r="D944" s="227"/>
      <c r="E944" s="227"/>
      <c r="F944" s="227"/>
      <c r="G944" s="227"/>
      <c r="H944" s="227"/>
      <c r="I944" s="227"/>
      <c r="J944" s="227"/>
      <c r="K944" s="227"/>
      <c r="L944" s="227"/>
      <c r="M944" s="227"/>
      <c r="N944" s="227"/>
      <c r="O944" s="232" t="s">
        <v>2949</v>
      </c>
      <c r="P944" s="9" t="s">
        <v>2942</v>
      </c>
      <c r="Q944" s="234">
        <v>746</v>
      </c>
      <c r="R944" s="14" t="s">
        <v>2946</v>
      </c>
      <c r="S944" s="15">
        <v>4</v>
      </c>
      <c r="T944" s="14"/>
    </row>
    <row r="945" spans="4:20" ht="30" customHeight="1" x14ac:dyDescent="0.25">
      <c r="D945" s="227"/>
      <c r="E945" s="227"/>
      <c r="F945" s="227"/>
      <c r="G945" s="227"/>
      <c r="H945" s="227"/>
      <c r="I945" s="227"/>
      <c r="J945" s="236">
        <v>23</v>
      </c>
      <c r="K945" s="227"/>
      <c r="L945" s="227"/>
      <c r="M945" s="227"/>
      <c r="N945" s="237">
        <v>23</v>
      </c>
      <c r="O945" s="201" t="s">
        <v>12</v>
      </c>
      <c r="P945" s="198" t="s">
        <v>2943</v>
      </c>
      <c r="Q945" s="199"/>
      <c r="R945" s="199"/>
      <c r="S945" s="200"/>
      <c r="T945" s="199"/>
    </row>
    <row r="946" spans="4:20" ht="30" hidden="1" customHeight="1" x14ac:dyDescent="0.25">
      <c r="D946" s="227"/>
      <c r="E946" s="227"/>
      <c r="F946" s="227"/>
      <c r="G946" s="227"/>
      <c r="H946" s="227"/>
      <c r="I946" s="227"/>
      <c r="J946" s="227"/>
      <c r="K946" s="227"/>
      <c r="L946" s="227"/>
      <c r="M946" s="227"/>
      <c r="N946" s="227"/>
      <c r="O946" s="232" t="s">
        <v>13</v>
      </c>
      <c r="P946" s="21" t="s">
        <v>1988</v>
      </c>
      <c r="Q946" s="234">
        <v>747</v>
      </c>
      <c r="R946" s="11" t="s">
        <v>1989</v>
      </c>
      <c r="S946" s="15">
        <v>6</v>
      </c>
      <c r="T946" s="11"/>
    </row>
    <row r="947" spans="4:20" ht="30" hidden="1" customHeight="1" x14ac:dyDescent="0.25">
      <c r="D947" s="227"/>
      <c r="E947" s="227"/>
      <c r="F947" s="227"/>
      <c r="G947" s="227"/>
      <c r="H947" s="227"/>
      <c r="I947" s="227"/>
      <c r="J947" s="227"/>
      <c r="K947" s="227"/>
      <c r="L947" s="227"/>
      <c r="M947" s="227"/>
      <c r="N947" s="227"/>
      <c r="O947" s="232" t="s">
        <v>14</v>
      </c>
      <c r="P947" s="21" t="s">
        <v>1990</v>
      </c>
      <c r="Q947" s="234">
        <v>748</v>
      </c>
      <c r="R947" s="11" t="s">
        <v>1989</v>
      </c>
      <c r="S947" s="15">
        <v>6</v>
      </c>
      <c r="T947" s="11"/>
    </row>
    <row r="948" spans="4:20" ht="30" hidden="1" customHeight="1" x14ac:dyDescent="0.25">
      <c r="D948" s="227"/>
      <c r="E948" s="227"/>
      <c r="F948" s="227"/>
      <c r="G948" s="227"/>
      <c r="H948" s="227"/>
      <c r="I948" s="227"/>
      <c r="J948" s="227"/>
      <c r="K948" s="227"/>
      <c r="L948" s="227"/>
      <c r="M948" s="227"/>
      <c r="N948" s="227"/>
      <c r="O948" s="232" t="s">
        <v>2009</v>
      </c>
      <c r="P948" s="21" t="s">
        <v>1991</v>
      </c>
      <c r="Q948" s="234">
        <v>749</v>
      </c>
      <c r="R948" s="11" t="s">
        <v>1992</v>
      </c>
      <c r="S948" s="15">
        <v>40</v>
      </c>
      <c r="T948" s="11"/>
    </row>
    <row r="949" spans="4:20" ht="30" hidden="1" customHeight="1" x14ac:dyDescent="0.25">
      <c r="D949" s="227"/>
      <c r="E949" s="227"/>
      <c r="F949" s="227"/>
      <c r="G949" s="227"/>
      <c r="H949" s="227"/>
      <c r="I949" s="227"/>
      <c r="J949" s="227"/>
      <c r="K949" s="227"/>
      <c r="L949" s="227"/>
      <c r="M949" s="227"/>
      <c r="N949" s="227"/>
      <c r="O949" s="232" t="s">
        <v>2010</v>
      </c>
      <c r="P949" s="44" t="s">
        <v>1993</v>
      </c>
      <c r="Q949" s="247">
        <v>750</v>
      </c>
      <c r="R949" s="20" t="s">
        <v>1994</v>
      </c>
      <c r="S949" s="38">
        <v>4</v>
      </c>
      <c r="T949" s="20"/>
    </row>
    <row r="950" spans="4:20" ht="30" hidden="1" customHeight="1" x14ac:dyDescent="0.25">
      <c r="D950" s="227"/>
      <c r="E950" s="227"/>
      <c r="F950" s="227"/>
      <c r="G950" s="227"/>
      <c r="H950" s="227"/>
      <c r="I950" s="227"/>
      <c r="J950" s="227"/>
      <c r="K950" s="227"/>
      <c r="L950" s="227"/>
      <c r="M950" s="227"/>
      <c r="N950" s="227"/>
      <c r="O950" s="232" t="s">
        <v>2011</v>
      </c>
      <c r="P950" s="44" t="s">
        <v>1995</v>
      </c>
      <c r="Q950" s="233">
        <v>751</v>
      </c>
      <c r="R950" s="20" t="s">
        <v>1994</v>
      </c>
      <c r="S950" s="38">
        <v>4</v>
      </c>
      <c r="T950" s="20"/>
    </row>
    <row r="951" spans="4:20" ht="30" hidden="1" customHeight="1" x14ac:dyDescent="0.25">
      <c r="D951" s="227"/>
      <c r="E951" s="227"/>
      <c r="F951" s="227"/>
      <c r="G951" s="227"/>
      <c r="H951" s="227"/>
      <c r="I951" s="227"/>
      <c r="J951" s="227"/>
      <c r="K951" s="227"/>
      <c r="L951" s="227"/>
      <c r="M951" s="227"/>
      <c r="N951" s="227"/>
      <c r="O951" s="232" t="s">
        <v>2012</v>
      </c>
      <c r="P951" s="44" t="s">
        <v>1996</v>
      </c>
      <c r="Q951" s="234">
        <v>752</v>
      </c>
      <c r="R951" s="20" t="s">
        <v>501</v>
      </c>
      <c r="S951" s="38">
        <v>24</v>
      </c>
      <c r="T951" s="20"/>
    </row>
    <row r="952" spans="4:20" ht="30" hidden="1" customHeight="1" x14ac:dyDescent="0.25">
      <c r="D952" s="227"/>
      <c r="E952" s="227"/>
      <c r="F952" s="227"/>
      <c r="G952" s="227"/>
      <c r="H952" s="227"/>
      <c r="I952" s="227"/>
      <c r="J952" s="227"/>
      <c r="K952" s="227"/>
      <c r="L952" s="227"/>
      <c r="M952" s="227"/>
      <c r="N952" s="227"/>
      <c r="O952" s="232" t="s">
        <v>2013</v>
      </c>
      <c r="P952" s="44" t="s">
        <v>1997</v>
      </c>
      <c r="Q952" s="233">
        <v>753</v>
      </c>
      <c r="R952" s="20" t="s">
        <v>1994</v>
      </c>
      <c r="S952" s="38">
        <v>4</v>
      </c>
      <c r="T952" s="20"/>
    </row>
    <row r="953" spans="4:20" ht="30" hidden="1" customHeight="1" x14ac:dyDescent="0.25">
      <c r="D953" s="227"/>
      <c r="E953" s="227"/>
      <c r="F953" s="227"/>
      <c r="G953" s="227"/>
      <c r="H953" s="227"/>
      <c r="I953" s="227"/>
      <c r="J953" s="227"/>
      <c r="K953" s="227"/>
      <c r="L953" s="227"/>
      <c r="M953" s="227"/>
      <c r="N953" s="227"/>
      <c r="O953" s="232" t="s">
        <v>2008</v>
      </c>
      <c r="P953" s="44" t="s">
        <v>1998</v>
      </c>
      <c r="Q953" s="233">
        <v>754</v>
      </c>
      <c r="R953" s="20" t="s">
        <v>1994</v>
      </c>
      <c r="S953" s="38">
        <v>4</v>
      </c>
      <c r="T953" s="20"/>
    </row>
    <row r="954" spans="4:20" ht="30" hidden="1" customHeight="1" x14ac:dyDescent="0.25">
      <c r="D954" s="227"/>
      <c r="E954" s="227"/>
      <c r="F954" s="227"/>
      <c r="G954" s="227"/>
      <c r="H954" s="227"/>
      <c r="I954" s="227"/>
      <c r="J954" s="227"/>
      <c r="K954" s="227"/>
      <c r="L954" s="227"/>
      <c r="M954" s="227"/>
      <c r="N954" s="227"/>
      <c r="O954" s="232" t="s">
        <v>2014</v>
      </c>
      <c r="P954" s="33" t="s">
        <v>1999</v>
      </c>
      <c r="Q954" s="234">
        <v>755</v>
      </c>
      <c r="R954" s="11" t="s">
        <v>2000</v>
      </c>
      <c r="S954" s="15">
        <v>4</v>
      </c>
      <c r="T954" s="11"/>
    </row>
    <row r="955" spans="4:20" ht="30" hidden="1" customHeight="1" x14ac:dyDescent="0.25">
      <c r="D955" s="227"/>
      <c r="E955" s="227"/>
      <c r="F955" s="227"/>
      <c r="G955" s="227"/>
      <c r="H955" s="227"/>
      <c r="I955" s="227"/>
      <c r="J955" s="227"/>
      <c r="K955" s="227"/>
      <c r="L955" s="227"/>
      <c r="M955" s="227"/>
      <c r="N955" s="227"/>
      <c r="O955" s="232" t="s">
        <v>2015</v>
      </c>
      <c r="P955" s="21" t="s">
        <v>2001</v>
      </c>
      <c r="Q955" s="234">
        <v>756</v>
      </c>
      <c r="R955" s="11" t="s">
        <v>501</v>
      </c>
      <c r="S955" s="15">
        <v>600</v>
      </c>
      <c r="T955" s="11"/>
    </row>
    <row r="956" spans="4:20" ht="30" hidden="1" customHeight="1" x14ac:dyDescent="0.25">
      <c r="D956" s="227"/>
      <c r="E956" s="227"/>
      <c r="F956" s="227"/>
      <c r="G956" s="227"/>
      <c r="H956" s="227"/>
      <c r="I956" s="227"/>
      <c r="J956" s="227"/>
      <c r="K956" s="227"/>
      <c r="L956" s="227"/>
      <c r="M956" s="227"/>
      <c r="N956" s="227"/>
      <c r="O956" s="232" t="s">
        <v>2016</v>
      </c>
      <c r="P956" s="21" t="s">
        <v>2002</v>
      </c>
      <c r="Q956" s="234">
        <v>757</v>
      </c>
      <c r="R956" s="11" t="s">
        <v>2003</v>
      </c>
      <c r="S956" s="15">
        <v>288</v>
      </c>
      <c r="T956" s="11"/>
    </row>
    <row r="957" spans="4:20" ht="30" hidden="1" customHeight="1" x14ac:dyDescent="0.25">
      <c r="D957" s="227"/>
      <c r="E957" s="227"/>
      <c r="F957" s="227"/>
      <c r="G957" s="227"/>
      <c r="H957" s="227"/>
      <c r="I957" s="227"/>
      <c r="J957" s="227"/>
      <c r="K957" s="227"/>
      <c r="L957" s="227"/>
      <c r="M957" s="227"/>
      <c r="N957" s="227"/>
      <c r="O957" s="232" t="s">
        <v>2017</v>
      </c>
      <c r="P957" s="21" t="s">
        <v>2004</v>
      </c>
      <c r="Q957" s="234">
        <v>758</v>
      </c>
      <c r="R957" s="11" t="s">
        <v>2005</v>
      </c>
      <c r="S957" s="15">
        <v>288</v>
      </c>
      <c r="T957" s="11"/>
    </row>
    <row r="958" spans="4:20" ht="30" hidden="1" customHeight="1" x14ac:dyDescent="0.25">
      <c r="D958" s="227"/>
      <c r="E958" s="227"/>
      <c r="F958" s="227"/>
      <c r="G958" s="227"/>
      <c r="H958" s="227"/>
      <c r="I958" s="227"/>
      <c r="J958" s="227"/>
      <c r="K958" s="227"/>
      <c r="L958" s="227"/>
      <c r="M958" s="227"/>
      <c r="N958" s="227"/>
      <c r="O958" s="232" t="s">
        <v>2018</v>
      </c>
      <c r="P958" s="21" t="s">
        <v>2006</v>
      </c>
      <c r="Q958" s="234">
        <v>759</v>
      </c>
      <c r="R958" s="11" t="s">
        <v>501</v>
      </c>
      <c r="S958" s="15">
        <v>600</v>
      </c>
      <c r="T958" s="11"/>
    </row>
    <row r="959" spans="4:20" ht="30" hidden="1" customHeight="1" x14ac:dyDescent="0.25">
      <c r="D959" s="227"/>
      <c r="E959" s="227"/>
      <c r="F959" s="227"/>
      <c r="G959" s="227"/>
      <c r="H959" s="227"/>
      <c r="I959" s="227"/>
      <c r="J959" s="227"/>
      <c r="K959" s="227"/>
      <c r="L959" s="227"/>
      <c r="M959" s="227"/>
      <c r="N959" s="227"/>
      <c r="O959" s="209"/>
      <c r="P959" s="216" t="s">
        <v>2019</v>
      </c>
      <c r="Q959" s="211"/>
      <c r="R959" s="211"/>
      <c r="S959" s="212"/>
      <c r="T959" s="211"/>
    </row>
    <row r="960" spans="4:20" ht="30" hidden="1" customHeight="1" x14ac:dyDescent="0.25">
      <c r="D960" s="227"/>
      <c r="E960" s="227"/>
      <c r="F960" s="227"/>
      <c r="G960" s="227"/>
      <c r="H960" s="227"/>
      <c r="I960" s="227"/>
      <c r="J960" s="227"/>
      <c r="K960" s="227"/>
      <c r="L960" s="227"/>
      <c r="M960" s="227"/>
      <c r="N960" s="227"/>
      <c r="O960" s="232" t="s">
        <v>2007</v>
      </c>
      <c r="P960" s="21" t="s">
        <v>2020</v>
      </c>
      <c r="Q960" s="234">
        <v>760</v>
      </c>
      <c r="R960" s="11" t="s">
        <v>2021</v>
      </c>
      <c r="S960" s="15">
        <v>40</v>
      </c>
      <c r="T960" s="11"/>
    </row>
    <row r="961" spans="4:20" ht="30" hidden="1" customHeight="1" x14ac:dyDescent="0.25">
      <c r="D961" s="227"/>
      <c r="E961" s="227"/>
      <c r="F961" s="227"/>
      <c r="G961" s="227"/>
      <c r="H961" s="227"/>
      <c r="I961" s="227"/>
      <c r="J961" s="227"/>
      <c r="K961" s="227"/>
      <c r="L961" s="227"/>
      <c r="M961" s="227"/>
      <c r="N961" s="227"/>
      <c r="O961" s="232" t="s">
        <v>2029</v>
      </c>
      <c r="P961" s="44" t="s">
        <v>2022</v>
      </c>
      <c r="Q961" s="233">
        <v>761</v>
      </c>
      <c r="R961" s="20" t="s">
        <v>2023</v>
      </c>
      <c r="S961" s="38">
        <v>4</v>
      </c>
      <c r="T961" s="20"/>
    </row>
    <row r="962" spans="4:20" ht="30" hidden="1" customHeight="1" x14ac:dyDescent="0.25">
      <c r="D962" s="227"/>
      <c r="E962" s="227"/>
      <c r="F962" s="227"/>
      <c r="G962" s="227"/>
      <c r="H962" s="227"/>
      <c r="I962" s="227"/>
      <c r="J962" s="227"/>
      <c r="K962" s="227"/>
      <c r="L962" s="227"/>
      <c r="M962" s="227"/>
      <c r="N962" s="227"/>
      <c r="O962" s="232" t="s">
        <v>2030</v>
      </c>
      <c r="P962" s="21" t="s">
        <v>2024</v>
      </c>
      <c r="Q962" s="234">
        <v>762</v>
      </c>
      <c r="R962" s="11" t="s">
        <v>2025</v>
      </c>
      <c r="S962" s="15">
        <v>4</v>
      </c>
      <c r="T962" s="11"/>
    </row>
    <row r="963" spans="4:20" ht="30" hidden="1" customHeight="1" x14ac:dyDescent="0.25">
      <c r="D963" s="227"/>
      <c r="E963" s="227"/>
      <c r="F963" s="227"/>
      <c r="G963" s="227"/>
      <c r="H963" s="227"/>
      <c r="I963" s="227"/>
      <c r="J963" s="227"/>
      <c r="K963" s="227"/>
      <c r="L963" s="227"/>
      <c r="M963" s="227"/>
      <c r="N963" s="227"/>
      <c r="O963" s="232" t="s">
        <v>2031</v>
      </c>
      <c r="P963" s="21" t="s">
        <v>2026</v>
      </c>
      <c r="Q963" s="234">
        <v>763</v>
      </c>
      <c r="R963" s="11" t="s">
        <v>2023</v>
      </c>
      <c r="S963" s="15">
        <v>4</v>
      </c>
      <c r="T963" s="11"/>
    </row>
    <row r="964" spans="4:20" ht="30" hidden="1" customHeight="1" x14ac:dyDescent="0.25">
      <c r="D964" s="227"/>
      <c r="E964" s="227"/>
      <c r="F964" s="227"/>
      <c r="G964" s="227"/>
      <c r="H964" s="227"/>
      <c r="I964" s="227"/>
      <c r="J964" s="227"/>
      <c r="K964" s="227"/>
      <c r="L964" s="227"/>
      <c r="M964" s="227"/>
      <c r="N964" s="227"/>
      <c r="O964" s="232" t="s">
        <v>2032</v>
      </c>
      <c r="P964" s="21" t="s">
        <v>2027</v>
      </c>
      <c r="Q964" s="234">
        <v>764</v>
      </c>
      <c r="R964" s="11" t="s">
        <v>2028</v>
      </c>
      <c r="S964" s="15">
        <v>1000</v>
      </c>
      <c r="T964" s="11"/>
    </row>
    <row r="965" spans="4:20" ht="30" hidden="1" customHeight="1" x14ac:dyDescent="0.25">
      <c r="D965" s="227"/>
      <c r="E965" s="227"/>
      <c r="F965" s="227"/>
      <c r="G965" s="227"/>
      <c r="H965" s="227"/>
      <c r="I965" s="227"/>
      <c r="J965" s="227"/>
      <c r="K965" s="227"/>
      <c r="L965" s="227"/>
      <c r="M965" s="227"/>
      <c r="N965" s="227"/>
      <c r="O965" s="209"/>
      <c r="P965" s="216" t="s">
        <v>2033</v>
      </c>
      <c r="Q965" s="211"/>
      <c r="R965" s="211"/>
      <c r="S965" s="212"/>
      <c r="T965" s="211"/>
    </row>
    <row r="966" spans="4:20" ht="30" hidden="1" customHeight="1" x14ac:dyDescent="0.25">
      <c r="D966" s="227"/>
      <c r="E966" s="227"/>
      <c r="F966" s="227"/>
      <c r="G966" s="227"/>
      <c r="H966" s="227"/>
      <c r="I966" s="227"/>
      <c r="J966" s="227"/>
      <c r="K966" s="227"/>
      <c r="L966" s="227"/>
      <c r="M966" s="227"/>
      <c r="N966" s="227"/>
      <c r="O966" s="232" t="s">
        <v>2041</v>
      </c>
      <c r="P966" s="21" t="s">
        <v>2034</v>
      </c>
      <c r="Q966" s="234">
        <v>765</v>
      </c>
      <c r="R966" s="20" t="s">
        <v>2035</v>
      </c>
      <c r="S966" s="15">
        <v>41</v>
      </c>
      <c r="T966" s="20"/>
    </row>
    <row r="967" spans="4:20" ht="30" hidden="1" customHeight="1" x14ac:dyDescent="0.25">
      <c r="D967" s="227"/>
      <c r="E967" s="227"/>
      <c r="F967" s="227"/>
      <c r="G967" s="227"/>
      <c r="H967" s="227"/>
      <c r="I967" s="227"/>
      <c r="J967" s="227"/>
      <c r="K967" s="227"/>
      <c r="L967" s="227"/>
      <c r="M967" s="227"/>
      <c r="N967" s="227"/>
      <c r="O967" s="232" t="s">
        <v>2042</v>
      </c>
      <c r="P967" s="33" t="s">
        <v>2036</v>
      </c>
      <c r="Q967" s="234">
        <v>766</v>
      </c>
      <c r="R967" s="20" t="s">
        <v>2037</v>
      </c>
      <c r="S967" s="38">
        <v>4</v>
      </c>
      <c r="T967" s="20"/>
    </row>
    <row r="968" spans="4:20" ht="30" hidden="1" customHeight="1" x14ac:dyDescent="0.25">
      <c r="D968" s="227"/>
      <c r="E968" s="227"/>
      <c r="F968" s="227"/>
      <c r="G968" s="227"/>
      <c r="H968" s="227"/>
      <c r="I968" s="227"/>
      <c r="J968" s="227"/>
      <c r="K968" s="227"/>
      <c r="L968" s="227"/>
      <c r="M968" s="227"/>
      <c r="N968" s="227"/>
      <c r="O968" s="232" t="s">
        <v>2043</v>
      </c>
      <c r="P968" s="21" t="s">
        <v>2038</v>
      </c>
      <c r="Q968" s="234">
        <v>767</v>
      </c>
      <c r="R968" s="20" t="s">
        <v>501</v>
      </c>
      <c r="S968" s="15">
        <v>400</v>
      </c>
      <c r="T968" s="20"/>
    </row>
    <row r="969" spans="4:20" ht="30" hidden="1" customHeight="1" x14ac:dyDescent="0.25">
      <c r="D969" s="227"/>
      <c r="E969" s="227"/>
      <c r="F969" s="227"/>
      <c r="G969" s="227"/>
      <c r="H969" s="227"/>
      <c r="I969" s="227"/>
      <c r="J969" s="227"/>
      <c r="K969" s="227"/>
      <c r="L969" s="227"/>
      <c r="M969" s="227"/>
      <c r="N969" s="227"/>
      <c r="O969" s="232" t="s">
        <v>2044</v>
      </c>
      <c r="P969" s="21" t="s">
        <v>2039</v>
      </c>
      <c r="Q969" s="234">
        <v>768</v>
      </c>
      <c r="R969" s="20" t="s">
        <v>501</v>
      </c>
      <c r="S969" s="15">
        <v>800</v>
      </c>
      <c r="T969" s="20"/>
    </row>
    <row r="970" spans="4:20" ht="30" hidden="1" customHeight="1" x14ac:dyDescent="0.25">
      <c r="D970" s="227"/>
      <c r="E970" s="227"/>
      <c r="F970" s="227"/>
      <c r="G970" s="227"/>
      <c r="H970" s="227"/>
      <c r="I970" s="227"/>
      <c r="J970" s="227"/>
      <c r="K970" s="227"/>
      <c r="L970" s="227"/>
      <c r="M970" s="227"/>
      <c r="N970" s="227"/>
      <c r="O970" s="232" t="s">
        <v>2045</v>
      </c>
      <c r="P970" s="21" t="s">
        <v>2040</v>
      </c>
      <c r="Q970" s="234">
        <v>769</v>
      </c>
      <c r="R970" s="20" t="s">
        <v>501</v>
      </c>
      <c r="S970" s="15">
        <v>400</v>
      </c>
      <c r="T970" s="20"/>
    </row>
    <row r="971" spans="4:20" ht="30" customHeight="1" x14ac:dyDescent="0.25">
      <c r="D971" s="227"/>
      <c r="E971" s="227"/>
      <c r="F971" s="227"/>
      <c r="G971" s="227"/>
      <c r="H971" s="227"/>
      <c r="I971" s="227"/>
      <c r="J971" s="236">
        <v>7</v>
      </c>
      <c r="K971" s="227"/>
      <c r="L971" s="227"/>
      <c r="M971" s="227"/>
      <c r="N971" s="237">
        <v>7</v>
      </c>
      <c r="O971" s="201" t="s">
        <v>15</v>
      </c>
      <c r="P971" s="198" t="s">
        <v>1987</v>
      </c>
      <c r="Q971" s="199"/>
      <c r="R971" s="199"/>
      <c r="S971" s="200"/>
      <c r="T971" s="199"/>
    </row>
    <row r="972" spans="4:20" ht="30" hidden="1" customHeight="1" x14ac:dyDescent="0.25">
      <c r="D972" s="227"/>
      <c r="E972" s="227"/>
      <c r="F972" s="227"/>
      <c r="G972" s="227"/>
      <c r="H972" s="227"/>
      <c r="I972" s="227"/>
      <c r="J972" s="227"/>
      <c r="K972" s="227"/>
      <c r="L972" s="227"/>
      <c r="M972" s="227"/>
      <c r="N972" s="227"/>
      <c r="O972" s="232" t="s">
        <v>16</v>
      </c>
      <c r="P972" s="44" t="s">
        <v>2046</v>
      </c>
      <c r="Q972" s="234">
        <v>770</v>
      </c>
      <c r="R972" s="14" t="s">
        <v>2047</v>
      </c>
      <c r="S972" s="15">
        <v>1</v>
      </c>
      <c r="T972" s="14"/>
    </row>
    <row r="973" spans="4:20" ht="30" hidden="1" customHeight="1" x14ac:dyDescent="0.25">
      <c r="D973" s="227"/>
      <c r="E973" s="227"/>
      <c r="F973" s="227"/>
      <c r="G973" s="227"/>
      <c r="H973" s="227"/>
      <c r="I973" s="227"/>
      <c r="J973" s="227"/>
      <c r="K973" s="227"/>
      <c r="L973" s="227"/>
      <c r="M973" s="227"/>
      <c r="N973" s="227"/>
      <c r="O973" s="232" t="s">
        <v>17</v>
      </c>
      <c r="P973" s="44" t="s">
        <v>2048</v>
      </c>
      <c r="Q973" s="234">
        <v>771</v>
      </c>
      <c r="R973" s="11" t="s">
        <v>2049</v>
      </c>
      <c r="S973" s="15">
        <v>40</v>
      </c>
      <c r="T973" s="11"/>
    </row>
    <row r="974" spans="4:20" ht="30" hidden="1" customHeight="1" x14ac:dyDescent="0.25">
      <c r="D974" s="227"/>
      <c r="E974" s="227"/>
      <c r="F974" s="227"/>
      <c r="G974" s="227"/>
      <c r="H974" s="227"/>
      <c r="I974" s="227"/>
      <c r="J974" s="227"/>
      <c r="K974" s="227"/>
      <c r="L974" s="227"/>
      <c r="M974" s="227"/>
      <c r="N974" s="227"/>
      <c r="O974" s="232" t="s">
        <v>18</v>
      </c>
      <c r="P974" s="44" t="s">
        <v>2050</v>
      </c>
      <c r="Q974" s="233">
        <v>772</v>
      </c>
      <c r="R974" s="20" t="s">
        <v>2037</v>
      </c>
      <c r="S974" s="38">
        <v>4</v>
      </c>
      <c r="T974" s="20"/>
    </row>
    <row r="975" spans="4:20" ht="30" hidden="1" customHeight="1" x14ac:dyDescent="0.25">
      <c r="D975" s="227"/>
      <c r="E975" s="227"/>
      <c r="F975" s="227"/>
      <c r="G975" s="227"/>
      <c r="H975" s="227"/>
      <c r="I975" s="227"/>
      <c r="J975" s="227"/>
      <c r="K975" s="227"/>
      <c r="L975" s="227"/>
      <c r="M975" s="227"/>
      <c r="N975" s="227"/>
      <c r="O975" s="232" t="s">
        <v>2057</v>
      </c>
      <c r="P975" s="44" t="s">
        <v>2051</v>
      </c>
      <c r="Q975" s="233">
        <v>773</v>
      </c>
      <c r="R975" s="20" t="s">
        <v>2037</v>
      </c>
      <c r="S975" s="38">
        <v>4</v>
      </c>
      <c r="T975" s="20"/>
    </row>
    <row r="976" spans="4:20" ht="30" hidden="1" customHeight="1" x14ac:dyDescent="0.25">
      <c r="D976" s="227"/>
      <c r="E976" s="227"/>
      <c r="F976" s="227"/>
      <c r="G976" s="227"/>
      <c r="H976" s="227"/>
      <c r="I976" s="227"/>
      <c r="J976" s="227"/>
      <c r="K976" s="227"/>
      <c r="L976" s="227"/>
      <c r="M976" s="227"/>
      <c r="N976" s="227"/>
      <c r="O976" s="232" t="s">
        <v>2058</v>
      </c>
      <c r="P976" s="44" t="s">
        <v>2052</v>
      </c>
      <c r="Q976" s="233">
        <v>774</v>
      </c>
      <c r="R976" s="20" t="s">
        <v>2037</v>
      </c>
      <c r="S976" s="38">
        <v>4</v>
      </c>
      <c r="T976" s="20"/>
    </row>
    <row r="977" spans="4:20" ht="30" hidden="1" customHeight="1" x14ac:dyDescent="0.25">
      <c r="D977" s="227"/>
      <c r="E977" s="227"/>
      <c r="F977" s="227"/>
      <c r="G977" s="227"/>
      <c r="H977" s="227"/>
      <c r="I977" s="227"/>
      <c r="J977" s="227"/>
      <c r="K977" s="227"/>
      <c r="L977" s="227"/>
      <c r="M977" s="227"/>
      <c r="N977" s="227"/>
      <c r="O977" s="232" t="s">
        <v>2059</v>
      </c>
      <c r="P977" s="21" t="s">
        <v>2053</v>
      </c>
      <c r="Q977" s="234">
        <v>775</v>
      </c>
      <c r="R977" s="11" t="s">
        <v>2054</v>
      </c>
      <c r="S977" s="15">
        <v>4</v>
      </c>
      <c r="T977" s="11"/>
    </row>
    <row r="978" spans="4:20" ht="30" hidden="1" customHeight="1" x14ac:dyDescent="0.25">
      <c r="D978" s="227"/>
      <c r="E978" s="227"/>
      <c r="F978" s="227"/>
      <c r="G978" s="227"/>
      <c r="H978" s="227"/>
      <c r="I978" s="227"/>
      <c r="J978" s="227"/>
      <c r="K978" s="227"/>
      <c r="L978" s="227"/>
      <c r="M978" s="227"/>
      <c r="N978" s="227"/>
      <c r="O978" s="232" t="s">
        <v>2060</v>
      </c>
      <c r="P978" s="33" t="s">
        <v>2055</v>
      </c>
      <c r="Q978" s="234">
        <v>776</v>
      </c>
      <c r="R978" s="11" t="s">
        <v>2056</v>
      </c>
      <c r="S978" s="15">
        <v>600</v>
      </c>
      <c r="T978" s="11"/>
    </row>
    <row r="979" spans="4:20" ht="30" customHeight="1" x14ac:dyDescent="0.25">
      <c r="D979" s="227"/>
      <c r="E979" s="227"/>
      <c r="F979" s="227"/>
      <c r="G979" s="227"/>
      <c r="H979" s="227"/>
      <c r="I979" s="227"/>
      <c r="J979" s="236">
        <v>7</v>
      </c>
      <c r="K979" s="227"/>
      <c r="L979" s="227"/>
      <c r="M979" s="227"/>
      <c r="N979" s="237">
        <v>7</v>
      </c>
      <c r="O979" s="201" t="s">
        <v>2069</v>
      </c>
      <c r="P979" s="198" t="s">
        <v>2061</v>
      </c>
      <c r="Q979" s="199"/>
      <c r="R979" s="199"/>
      <c r="S979" s="200"/>
      <c r="T979" s="199"/>
    </row>
    <row r="980" spans="4:20" ht="30" hidden="1" customHeight="1" x14ac:dyDescent="0.25">
      <c r="D980" s="227"/>
      <c r="E980" s="227"/>
      <c r="F980" s="227"/>
      <c r="G980" s="227"/>
      <c r="H980" s="227"/>
      <c r="I980" s="227"/>
      <c r="J980" s="227"/>
      <c r="K980" s="227"/>
      <c r="L980" s="227"/>
      <c r="M980" s="227"/>
      <c r="N980" s="227"/>
      <c r="O980" s="232" t="s">
        <v>2070</v>
      </c>
      <c r="P980" s="44" t="s">
        <v>2062</v>
      </c>
      <c r="Q980" s="233">
        <v>777</v>
      </c>
      <c r="R980" s="20" t="s">
        <v>2037</v>
      </c>
      <c r="S980" s="22">
        <v>4</v>
      </c>
      <c r="T980" s="20"/>
    </row>
    <row r="981" spans="4:20" ht="30" hidden="1" customHeight="1" x14ac:dyDescent="0.25">
      <c r="D981" s="227"/>
      <c r="E981" s="227"/>
      <c r="F981" s="227"/>
      <c r="G981" s="227"/>
      <c r="H981" s="227"/>
      <c r="I981" s="227"/>
      <c r="J981" s="227"/>
      <c r="K981" s="227"/>
      <c r="L981" s="227"/>
      <c r="M981" s="227"/>
      <c r="N981" s="227"/>
      <c r="O981" s="232" t="s">
        <v>2071</v>
      </c>
      <c r="P981" s="21" t="s">
        <v>2063</v>
      </c>
      <c r="Q981" s="234">
        <v>778</v>
      </c>
      <c r="R981" s="11" t="s">
        <v>2035</v>
      </c>
      <c r="S981" s="22">
        <v>40</v>
      </c>
      <c r="T981" s="11"/>
    </row>
    <row r="982" spans="4:20" ht="30" hidden="1" customHeight="1" x14ac:dyDescent="0.25">
      <c r="D982" s="227"/>
      <c r="E982" s="227"/>
      <c r="F982" s="227"/>
      <c r="G982" s="227"/>
      <c r="H982" s="227"/>
      <c r="I982" s="227"/>
      <c r="J982" s="227"/>
      <c r="K982" s="227"/>
      <c r="L982" s="227"/>
      <c r="M982" s="227"/>
      <c r="N982" s="227"/>
      <c r="O982" s="232" t="s">
        <v>2072</v>
      </c>
      <c r="P982" s="21" t="s">
        <v>205</v>
      </c>
      <c r="Q982" s="234">
        <v>779</v>
      </c>
      <c r="R982" s="11" t="s">
        <v>501</v>
      </c>
      <c r="S982" s="23">
        <v>400</v>
      </c>
      <c r="T982" s="11"/>
    </row>
    <row r="983" spans="4:20" ht="30" hidden="1" customHeight="1" x14ac:dyDescent="0.25">
      <c r="D983" s="227"/>
      <c r="E983" s="227"/>
      <c r="F983" s="227"/>
      <c r="G983" s="227"/>
      <c r="H983" s="227"/>
      <c r="I983" s="227"/>
      <c r="J983" s="227"/>
      <c r="K983" s="227"/>
      <c r="L983" s="227"/>
      <c r="M983" s="227"/>
      <c r="N983" s="227"/>
      <c r="O983" s="232" t="s">
        <v>2073</v>
      </c>
      <c r="P983" s="21" t="s">
        <v>2064</v>
      </c>
      <c r="Q983" s="234">
        <v>780</v>
      </c>
      <c r="R983" s="11" t="s">
        <v>2065</v>
      </c>
      <c r="S983" s="23">
        <v>4</v>
      </c>
      <c r="T983" s="11"/>
    </row>
    <row r="984" spans="4:20" ht="30" hidden="1" customHeight="1" x14ac:dyDescent="0.25">
      <c r="D984" s="227"/>
      <c r="E984" s="227"/>
      <c r="F984" s="227"/>
      <c r="G984" s="227"/>
      <c r="H984" s="227"/>
      <c r="I984" s="227"/>
      <c r="J984" s="227"/>
      <c r="K984" s="227"/>
      <c r="L984" s="227"/>
      <c r="M984" s="227"/>
      <c r="N984" s="227"/>
      <c r="O984" s="232" t="s">
        <v>2074</v>
      </c>
      <c r="P984" s="21" t="s">
        <v>2066</v>
      </c>
      <c r="Q984" s="234">
        <v>781</v>
      </c>
      <c r="R984" s="11" t="s">
        <v>501</v>
      </c>
      <c r="S984" s="23">
        <v>600</v>
      </c>
      <c r="T984" s="11"/>
    </row>
    <row r="985" spans="4:20" ht="30" hidden="1" customHeight="1" x14ac:dyDescent="0.25">
      <c r="D985" s="227"/>
      <c r="E985" s="227"/>
      <c r="F985" s="227"/>
      <c r="G985" s="227"/>
      <c r="H985" s="227"/>
      <c r="I985" s="227"/>
      <c r="J985" s="227"/>
      <c r="K985" s="227"/>
      <c r="L985" s="227"/>
      <c r="M985" s="227"/>
      <c r="N985" s="227"/>
      <c r="O985" s="232" t="s">
        <v>2075</v>
      </c>
      <c r="P985" s="21" t="s">
        <v>2067</v>
      </c>
      <c r="Q985" s="234">
        <v>782</v>
      </c>
      <c r="R985" s="11" t="s">
        <v>501</v>
      </c>
      <c r="S985" s="23">
        <v>600</v>
      </c>
      <c r="T985" s="11"/>
    </row>
    <row r="986" spans="4:20" ht="30" hidden="1" customHeight="1" x14ac:dyDescent="0.25">
      <c r="D986" s="227"/>
      <c r="E986" s="227"/>
      <c r="F986" s="227"/>
      <c r="G986" s="227"/>
      <c r="H986" s="227"/>
      <c r="I986" s="227"/>
      <c r="J986" s="227"/>
      <c r="K986" s="227"/>
      <c r="L986" s="227"/>
      <c r="M986" s="227"/>
      <c r="N986" s="227"/>
      <c r="O986" s="232" t="s">
        <v>2076</v>
      </c>
      <c r="P986" s="21" t="s">
        <v>2068</v>
      </c>
      <c r="Q986" s="234">
        <v>783</v>
      </c>
      <c r="R986" s="11" t="s">
        <v>501</v>
      </c>
      <c r="S986" s="23">
        <v>600</v>
      </c>
      <c r="T986" s="11"/>
    </row>
    <row r="987" spans="4:20" ht="30" customHeight="1" x14ac:dyDescent="0.25">
      <c r="D987" s="227"/>
      <c r="E987" s="227"/>
      <c r="F987" s="227"/>
      <c r="G987" s="227"/>
      <c r="H987" s="227"/>
      <c r="I987" s="227"/>
      <c r="J987" s="236">
        <v>10</v>
      </c>
      <c r="K987" s="227"/>
      <c r="L987" s="227"/>
      <c r="M987" s="227"/>
      <c r="N987" s="237">
        <v>10</v>
      </c>
      <c r="O987" s="201" t="s">
        <v>2078</v>
      </c>
      <c r="P987" s="198" t="s">
        <v>2077</v>
      </c>
      <c r="Q987" s="199"/>
      <c r="R987" s="199"/>
      <c r="S987" s="200"/>
      <c r="T987" s="199"/>
    </row>
    <row r="988" spans="4:20" ht="30" hidden="1" customHeight="1" x14ac:dyDescent="0.25">
      <c r="D988" s="227"/>
      <c r="E988" s="227"/>
      <c r="F988" s="227"/>
      <c r="G988" s="227"/>
      <c r="H988" s="227"/>
      <c r="I988" s="227"/>
      <c r="J988" s="227"/>
      <c r="K988" s="227"/>
      <c r="L988" s="227"/>
      <c r="M988" s="227"/>
      <c r="N988" s="227"/>
      <c r="O988" s="232" t="s">
        <v>2091</v>
      </c>
      <c r="P988" s="21" t="s">
        <v>2079</v>
      </c>
      <c r="Q988" s="234">
        <v>784</v>
      </c>
      <c r="R988" s="20" t="s">
        <v>2080</v>
      </c>
      <c r="S988" s="15">
        <v>4</v>
      </c>
      <c r="T988" s="20"/>
    </row>
    <row r="989" spans="4:20" ht="30" hidden="1" customHeight="1" x14ac:dyDescent="0.25">
      <c r="D989" s="227"/>
      <c r="E989" s="227"/>
      <c r="F989" s="227"/>
      <c r="G989" s="227"/>
      <c r="H989" s="227"/>
      <c r="I989" s="227"/>
      <c r="J989" s="227"/>
      <c r="K989" s="227"/>
      <c r="L989" s="227"/>
      <c r="M989" s="227"/>
      <c r="N989" s="227"/>
      <c r="O989" s="232" t="s">
        <v>2092</v>
      </c>
      <c r="P989" s="21" t="s">
        <v>2081</v>
      </c>
      <c r="Q989" s="234">
        <v>785</v>
      </c>
      <c r="R989" s="20" t="s">
        <v>2082</v>
      </c>
      <c r="S989" s="15">
        <v>2</v>
      </c>
      <c r="T989" s="20"/>
    </row>
    <row r="990" spans="4:20" ht="30" hidden="1" customHeight="1" x14ac:dyDescent="0.25">
      <c r="D990" s="227"/>
      <c r="E990" s="227"/>
      <c r="F990" s="227"/>
      <c r="G990" s="227"/>
      <c r="H990" s="227"/>
      <c r="I990" s="227"/>
      <c r="J990" s="227"/>
      <c r="K990" s="227"/>
      <c r="L990" s="227"/>
      <c r="M990" s="227"/>
      <c r="N990" s="227"/>
      <c r="O990" s="232" t="s">
        <v>2093</v>
      </c>
      <c r="P990" s="21" t="s">
        <v>2083</v>
      </c>
      <c r="Q990" s="234">
        <v>786</v>
      </c>
      <c r="R990" s="20" t="s">
        <v>2023</v>
      </c>
      <c r="S990" s="15">
        <v>4</v>
      </c>
      <c r="T990" s="20"/>
    </row>
    <row r="991" spans="4:20" ht="30" hidden="1" customHeight="1" x14ac:dyDescent="0.25">
      <c r="D991" s="227"/>
      <c r="E991" s="227"/>
      <c r="F991" s="227"/>
      <c r="G991" s="227"/>
      <c r="H991" s="227"/>
      <c r="I991" s="227"/>
      <c r="J991" s="227"/>
      <c r="K991" s="227"/>
      <c r="L991" s="227"/>
      <c r="M991" s="227"/>
      <c r="N991" s="227"/>
      <c r="O991" s="232" t="s">
        <v>2094</v>
      </c>
      <c r="P991" s="21" t="s">
        <v>2084</v>
      </c>
      <c r="Q991" s="234">
        <v>787</v>
      </c>
      <c r="R991" s="20" t="s">
        <v>2023</v>
      </c>
      <c r="S991" s="15">
        <v>4</v>
      </c>
      <c r="T991" s="20"/>
    </row>
    <row r="992" spans="4:20" ht="30" hidden="1" customHeight="1" x14ac:dyDescent="0.25">
      <c r="D992" s="227"/>
      <c r="E992" s="227"/>
      <c r="F992" s="227"/>
      <c r="G992" s="227"/>
      <c r="H992" s="227"/>
      <c r="I992" s="227"/>
      <c r="J992" s="227"/>
      <c r="K992" s="227"/>
      <c r="L992" s="227"/>
      <c r="M992" s="227"/>
      <c r="N992" s="227"/>
      <c r="O992" s="232" t="s">
        <v>2095</v>
      </c>
      <c r="P992" s="21" t="s">
        <v>2085</v>
      </c>
      <c r="Q992" s="234">
        <v>788</v>
      </c>
      <c r="R992" s="20" t="s">
        <v>2037</v>
      </c>
      <c r="S992" s="15">
        <v>4</v>
      </c>
      <c r="T992" s="20"/>
    </row>
    <row r="993" spans="4:20" ht="30" hidden="1" customHeight="1" x14ac:dyDescent="0.25">
      <c r="D993" s="227"/>
      <c r="E993" s="227"/>
      <c r="F993" s="227"/>
      <c r="G993" s="227"/>
      <c r="H993" s="227"/>
      <c r="I993" s="227"/>
      <c r="J993" s="227"/>
      <c r="K993" s="227"/>
      <c r="L993" s="227"/>
      <c r="M993" s="227"/>
      <c r="N993" s="227"/>
      <c r="O993" s="232" t="s">
        <v>2096</v>
      </c>
      <c r="P993" s="21" t="s">
        <v>2086</v>
      </c>
      <c r="Q993" s="234">
        <v>789</v>
      </c>
      <c r="R993" s="20" t="s">
        <v>501</v>
      </c>
      <c r="S993" s="15">
        <v>600</v>
      </c>
      <c r="T993" s="20"/>
    </row>
    <row r="994" spans="4:20" ht="30" hidden="1" customHeight="1" x14ac:dyDescent="0.25">
      <c r="D994" s="227"/>
      <c r="E994" s="227"/>
      <c r="F994" s="227"/>
      <c r="G994" s="227"/>
      <c r="H994" s="227"/>
      <c r="I994" s="227"/>
      <c r="J994" s="227"/>
      <c r="K994" s="227"/>
      <c r="L994" s="227"/>
      <c r="M994" s="227"/>
      <c r="N994" s="227"/>
      <c r="O994" s="232" t="s">
        <v>2097</v>
      </c>
      <c r="P994" s="21" t="s">
        <v>2087</v>
      </c>
      <c r="Q994" s="234">
        <v>790</v>
      </c>
      <c r="R994" s="20" t="s">
        <v>559</v>
      </c>
      <c r="S994" s="15">
        <v>300</v>
      </c>
      <c r="T994" s="20"/>
    </row>
    <row r="995" spans="4:20" ht="30" hidden="1" customHeight="1" x14ac:dyDescent="0.25">
      <c r="D995" s="227"/>
      <c r="E995" s="227"/>
      <c r="F995" s="227"/>
      <c r="G995" s="227"/>
      <c r="H995" s="227"/>
      <c r="I995" s="227"/>
      <c r="J995" s="227"/>
      <c r="K995" s="227"/>
      <c r="L995" s="227"/>
      <c r="M995" s="227"/>
      <c r="N995" s="227"/>
      <c r="O995" s="232" t="s">
        <v>2098</v>
      </c>
      <c r="P995" s="21" t="s">
        <v>2088</v>
      </c>
      <c r="Q995" s="234">
        <v>791</v>
      </c>
      <c r="R995" s="20" t="s">
        <v>2037</v>
      </c>
      <c r="S995" s="15">
        <v>4</v>
      </c>
      <c r="T995" s="20"/>
    </row>
    <row r="996" spans="4:20" ht="30" hidden="1" customHeight="1" x14ac:dyDescent="0.25">
      <c r="D996" s="227"/>
      <c r="E996" s="227"/>
      <c r="F996" s="227"/>
      <c r="G996" s="227"/>
      <c r="H996" s="227"/>
      <c r="I996" s="227"/>
      <c r="J996" s="227"/>
      <c r="K996" s="227"/>
      <c r="L996" s="227"/>
      <c r="M996" s="227"/>
      <c r="N996" s="227"/>
      <c r="O996" s="232" t="s">
        <v>2099</v>
      </c>
      <c r="P996" s="44" t="s">
        <v>2089</v>
      </c>
      <c r="Q996" s="233">
        <v>792</v>
      </c>
      <c r="R996" s="20" t="s">
        <v>2023</v>
      </c>
      <c r="S996" s="38">
        <v>4</v>
      </c>
      <c r="T996" s="20"/>
    </row>
    <row r="997" spans="4:20" ht="30" hidden="1" customHeight="1" x14ac:dyDescent="0.25">
      <c r="D997" s="227"/>
      <c r="E997" s="227"/>
      <c r="F997" s="227"/>
      <c r="G997" s="227"/>
      <c r="H997" s="227"/>
      <c r="I997" s="227"/>
      <c r="J997" s="227"/>
      <c r="K997" s="227"/>
      <c r="L997" s="227"/>
      <c r="M997" s="227"/>
      <c r="N997" s="227"/>
      <c r="O997" s="232" t="s">
        <v>2100</v>
      </c>
      <c r="P997" s="44" t="s">
        <v>2090</v>
      </c>
      <c r="Q997" s="233">
        <v>793</v>
      </c>
      <c r="R997" s="20" t="s">
        <v>2023</v>
      </c>
      <c r="S997" s="38">
        <v>4</v>
      </c>
      <c r="T997" s="20"/>
    </row>
    <row r="998" spans="4:20" ht="30" customHeight="1" x14ac:dyDescent="0.25">
      <c r="D998" s="227"/>
      <c r="E998" s="227"/>
      <c r="F998" s="227"/>
      <c r="G998" s="227"/>
      <c r="H998" s="227"/>
      <c r="I998" s="227"/>
      <c r="J998" s="236">
        <v>4</v>
      </c>
      <c r="K998" s="227"/>
      <c r="L998" s="227"/>
      <c r="M998" s="227"/>
      <c r="N998" s="237">
        <v>4</v>
      </c>
      <c r="O998" s="201" t="s">
        <v>2102</v>
      </c>
      <c r="P998" s="198" t="s">
        <v>2101</v>
      </c>
      <c r="Q998" s="199"/>
      <c r="R998" s="199"/>
      <c r="S998" s="200"/>
      <c r="T998" s="199"/>
    </row>
    <row r="999" spans="4:20" ht="30" hidden="1" customHeight="1" x14ac:dyDescent="0.25">
      <c r="D999" s="227"/>
      <c r="E999" s="227"/>
      <c r="F999" s="227"/>
      <c r="G999" s="227"/>
      <c r="H999" s="227"/>
      <c r="I999" s="227"/>
      <c r="J999" s="227"/>
      <c r="K999" s="227"/>
      <c r="L999" s="227"/>
      <c r="M999" s="227"/>
      <c r="N999" s="227"/>
      <c r="O999" s="232" t="s">
        <v>2107</v>
      </c>
      <c r="P999" s="18" t="s">
        <v>2103</v>
      </c>
      <c r="Q999" s="233">
        <v>794</v>
      </c>
      <c r="R999" s="20" t="s">
        <v>2037</v>
      </c>
      <c r="S999" s="38">
        <v>4</v>
      </c>
      <c r="T999" s="20"/>
    </row>
    <row r="1000" spans="4:20" ht="30" hidden="1" customHeight="1" x14ac:dyDescent="0.25">
      <c r="D1000" s="227"/>
      <c r="E1000" s="227"/>
      <c r="F1000" s="227"/>
      <c r="G1000" s="227"/>
      <c r="H1000" s="227"/>
      <c r="I1000" s="227"/>
      <c r="J1000" s="227"/>
      <c r="K1000" s="227"/>
      <c r="L1000" s="227"/>
      <c r="M1000" s="227"/>
      <c r="N1000" s="227"/>
      <c r="O1000" s="232" t="s">
        <v>2108</v>
      </c>
      <c r="P1000" s="9" t="s">
        <v>2104</v>
      </c>
      <c r="Q1000" s="234">
        <v>795</v>
      </c>
      <c r="R1000" s="11" t="s">
        <v>501</v>
      </c>
      <c r="S1000" s="15">
        <v>600</v>
      </c>
      <c r="T1000" s="11"/>
    </row>
    <row r="1001" spans="4:20" ht="30" hidden="1" customHeight="1" x14ac:dyDescent="0.25">
      <c r="D1001" s="227"/>
      <c r="E1001" s="227"/>
      <c r="F1001" s="227"/>
      <c r="G1001" s="227"/>
      <c r="H1001" s="227"/>
      <c r="I1001" s="227"/>
      <c r="J1001" s="227"/>
      <c r="K1001" s="227"/>
      <c r="L1001" s="227"/>
      <c r="M1001" s="227"/>
      <c r="N1001" s="227"/>
      <c r="O1001" s="232" t="s">
        <v>2109</v>
      </c>
      <c r="P1001" s="9" t="s">
        <v>2105</v>
      </c>
      <c r="Q1001" s="234">
        <v>796</v>
      </c>
      <c r="R1001" s="11" t="s">
        <v>2037</v>
      </c>
      <c r="S1001" s="38">
        <v>4</v>
      </c>
      <c r="T1001" s="11"/>
    </row>
    <row r="1002" spans="4:20" ht="30" hidden="1" customHeight="1" x14ac:dyDescent="0.25">
      <c r="D1002" s="227"/>
      <c r="E1002" s="227"/>
      <c r="F1002" s="227"/>
      <c r="G1002" s="227"/>
      <c r="H1002" s="227"/>
      <c r="I1002" s="227"/>
      <c r="J1002" s="227"/>
      <c r="K1002" s="227"/>
      <c r="L1002" s="227"/>
      <c r="M1002" s="227"/>
      <c r="N1002" s="227"/>
      <c r="O1002" s="232" t="s">
        <v>2110</v>
      </c>
      <c r="P1002" s="9" t="s">
        <v>2106</v>
      </c>
      <c r="Q1002" s="234">
        <v>797</v>
      </c>
      <c r="R1002" s="11" t="s">
        <v>2037</v>
      </c>
      <c r="S1002" s="38">
        <v>4</v>
      </c>
      <c r="T1002" s="11"/>
    </row>
    <row r="1003" spans="4:20" ht="30" customHeight="1" x14ac:dyDescent="0.25">
      <c r="D1003" s="227"/>
      <c r="E1003" s="227"/>
      <c r="F1003" s="227"/>
      <c r="G1003" s="227"/>
      <c r="H1003" s="227"/>
      <c r="I1003" s="227"/>
      <c r="J1003" s="236">
        <v>4</v>
      </c>
      <c r="K1003" s="227"/>
      <c r="L1003" s="227"/>
      <c r="M1003" s="227"/>
      <c r="N1003" s="237">
        <v>4</v>
      </c>
      <c r="O1003" s="201" t="s">
        <v>2112</v>
      </c>
      <c r="P1003" s="198" t="s">
        <v>2111</v>
      </c>
      <c r="Q1003" s="199"/>
      <c r="R1003" s="199"/>
      <c r="S1003" s="200"/>
      <c r="T1003" s="199"/>
    </row>
    <row r="1004" spans="4:20" ht="30" hidden="1" customHeight="1" x14ac:dyDescent="0.25">
      <c r="D1004" s="227"/>
      <c r="E1004" s="227"/>
      <c r="F1004" s="227"/>
      <c r="G1004" s="227"/>
      <c r="H1004" s="227"/>
      <c r="I1004" s="227"/>
      <c r="J1004" s="227"/>
      <c r="K1004" s="227"/>
      <c r="L1004" s="227"/>
      <c r="M1004" s="227"/>
      <c r="N1004" s="227"/>
      <c r="O1004" s="232" t="s">
        <v>2117</v>
      </c>
      <c r="P1004" s="44" t="s">
        <v>201</v>
      </c>
      <c r="Q1004" s="233">
        <v>798</v>
      </c>
      <c r="R1004" s="20" t="s">
        <v>2023</v>
      </c>
      <c r="S1004" s="38">
        <v>4</v>
      </c>
      <c r="T1004" s="20"/>
    </row>
    <row r="1005" spans="4:20" ht="30" hidden="1" customHeight="1" x14ac:dyDescent="0.25">
      <c r="D1005" s="227"/>
      <c r="E1005" s="227"/>
      <c r="F1005" s="227"/>
      <c r="G1005" s="227"/>
      <c r="H1005" s="227"/>
      <c r="I1005" s="227"/>
      <c r="J1005" s="227"/>
      <c r="K1005" s="227"/>
      <c r="L1005" s="227"/>
      <c r="M1005" s="227"/>
      <c r="N1005" s="227"/>
      <c r="O1005" s="232" t="s">
        <v>2118</v>
      </c>
      <c r="P1005" s="21" t="s">
        <v>2113</v>
      </c>
      <c r="Q1005" s="234">
        <v>799</v>
      </c>
      <c r="R1005" s="11" t="s">
        <v>501</v>
      </c>
      <c r="S1005" s="23">
        <v>400</v>
      </c>
      <c r="T1005" s="11"/>
    </row>
    <row r="1006" spans="4:20" ht="30" hidden="1" customHeight="1" x14ac:dyDescent="0.25">
      <c r="D1006" s="227"/>
      <c r="E1006" s="227"/>
      <c r="F1006" s="227"/>
      <c r="G1006" s="227"/>
      <c r="H1006" s="227"/>
      <c r="I1006" s="227"/>
      <c r="J1006" s="227"/>
      <c r="K1006" s="227"/>
      <c r="L1006" s="227"/>
      <c r="M1006" s="227"/>
      <c r="N1006" s="227"/>
      <c r="O1006" s="232" t="s">
        <v>2119</v>
      </c>
      <c r="P1006" s="21" t="s">
        <v>2114</v>
      </c>
      <c r="Q1006" s="247">
        <v>800</v>
      </c>
      <c r="R1006" s="11" t="s">
        <v>2115</v>
      </c>
      <c r="S1006" s="23">
        <v>1</v>
      </c>
      <c r="T1006" s="11"/>
    </row>
    <row r="1007" spans="4:20" ht="30" hidden="1" customHeight="1" x14ac:dyDescent="0.25">
      <c r="D1007" s="227"/>
      <c r="E1007" s="227"/>
      <c r="F1007" s="227"/>
      <c r="G1007" s="227"/>
      <c r="H1007" s="227"/>
      <c r="I1007" s="227"/>
      <c r="J1007" s="227"/>
      <c r="K1007" s="227"/>
      <c r="L1007" s="227"/>
      <c r="M1007" s="227"/>
      <c r="N1007" s="227"/>
      <c r="O1007" s="232" t="s">
        <v>2120</v>
      </c>
      <c r="P1007" s="21" t="s">
        <v>2116</v>
      </c>
      <c r="Q1007" s="234">
        <v>801</v>
      </c>
      <c r="R1007" s="11" t="s">
        <v>501</v>
      </c>
      <c r="S1007" s="23">
        <v>400</v>
      </c>
      <c r="T1007" s="11"/>
    </row>
    <row r="1008" spans="4:20" ht="30" customHeight="1" x14ac:dyDescent="0.25">
      <c r="D1008" s="227"/>
      <c r="E1008" s="227"/>
      <c r="F1008" s="227"/>
      <c r="G1008" s="227"/>
      <c r="H1008" s="227"/>
      <c r="I1008" s="227"/>
      <c r="J1008" s="236">
        <v>6</v>
      </c>
      <c r="K1008" s="227"/>
      <c r="L1008" s="227"/>
      <c r="M1008" s="227"/>
      <c r="N1008" s="237">
        <v>6</v>
      </c>
      <c r="O1008" s="201" t="s">
        <v>2122</v>
      </c>
      <c r="P1008" s="198" t="s">
        <v>2121</v>
      </c>
      <c r="Q1008" s="199"/>
      <c r="R1008" s="199"/>
      <c r="S1008" s="200"/>
      <c r="T1008" s="199"/>
    </row>
    <row r="1009" spans="4:21" ht="30" hidden="1" customHeight="1" x14ac:dyDescent="0.25">
      <c r="D1009" s="227"/>
      <c r="E1009" s="227"/>
      <c r="F1009" s="227"/>
      <c r="G1009" s="227"/>
      <c r="H1009" s="227"/>
      <c r="I1009" s="227"/>
      <c r="J1009" s="227"/>
      <c r="K1009" s="227"/>
      <c r="L1009" s="227"/>
      <c r="M1009" s="227"/>
      <c r="N1009" s="227"/>
      <c r="O1009" s="232" t="s">
        <v>2132</v>
      </c>
      <c r="P1009" s="9" t="s">
        <v>2123</v>
      </c>
      <c r="Q1009" s="234">
        <v>802</v>
      </c>
      <c r="R1009" s="20" t="s">
        <v>2124</v>
      </c>
      <c r="S1009" s="15">
        <v>1</v>
      </c>
      <c r="T1009" s="20"/>
    </row>
    <row r="1010" spans="4:21" ht="30" hidden="1" customHeight="1" x14ac:dyDescent="0.25">
      <c r="D1010" s="227"/>
      <c r="E1010" s="227"/>
      <c r="F1010" s="227"/>
      <c r="G1010" s="227"/>
      <c r="H1010" s="227"/>
      <c r="I1010" s="227"/>
      <c r="J1010" s="227"/>
      <c r="K1010" s="227"/>
      <c r="L1010" s="227"/>
      <c r="M1010" s="227"/>
      <c r="N1010" s="227"/>
      <c r="O1010" s="232" t="s">
        <v>2133</v>
      </c>
      <c r="P1010" s="9" t="s">
        <v>2125</v>
      </c>
      <c r="Q1010" s="234">
        <v>803</v>
      </c>
      <c r="R1010" s="20" t="s">
        <v>2035</v>
      </c>
      <c r="S1010" s="15">
        <v>41</v>
      </c>
      <c r="T1010" s="20"/>
    </row>
    <row r="1011" spans="4:21" ht="30" hidden="1" customHeight="1" x14ac:dyDescent="0.25">
      <c r="D1011" s="227"/>
      <c r="E1011" s="227"/>
      <c r="F1011" s="227"/>
      <c r="G1011" s="227"/>
      <c r="H1011" s="227"/>
      <c r="I1011" s="227"/>
      <c r="J1011" s="227"/>
      <c r="K1011" s="227"/>
      <c r="L1011" s="227"/>
      <c r="M1011" s="227"/>
      <c r="N1011" s="227"/>
      <c r="O1011" s="232" t="s">
        <v>2134</v>
      </c>
      <c r="P1011" s="9" t="s">
        <v>2126</v>
      </c>
      <c r="Q1011" s="234">
        <v>804</v>
      </c>
      <c r="R1011" s="20" t="s">
        <v>2035</v>
      </c>
      <c r="S1011" s="15">
        <v>41</v>
      </c>
      <c r="T1011" s="20"/>
    </row>
    <row r="1012" spans="4:21" ht="30" hidden="1" customHeight="1" x14ac:dyDescent="0.25">
      <c r="D1012" s="227"/>
      <c r="E1012" s="227"/>
      <c r="F1012" s="227"/>
      <c r="G1012" s="227"/>
      <c r="H1012" s="227"/>
      <c r="I1012" s="227"/>
      <c r="J1012" s="227"/>
      <c r="K1012" s="227"/>
      <c r="L1012" s="227"/>
      <c r="M1012" s="227"/>
      <c r="N1012" s="227"/>
      <c r="O1012" s="232" t="s">
        <v>2135</v>
      </c>
      <c r="P1012" s="9" t="s">
        <v>2127</v>
      </c>
      <c r="Q1012" s="234">
        <v>805</v>
      </c>
      <c r="R1012" s="20" t="s">
        <v>2128</v>
      </c>
      <c r="S1012" s="15">
        <v>10</v>
      </c>
      <c r="T1012" s="20"/>
      <c r="U1012" t="s">
        <v>2681</v>
      </c>
    </row>
    <row r="1013" spans="4:21" ht="30" hidden="1" customHeight="1" x14ac:dyDescent="0.25">
      <c r="D1013" s="227"/>
      <c r="E1013" s="227"/>
      <c r="F1013" s="227"/>
      <c r="G1013" s="227"/>
      <c r="H1013" s="227"/>
      <c r="I1013" s="227"/>
      <c r="J1013" s="227"/>
      <c r="K1013" s="227"/>
      <c r="L1013" s="227"/>
      <c r="M1013" s="227"/>
      <c r="N1013" s="227"/>
      <c r="O1013" s="232" t="s">
        <v>2136</v>
      </c>
      <c r="P1013" s="9" t="s">
        <v>2129</v>
      </c>
      <c r="Q1013" s="234">
        <v>806</v>
      </c>
      <c r="R1013" s="20" t="s">
        <v>2023</v>
      </c>
      <c r="S1013" s="15">
        <v>4</v>
      </c>
      <c r="T1013" s="20"/>
    </row>
    <row r="1014" spans="4:21" ht="30" hidden="1" customHeight="1" x14ac:dyDescent="0.25">
      <c r="D1014" s="227"/>
      <c r="E1014" s="227"/>
      <c r="F1014" s="227"/>
      <c r="G1014" s="227"/>
      <c r="H1014" s="227"/>
      <c r="I1014" s="227"/>
      <c r="J1014" s="227"/>
      <c r="K1014" s="227"/>
      <c r="L1014" s="227"/>
      <c r="M1014" s="227"/>
      <c r="N1014" s="227"/>
      <c r="O1014" s="232" t="s">
        <v>2137</v>
      </c>
      <c r="P1014" s="9" t="s">
        <v>2130</v>
      </c>
      <c r="Q1014" s="234">
        <v>807</v>
      </c>
      <c r="R1014" s="20" t="s">
        <v>2131</v>
      </c>
      <c r="S1014" s="15">
        <v>4</v>
      </c>
      <c r="T1014" s="20"/>
    </row>
    <row r="1015" spans="4:21" ht="30" customHeight="1" x14ac:dyDescent="0.25">
      <c r="D1015" s="227"/>
      <c r="E1015" s="227"/>
      <c r="F1015" s="228">
        <v>5</v>
      </c>
      <c r="G1015" s="227"/>
      <c r="H1015" s="227"/>
      <c r="I1015" s="236">
        <f>SUM(J1016:J1044)</f>
        <v>22</v>
      </c>
      <c r="J1015" s="227"/>
      <c r="K1015" s="227"/>
      <c r="L1015" s="227"/>
      <c r="M1015" s="237">
        <f>SUM(N1016:N1044)</f>
        <v>28</v>
      </c>
      <c r="N1015" s="227"/>
      <c r="O1015" s="194">
        <v>3.3</v>
      </c>
      <c r="P1015" s="195" t="s">
        <v>2138</v>
      </c>
      <c r="Q1015" s="194"/>
      <c r="R1015" s="194"/>
      <c r="S1015" s="196"/>
      <c r="T1015" s="194"/>
    </row>
    <row r="1016" spans="4:21" ht="30" customHeight="1" x14ac:dyDescent="0.25">
      <c r="D1016" s="227"/>
      <c r="E1016" s="227"/>
      <c r="F1016" s="227"/>
      <c r="G1016" s="227"/>
      <c r="H1016" s="227"/>
      <c r="I1016" s="227"/>
      <c r="J1016" s="236">
        <v>4</v>
      </c>
      <c r="K1016" s="227"/>
      <c r="L1016" s="227"/>
      <c r="M1016" s="227"/>
      <c r="N1016" s="237">
        <v>9</v>
      </c>
      <c r="O1016" s="201" t="s">
        <v>78</v>
      </c>
      <c r="P1016" s="198" t="s">
        <v>2140</v>
      </c>
      <c r="Q1016" s="199"/>
      <c r="R1016" s="199"/>
      <c r="S1016" s="200"/>
      <c r="T1016" s="199"/>
    </row>
    <row r="1017" spans="4:21" ht="30" hidden="1" customHeight="1" x14ac:dyDescent="0.25">
      <c r="D1017" s="227"/>
      <c r="E1017" s="227"/>
      <c r="F1017" s="227"/>
      <c r="G1017" s="227"/>
      <c r="H1017" s="227"/>
      <c r="I1017" s="227"/>
      <c r="J1017" s="227"/>
      <c r="K1017" s="227"/>
      <c r="L1017" s="227"/>
      <c r="M1017" s="227"/>
      <c r="N1017" s="227"/>
      <c r="O1017" s="1036" t="s">
        <v>79</v>
      </c>
      <c r="P1017" s="1039" t="s">
        <v>2141</v>
      </c>
      <c r="Q1017" s="233">
        <v>808</v>
      </c>
      <c r="R1017" s="46" t="s">
        <v>2169</v>
      </c>
      <c r="S1017" s="15">
        <v>1000</v>
      </c>
      <c r="T1017" s="46"/>
    </row>
    <row r="1018" spans="4:21" ht="30" hidden="1" customHeight="1" x14ac:dyDescent="0.25">
      <c r="D1018" s="227"/>
      <c r="E1018" s="227"/>
      <c r="F1018" s="227"/>
      <c r="G1018" s="227"/>
      <c r="H1018" s="227"/>
      <c r="I1018" s="227"/>
      <c r="J1018" s="227"/>
      <c r="K1018" s="227"/>
      <c r="L1018" s="227"/>
      <c r="M1018" s="227"/>
      <c r="N1018" s="227"/>
      <c r="O1018" s="1036"/>
      <c r="P1018" s="1039"/>
      <c r="Q1018" s="233">
        <v>809</v>
      </c>
      <c r="R1018" s="46" t="s">
        <v>2142</v>
      </c>
      <c r="S1018" s="15">
        <v>1000000</v>
      </c>
      <c r="T1018" s="46"/>
    </row>
    <row r="1019" spans="4:21" ht="30" hidden="1" customHeight="1" x14ac:dyDescent="0.25">
      <c r="D1019" s="227"/>
      <c r="E1019" s="227"/>
      <c r="F1019" s="227"/>
      <c r="G1019" s="227"/>
      <c r="H1019" s="227"/>
      <c r="I1019" s="227"/>
      <c r="J1019" s="227"/>
      <c r="K1019" s="227"/>
      <c r="L1019" s="227"/>
      <c r="M1019" s="227"/>
      <c r="N1019" s="227"/>
      <c r="O1019" s="1036"/>
      <c r="P1019" s="1039"/>
      <c r="Q1019" s="233">
        <v>810</v>
      </c>
      <c r="R1019" s="44" t="s">
        <v>2170</v>
      </c>
      <c r="S1019" s="15">
        <v>60</v>
      </c>
      <c r="T1019" s="44"/>
    </row>
    <row r="1020" spans="4:21" ht="30" hidden="1" customHeight="1" x14ac:dyDescent="0.25">
      <c r="D1020" s="227"/>
      <c r="E1020" s="227"/>
      <c r="F1020" s="227"/>
      <c r="G1020" s="227"/>
      <c r="H1020" s="227"/>
      <c r="I1020" s="227"/>
      <c r="J1020" s="227"/>
      <c r="K1020" s="227"/>
      <c r="L1020" s="227"/>
      <c r="M1020" s="227"/>
      <c r="N1020" s="227"/>
      <c r="O1020" s="1036"/>
      <c r="P1020" s="1039"/>
      <c r="Q1020" s="233">
        <v>811</v>
      </c>
      <c r="R1020" s="44" t="s">
        <v>2171</v>
      </c>
      <c r="S1020" s="15">
        <v>90</v>
      </c>
      <c r="T1020" s="44"/>
    </row>
    <row r="1021" spans="4:21" ht="30" hidden="1" customHeight="1" x14ac:dyDescent="0.25">
      <c r="D1021" s="227"/>
      <c r="E1021" s="227"/>
      <c r="F1021" s="227"/>
      <c r="G1021" s="227"/>
      <c r="H1021" s="227"/>
      <c r="I1021" s="227"/>
      <c r="J1021" s="227"/>
      <c r="K1021" s="227"/>
      <c r="L1021" s="227"/>
      <c r="M1021" s="227"/>
      <c r="N1021" s="227"/>
      <c r="O1021" s="1036"/>
      <c r="P1021" s="1039"/>
      <c r="Q1021" s="233">
        <v>812</v>
      </c>
      <c r="R1021" s="44" t="s">
        <v>2172</v>
      </c>
      <c r="S1021" s="15">
        <v>2161</v>
      </c>
      <c r="T1021" s="44"/>
    </row>
    <row r="1022" spans="4:21" ht="30" hidden="1" customHeight="1" x14ac:dyDescent="0.25">
      <c r="D1022" s="227"/>
      <c r="E1022" s="227"/>
      <c r="F1022" s="227"/>
      <c r="G1022" s="227"/>
      <c r="H1022" s="227"/>
      <c r="I1022" s="227"/>
      <c r="J1022" s="227"/>
      <c r="K1022" s="227"/>
      <c r="L1022" s="227"/>
      <c r="M1022" s="227"/>
      <c r="N1022" s="227"/>
      <c r="O1022" s="1036"/>
      <c r="P1022" s="1039"/>
      <c r="Q1022" s="233">
        <v>813</v>
      </c>
      <c r="R1022" s="44" t="s">
        <v>2173</v>
      </c>
      <c r="S1022" s="15">
        <v>190</v>
      </c>
      <c r="T1022" s="44"/>
    </row>
    <row r="1023" spans="4:21" ht="30" hidden="1" customHeight="1" x14ac:dyDescent="0.25">
      <c r="D1023" s="227"/>
      <c r="E1023" s="227"/>
      <c r="F1023" s="227"/>
      <c r="G1023" s="227"/>
      <c r="H1023" s="227"/>
      <c r="I1023" s="227"/>
      <c r="J1023" s="227"/>
      <c r="K1023" s="227"/>
      <c r="L1023" s="227"/>
      <c r="M1023" s="227"/>
      <c r="N1023" s="227"/>
      <c r="O1023" s="232" t="s">
        <v>80</v>
      </c>
      <c r="P1023" s="21" t="s">
        <v>2143</v>
      </c>
      <c r="Q1023" s="234">
        <v>814</v>
      </c>
      <c r="R1023" s="47" t="s">
        <v>2144</v>
      </c>
      <c r="S1023" s="15">
        <v>200000</v>
      </c>
      <c r="T1023" s="47"/>
    </row>
    <row r="1024" spans="4:21" ht="30" hidden="1" customHeight="1" x14ac:dyDescent="0.25">
      <c r="D1024" s="227"/>
      <c r="E1024" s="227"/>
      <c r="F1024" s="227"/>
      <c r="G1024" s="227"/>
      <c r="H1024" s="227"/>
      <c r="I1024" s="227"/>
      <c r="J1024" s="227"/>
      <c r="K1024" s="227"/>
      <c r="L1024" s="227"/>
      <c r="M1024" s="227"/>
      <c r="N1024" s="227"/>
      <c r="O1024" s="232" t="s">
        <v>2149</v>
      </c>
      <c r="P1024" s="21" t="s">
        <v>2145</v>
      </c>
      <c r="Q1024" s="234">
        <v>815</v>
      </c>
      <c r="R1024" s="47" t="s">
        <v>485</v>
      </c>
      <c r="S1024" s="15">
        <v>3</v>
      </c>
      <c r="T1024" s="47"/>
    </row>
    <row r="1025" spans="4:20" ht="30" hidden="1" customHeight="1" x14ac:dyDescent="0.25">
      <c r="D1025" s="227"/>
      <c r="E1025" s="227"/>
      <c r="F1025" s="227"/>
      <c r="G1025" s="227"/>
      <c r="H1025" s="227"/>
      <c r="I1025" s="227"/>
      <c r="J1025" s="227"/>
      <c r="K1025" s="227"/>
      <c r="L1025" s="227"/>
      <c r="M1025" s="227"/>
      <c r="N1025" s="227"/>
      <c r="O1025" s="232" t="s">
        <v>2150</v>
      </c>
      <c r="P1025" s="33" t="s">
        <v>2146</v>
      </c>
      <c r="Q1025" s="234">
        <v>816</v>
      </c>
      <c r="R1025" s="35" t="s">
        <v>2147</v>
      </c>
      <c r="S1025" s="15">
        <v>1</v>
      </c>
      <c r="T1025" s="35"/>
    </row>
    <row r="1026" spans="4:20" ht="30" customHeight="1" x14ac:dyDescent="0.25">
      <c r="D1026" s="227"/>
      <c r="E1026" s="227"/>
      <c r="F1026" s="227"/>
      <c r="G1026" s="227"/>
      <c r="H1026" s="227"/>
      <c r="I1026" s="227"/>
      <c r="J1026" s="236">
        <v>3</v>
      </c>
      <c r="K1026" s="227"/>
      <c r="L1026" s="227"/>
      <c r="M1026" s="227"/>
      <c r="N1026" s="237">
        <v>3</v>
      </c>
      <c r="O1026" s="201" t="s">
        <v>81</v>
      </c>
      <c r="P1026" s="198" t="s">
        <v>2148</v>
      </c>
      <c r="Q1026" s="199"/>
      <c r="R1026" s="199"/>
      <c r="S1026" s="200"/>
      <c r="T1026" s="199"/>
    </row>
    <row r="1027" spans="4:20" ht="30" hidden="1" customHeight="1" x14ac:dyDescent="0.25">
      <c r="D1027" s="227"/>
      <c r="E1027" s="227"/>
      <c r="F1027" s="227"/>
      <c r="G1027" s="227"/>
      <c r="H1027" s="227"/>
      <c r="I1027" s="227"/>
      <c r="J1027" s="227"/>
      <c r="K1027" s="227"/>
      <c r="L1027" s="227"/>
      <c r="M1027" s="227"/>
      <c r="N1027" s="227"/>
      <c r="O1027" s="232" t="s">
        <v>213</v>
      </c>
      <c r="P1027" s="48" t="s">
        <v>2151</v>
      </c>
      <c r="Q1027" s="234">
        <v>817</v>
      </c>
      <c r="R1027" s="47" t="s">
        <v>2152</v>
      </c>
      <c r="S1027" s="15">
        <v>40</v>
      </c>
      <c r="T1027" s="47"/>
    </row>
    <row r="1028" spans="4:20" ht="30" hidden="1" customHeight="1" x14ac:dyDescent="0.25">
      <c r="D1028" s="227"/>
      <c r="E1028" s="227"/>
      <c r="F1028" s="227"/>
      <c r="G1028" s="227"/>
      <c r="H1028" s="227"/>
      <c r="I1028" s="227"/>
      <c r="J1028" s="227"/>
      <c r="K1028" s="227"/>
      <c r="L1028" s="227"/>
      <c r="M1028" s="227"/>
      <c r="N1028" s="227"/>
      <c r="O1028" s="232" t="s">
        <v>214</v>
      </c>
      <c r="P1028" s="21" t="s">
        <v>2153</v>
      </c>
      <c r="Q1028" s="234">
        <v>818</v>
      </c>
      <c r="R1028" s="47" t="s">
        <v>2152</v>
      </c>
      <c r="S1028" s="15">
        <v>6</v>
      </c>
      <c r="T1028" s="47"/>
    </row>
    <row r="1029" spans="4:20" ht="30" hidden="1" customHeight="1" x14ac:dyDescent="0.25">
      <c r="D1029" s="227"/>
      <c r="E1029" s="227"/>
      <c r="F1029" s="227"/>
      <c r="G1029" s="227"/>
      <c r="H1029" s="227"/>
      <c r="I1029" s="227"/>
      <c r="J1029" s="227"/>
      <c r="K1029" s="227"/>
      <c r="L1029" s="227"/>
      <c r="M1029" s="227"/>
      <c r="N1029" s="227"/>
      <c r="O1029" s="232" t="s">
        <v>2156</v>
      </c>
      <c r="P1029" s="33" t="s">
        <v>2154</v>
      </c>
      <c r="Q1029" s="234">
        <v>819</v>
      </c>
      <c r="R1029" s="47" t="s">
        <v>2155</v>
      </c>
      <c r="S1029" s="15">
        <v>6</v>
      </c>
      <c r="T1029" s="47"/>
    </row>
    <row r="1030" spans="4:20" ht="30" customHeight="1" x14ac:dyDescent="0.25">
      <c r="D1030" s="227"/>
      <c r="E1030" s="227"/>
      <c r="F1030" s="227"/>
      <c r="G1030" s="227"/>
      <c r="H1030" s="227"/>
      <c r="I1030" s="227"/>
      <c r="J1030" s="236">
        <v>5</v>
      </c>
      <c r="K1030" s="227"/>
      <c r="L1030" s="227"/>
      <c r="M1030" s="227"/>
      <c r="N1030" s="237">
        <v>5</v>
      </c>
      <c r="O1030" s="201" t="s">
        <v>215</v>
      </c>
      <c r="P1030" s="198" t="s">
        <v>2157</v>
      </c>
      <c r="Q1030" s="199"/>
      <c r="R1030" s="199"/>
      <c r="S1030" s="200"/>
      <c r="T1030" s="199"/>
    </row>
    <row r="1031" spans="4:20" ht="30" hidden="1" customHeight="1" x14ac:dyDescent="0.25">
      <c r="D1031" s="227"/>
      <c r="E1031" s="227"/>
      <c r="F1031" s="227"/>
      <c r="G1031" s="227"/>
      <c r="H1031" s="227"/>
      <c r="I1031" s="227"/>
      <c r="J1031" s="227"/>
      <c r="K1031" s="227"/>
      <c r="L1031" s="227"/>
      <c r="M1031" s="227"/>
      <c r="N1031" s="227"/>
      <c r="O1031" s="232" t="s">
        <v>216</v>
      </c>
      <c r="P1031" s="33" t="s">
        <v>2158</v>
      </c>
      <c r="Q1031" s="234">
        <v>820</v>
      </c>
      <c r="R1031" s="47" t="s">
        <v>2159</v>
      </c>
      <c r="S1031" s="15">
        <v>40</v>
      </c>
      <c r="T1031" s="47"/>
    </row>
    <row r="1032" spans="4:20" ht="30" hidden="1" customHeight="1" x14ac:dyDescent="0.25">
      <c r="D1032" s="227"/>
      <c r="E1032" s="227"/>
      <c r="F1032" s="227"/>
      <c r="G1032" s="227"/>
      <c r="H1032" s="227"/>
      <c r="I1032" s="227"/>
      <c r="J1032" s="227"/>
      <c r="K1032" s="227"/>
      <c r="L1032" s="227"/>
      <c r="M1032" s="227"/>
      <c r="N1032" s="227"/>
      <c r="O1032" s="232" t="s">
        <v>217</v>
      </c>
      <c r="P1032" s="21" t="s">
        <v>2160</v>
      </c>
      <c r="Q1032" s="234">
        <v>821</v>
      </c>
      <c r="R1032" s="47" t="s">
        <v>2161</v>
      </c>
      <c r="S1032" s="15">
        <v>4</v>
      </c>
      <c r="T1032" s="47"/>
    </row>
    <row r="1033" spans="4:20" ht="30" hidden="1" customHeight="1" x14ac:dyDescent="0.25">
      <c r="D1033" s="227"/>
      <c r="E1033" s="227"/>
      <c r="F1033" s="227"/>
      <c r="G1033" s="227"/>
      <c r="H1033" s="227"/>
      <c r="I1033" s="227"/>
      <c r="J1033" s="227"/>
      <c r="K1033" s="227"/>
      <c r="L1033" s="227"/>
      <c r="M1033" s="227"/>
      <c r="N1033" s="227"/>
      <c r="O1033" s="232" t="s">
        <v>2166</v>
      </c>
      <c r="P1033" s="33" t="s">
        <v>2162</v>
      </c>
      <c r="Q1033" s="234">
        <v>822</v>
      </c>
      <c r="R1033" s="35" t="s">
        <v>396</v>
      </c>
      <c r="S1033" s="15">
        <v>20000</v>
      </c>
      <c r="T1033" s="35"/>
    </row>
    <row r="1034" spans="4:20" ht="30" hidden="1" customHeight="1" x14ac:dyDescent="0.25">
      <c r="D1034" s="227"/>
      <c r="E1034" s="227"/>
      <c r="F1034" s="227"/>
      <c r="G1034" s="227"/>
      <c r="H1034" s="227"/>
      <c r="I1034" s="227"/>
      <c r="J1034" s="227"/>
      <c r="K1034" s="227"/>
      <c r="L1034" s="227"/>
      <c r="M1034" s="227"/>
      <c r="N1034" s="227"/>
      <c r="O1034" s="232" t="s">
        <v>2167</v>
      </c>
      <c r="P1034" s="48" t="s">
        <v>2163</v>
      </c>
      <c r="Q1034" s="234">
        <v>823</v>
      </c>
      <c r="R1034" s="48" t="s">
        <v>2164</v>
      </c>
      <c r="S1034" s="15">
        <v>20</v>
      </c>
      <c r="T1034" s="48"/>
    </row>
    <row r="1035" spans="4:20" ht="30" hidden="1" customHeight="1" x14ac:dyDescent="0.25">
      <c r="D1035" s="227"/>
      <c r="E1035" s="227"/>
      <c r="F1035" s="227"/>
      <c r="G1035" s="227"/>
      <c r="H1035" s="227"/>
      <c r="I1035" s="227"/>
      <c r="J1035" s="227"/>
      <c r="K1035" s="227"/>
      <c r="L1035" s="227"/>
      <c r="M1035" s="227"/>
      <c r="N1035" s="227"/>
      <c r="O1035" s="232" t="s">
        <v>2168</v>
      </c>
      <c r="P1035" s="48" t="s">
        <v>2165</v>
      </c>
      <c r="Q1035" s="234">
        <v>824</v>
      </c>
      <c r="R1035" s="33" t="s">
        <v>614</v>
      </c>
      <c r="S1035" s="15">
        <v>1</v>
      </c>
      <c r="T1035" s="33"/>
    </row>
    <row r="1036" spans="4:20" ht="30" customHeight="1" x14ac:dyDescent="0.25">
      <c r="D1036" s="227"/>
      <c r="E1036" s="227"/>
      <c r="F1036" s="227"/>
      <c r="G1036" s="227"/>
      <c r="H1036" s="227"/>
      <c r="I1036" s="227"/>
      <c r="J1036" s="236">
        <v>6</v>
      </c>
      <c r="K1036" s="227"/>
      <c r="L1036" s="227"/>
      <c r="M1036" s="227"/>
      <c r="N1036" s="237">
        <v>7</v>
      </c>
      <c r="O1036" s="201" t="s">
        <v>2175</v>
      </c>
      <c r="P1036" s="198" t="s">
        <v>2174</v>
      </c>
      <c r="Q1036" s="199"/>
      <c r="R1036" s="199"/>
      <c r="S1036" s="200"/>
      <c r="T1036" s="199"/>
    </row>
    <row r="1037" spans="4:20" ht="30" hidden="1" customHeight="1" x14ac:dyDescent="0.25">
      <c r="D1037" s="227"/>
      <c r="E1037" s="227"/>
      <c r="F1037" s="227"/>
      <c r="G1037" s="227"/>
      <c r="H1037" s="227"/>
      <c r="I1037" s="227"/>
      <c r="J1037" s="227"/>
      <c r="K1037" s="227"/>
      <c r="L1037" s="227"/>
      <c r="M1037" s="227"/>
      <c r="N1037" s="227"/>
      <c r="O1037" s="232" t="s">
        <v>2187</v>
      </c>
      <c r="P1037" s="48" t="s">
        <v>2176</v>
      </c>
      <c r="Q1037" s="234">
        <v>825</v>
      </c>
      <c r="R1037" s="48" t="s">
        <v>2177</v>
      </c>
      <c r="S1037" s="10">
        <v>2</v>
      </c>
      <c r="T1037" s="48"/>
    </row>
    <row r="1038" spans="4:20" ht="30" hidden="1" customHeight="1" x14ac:dyDescent="0.25">
      <c r="D1038" s="227"/>
      <c r="E1038" s="227"/>
      <c r="F1038" s="227"/>
      <c r="G1038" s="227"/>
      <c r="H1038" s="227"/>
      <c r="I1038" s="227"/>
      <c r="J1038" s="227"/>
      <c r="K1038" s="227"/>
      <c r="L1038" s="227"/>
      <c r="M1038" s="227"/>
      <c r="N1038" s="227"/>
      <c r="O1038" s="1036" t="s">
        <v>2188</v>
      </c>
      <c r="P1038" s="1037" t="s">
        <v>2178</v>
      </c>
      <c r="Q1038" s="234">
        <v>826</v>
      </c>
      <c r="R1038" s="48" t="s">
        <v>2179</v>
      </c>
      <c r="S1038" s="10">
        <v>4</v>
      </c>
      <c r="T1038" s="48"/>
    </row>
    <row r="1039" spans="4:20" ht="30" hidden="1" customHeight="1" x14ac:dyDescent="0.25">
      <c r="D1039" s="227"/>
      <c r="E1039" s="227"/>
      <c r="F1039" s="227"/>
      <c r="G1039" s="227"/>
      <c r="H1039" s="227"/>
      <c r="I1039" s="227"/>
      <c r="J1039" s="227"/>
      <c r="K1039" s="227"/>
      <c r="L1039" s="227"/>
      <c r="M1039" s="227"/>
      <c r="N1039" s="227"/>
      <c r="O1039" s="1036"/>
      <c r="P1039" s="1037"/>
      <c r="Q1039" s="234">
        <v>827</v>
      </c>
      <c r="R1039" s="48" t="s">
        <v>2161</v>
      </c>
      <c r="S1039" s="10">
        <v>4</v>
      </c>
      <c r="T1039" s="48"/>
    </row>
    <row r="1040" spans="4:20" ht="30" hidden="1" customHeight="1" x14ac:dyDescent="0.25">
      <c r="D1040" s="227"/>
      <c r="E1040" s="227"/>
      <c r="F1040" s="227"/>
      <c r="G1040" s="227"/>
      <c r="H1040" s="227"/>
      <c r="I1040" s="227"/>
      <c r="J1040" s="227"/>
      <c r="K1040" s="227"/>
      <c r="L1040" s="227"/>
      <c r="M1040" s="227"/>
      <c r="N1040" s="227"/>
      <c r="O1040" s="232" t="s">
        <v>2189</v>
      </c>
      <c r="P1040" s="48" t="s">
        <v>2180</v>
      </c>
      <c r="Q1040" s="234">
        <v>828</v>
      </c>
      <c r="R1040" s="48" t="s">
        <v>2181</v>
      </c>
      <c r="S1040" s="10">
        <v>6</v>
      </c>
      <c r="T1040" s="48"/>
    </row>
    <row r="1041" spans="4:20" ht="30" hidden="1" customHeight="1" x14ac:dyDescent="0.25">
      <c r="D1041" s="227"/>
      <c r="E1041" s="227"/>
      <c r="F1041" s="227"/>
      <c r="G1041" s="227"/>
      <c r="H1041" s="227"/>
      <c r="I1041" s="227"/>
      <c r="J1041" s="227"/>
      <c r="K1041" s="227"/>
      <c r="L1041" s="227"/>
      <c r="M1041" s="227"/>
      <c r="N1041" s="227"/>
      <c r="O1041" s="232" t="s">
        <v>2190</v>
      </c>
      <c r="P1041" s="48" t="s">
        <v>2182</v>
      </c>
      <c r="Q1041" s="234">
        <v>829</v>
      </c>
      <c r="R1041" s="48" t="s">
        <v>2161</v>
      </c>
      <c r="S1041" s="10">
        <v>4</v>
      </c>
      <c r="T1041" s="48"/>
    </row>
    <row r="1042" spans="4:20" ht="30" hidden="1" customHeight="1" x14ac:dyDescent="0.25">
      <c r="D1042" s="227"/>
      <c r="E1042" s="227"/>
      <c r="F1042" s="227"/>
      <c r="G1042" s="227"/>
      <c r="H1042" s="227"/>
      <c r="I1042" s="227"/>
      <c r="J1042" s="227"/>
      <c r="K1042" s="227"/>
      <c r="L1042" s="227"/>
      <c r="M1042" s="227"/>
      <c r="N1042" s="227"/>
      <c r="O1042" s="232" t="s">
        <v>2191</v>
      </c>
      <c r="P1042" s="33" t="s">
        <v>2183</v>
      </c>
      <c r="Q1042" s="234">
        <v>830</v>
      </c>
      <c r="R1042" s="48" t="s">
        <v>2184</v>
      </c>
      <c r="S1042" s="10">
        <v>1</v>
      </c>
      <c r="T1042" s="48"/>
    </row>
    <row r="1043" spans="4:20" ht="30" hidden="1" customHeight="1" x14ac:dyDescent="0.25">
      <c r="D1043" s="227"/>
      <c r="E1043" s="227"/>
      <c r="F1043" s="227"/>
      <c r="G1043" s="227"/>
      <c r="H1043" s="227"/>
      <c r="I1043" s="227"/>
      <c r="J1043" s="227"/>
      <c r="K1043" s="227"/>
      <c r="L1043" s="227"/>
      <c r="M1043" s="227"/>
      <c r="N1043" s="227"/>
      <c r="O1043" s="232" t="s">
        <v>2192</v>
      </c>
      <c r="P1043" s="33" t="s">
        <v>2185</v>
      </c>
      <c r="Q1043" s="234">
        <v>831</v>
      </c>
      <c r="R1043" s="48" t="s">
        <v>2186</v>
      </c>
      <c r="S1043" s="10">
        <v>40</v>
      </c>
      <c r="T1043" s="48"/>
    </row>
    <row r="1044" spans="4:20" ht="30" customHeight="1" x14ac:dyDescent="0.25">
      <c r="D1044" s="227"/>
      <c r="E1044" s="227"/>
      <c r="F1044" s="227"/>
      <c r="G1044" s="227"/>
      <c r="H1044" s="227"/>
      <c r="I1044" s="227"/>
      <c r="J1044" s="236">
        <v>4</v>
      </c>
      <c r="K1044" s="227"/>
      <c r="L1044" s="227"/>
      <c r="M1044" s="227"/>
      <c r="N1044" s="237">
        <v>4</v>
      </c>
      <c r="O1044" s="201" t="s">
        <v>2139</v>
      </c>
      <c r="P1044" s="198" t="s">
        <v>2193</v>
      </c>
      <c r="Q1044" s="199"/>
      <c r="R1044" s="199"/>
      <c r="S1044" s="200"/>
      <c r="T1044" s="199"/>
    </row>
    <row r="1045" spans="4:20" ht="30" hidden="1" customHeight="1" x14ac:dyDescent="0.25">
      <c r="D1045" s="227"/>
      <c r="E1045" s="227"/>
      <c r="F1045" s="227"/>
      <c r="G1045" s="227"/>
      <c r="H1045" s="227"/>
      <c r="I1045" s="227"/>
      <c r="J1045" s="227"/>
      <c r="K1045" s="227"/>
      <c r="L1045" s="227"/>
      <c r="M1045" s="227"/>
      <c r="N1045" s="227"/>
      <c r="O1045" s="232" t="s">
        <v>2201</v>
      </c>
      <c r="P1045" s="33" t="s">
        <v>2194</v>
      </c>
      <c r="Q1045" s="234">
        <v>832</v>
      </c>
      <c r="R1045" s="48" t="s">
        <v>2195</v>
      </c>
      <c r="S1045" s="10">
        <v>6</v>
      </c>
      <c r="T1045" s="48"/>
    </row>
    <row r="1046" spans="4:20" ht="30" hidden="1" customHeight="1" x14ac:dyDescent="0.25">
      <c r="D1046" s="227"/>
      <c r="E1046" s="227"/>
      <c r="F1046" s="227"/>
      <c r="G1046" s="227"/>
      <c r="H1046" s="227"/>
      <c r="I1046" s="227"/>
      <c r="J1046" s="227"/>
      <c r="K1046" s="227"/>
      <c r="L1046" s="227"/>
      <c r="M1046" s="227"/>
      <c r="N1046" s="227"/>
      <c r="O1046" s="232" t="s">
        <v>2203</v>
      </c>
      <c r="P1046" s="21" t="s">
        <v>2196</v>
      </c>
      <c r="Q1046" s="234">
        <v>833</v>
      </c>
      <c r="R1046" s="48" t="s">
        <v>2197</v>
      </c>
      <c r="S1046" s="10">
        <v>1</v>
      </c>
      <c r="T1046" s="48"/>
    </row>
    <row r="1047" spans="4:20" ht="30" hidden="1" customHeight="1" x14ac:dyDescent="0.25">
      <c r="D1047" s="227"/>
      <c r="E1047" s="227"/>
      <c r="F1047" s="227"/>
      <c r="G1047" s="227"/>
      <c r="H1047" s="227"/>
      <c r="I1047" s="227"/>
      <c r="J1047" s="227"/>
      <c r="K1047" s="227"/>
      <c r="L1047" s="227"/>
      <c r="M1047" s="227"/>
      <c r="N1047" s="227"/>
      <c r="O1047" s="232" t="s">
        <v>2204</v>
      </c>
      <c r="P1047" s="21" t="s">
        <v>2198</v>
      </c>
      <c r="Q1047" s="234">
        <v>834</v>
      </c>
      <c r="R1047" s="48" t="s">
        <v>2195</v>
      </c>
      <c r="S1047" s="10">
        <v>6</v>
      </c>
      <c r="T1047" s="48"/>
    </row>
    <row r="1048" spans="4:20" ht="30" hidden="1" customHeight="1" x14ac:dyDescent="0.25">
      <c r="D1048" s="227"/>
      <c r="E1048" s="227"/>
      <c r="F1048" s="227"/>
      <c r="G1048" s="227"/>
      <c r="H1048" s="227"/>
      <c r="I1048" s="227"/>
      <c r="J1048" s="227"/>
      <c r="K1048" s="227"/>
      <c r="L1048" s="227"/>
      <c r="M1048" s="227"/>
      <c r="N1048" s="227"/>
      <c r="O1048" s="232" t="s">
        <v>2202</v>
      </c>
      <c r="P1048" s="21" t="s">
        <v>2199</v>
      </c>
      <c r="Q1048" s="234">
        <v>835</v>
      </c>
      <c r="R1048" s="48" t="s">
        <v>2200</v>
      </c>
      <c r="S1048" s="10">
        <v>3</v>
      </c>
      <c r="T1048" s="48"/>
    </row>
    <row r="1049" spans="4:20" ht="30" customHeight="1" x14ac:dyDescent="0.25">
      <c r="D1049" s="227"/>
      <c r="E1049" s="227"/>
      <c r="F1049" s="228">
        <v>1</v>
      </c>
      <c r="G1049" s="227"/>
      <c r="H1049" s="227"/>
      <c r="I1049" s="236">
        <f>SUM(J1050)</f>
        <v>10</v>
      </c>
      <c r="J1049" s="227"/>
      <c r="K1049" s="227"/>
      <c r="L1049" s="227"/>
      <c r="M1049" s="237">
        <f>SUM(N1050)</f>
        <v>10</v>
      </c>
      <c r="N1049" s="227"/>
      <c r="O1049" s="194">
        <v>3.4</v>
      </c>
      <c r="P1049" s="195" t="s">
        <v>2205</v>
      </c>
      <c r="Q1049" s="194"/>
      <c r="R1049" s="194"/>
      <c r="S1049" s="196"/>
      <c r="T1049" s="194"/>
    </row>
    <row r="1050" spans="4:20" ht="30" customHeight="1" x14ac:dyDescent="0.25">
      <c r="D1050" s="227"/>
      <c r="E1050" s="227"/>
      <c r="F1050" s="227"/>
      <c r="G1050" s="227"/>
      <c r="H1050" s="227"/>
      <c r="I1050" s="227"/>
      <c r="J1050" s="236">
        <v>10</v>
      </c>
      <c r="K1050" s="227"/>
      <c r="L1050" s="227"/>
      <c r="M1050" s="227"/>
      <c r="N1050" s="237">
        <v>10</v>
      </c>
      <c r="O1050" s="201" t="s">
        <v>33</v>
      </c>
      <c r="P1050" s="198" t="s">
        <v>2206</v>
      </c>
      <c r="Q1050" s="199"/>
      <c r="R1050" s="199"/>
      <c r="S1050" s="200"/>
      <c r="T1050" s="199"/>
    </row>
    <row r="1051" spans="4:20" ht="30" hidden="1" customHeight="1" x14ac:dyDescent="0.25">
      <c r="D1051" s="227"/>
      <c r="E1051" s="227"/>
      <c r="F1051" s="227"/>
      <c r="G1051" s="227"/>
      <c r="H1051" s="227"/>
      <c r="I1051" s="227"/>
      <c r="J1051" s="227"/>
      <c r="K1051" s="227"/>
      <c r="L1051" s="227"/>
      <c r="M1051" s="227"/>
      <c r="N1051" s="227"/>
      <c r="O1051" s="232" t="s">
        <v>34</v>
      </c>
      <c r="P1051" s="33" t="s">
        <v>2207</v>
      </c>
      <c r="Q1051" s="234">
        <v>836</v>
      </c>
      <c r="R1051" s="33" t="s">
        <v>2208</v>
      </c>
      <c r="S1051" s="10">
        <v>2</v>
      </c>
      <c r="T1051" s="33"/>
    </row>
    <row r="1052" spans="4:20" ht="30" hidden="1" customHeight="1" x14ac:dyDescent="0.25">
      <c r="D1052" s="227"/>
      <c r="E1052" s="227"/>
      <c r="F1052" s="227"/>
      <c r="G1052" s="227"/>
      <c r="H1052" s="227"/>
      <c r="I1052" s="227"/>
      <c r="J1052" s="227"/>
      <c r="K1052" s="227"/>
      <c r="L1052" s="227"/>
      <c r="M1052" s="227"/>
      <c r="N1052" s="227"/>
      <c r="O1052" s="232" t="s">
        <v>35</v>
      </c>
      <c r="P1052" s="33" t="s">
        <v>2209</v>
      </c>
      <c r="Q1052" s="234">
        <v>837</v>
      </c>
      <c r="R1052" s="33" t="s">
        <v>2222</v>
      </c>
      <c r="S1052" s="10">
        <v>1000</v>
      </c>
      <c r="T1052" s="33"/>
    </row>
    <row r="1053" spans="4:20" ht="30" hidden="1" customHeight="1" x14ac:dyDescent="0.25">
      <c r="D1053" s="227"/>
      <c r="E1053" s="227"/>
      <c r="F1053" s="227"/>
      <c r="G1053" s="227"/>
      <c r="H1053" s="227"/>
      <c r="I1053" s="227"/>
      <c r="J1053" s="227"/>
      <c r="K1053" s="227"/>
      <c r="L1053" s="227"/>
      <c r="M1053" s="227"/>
      <c r="N1053" s="227"/>
      <c r="O1053" s="232" t="s">
        <v>36</v>
      </c>
      <c r="P1053" s="33" t="s">
        <v>2210</v>
      </c>
      <c r="Q1053" s="234">
        <v>838</v>
      </c>
      <c r="R1053" s="33" t="s">
        <v>2211</v>
      </c>
      <c r="S1053" s="10">
        <v>1000</v>
      </c>
      <c r="T1053" s="33"/>
    </row>
    <row r="1054" spans="4:20" ht="30" hidden="1" customHeight="1" x14ac:dyDescent="0.25">
      <c r="D1054" s="227"/>
      <c r="E1054" s="227"/>
      <c r="F1054" s="227"/>
      <c r="G1054" s="227"/>
      <c r="H1054" s="227"/>
      <c r="I1054" s="227"/>
      <c r="J1054" s="227"/>
      <c r="K1054" s="227"/>
      <c r="L1054" s="227"/>
      <c r="M1054" s="227"/>
      <c r="N1054" s="227"/>
      <c r="O1054" s="232" t="s">
        <v>37</v>
      </c>
      <c r="P1054" s="33" t="s">
        <v>2212</v>
      </c>
      <c r="Q1054" s="234">
        <v>839</v>
      </c>
      <c r="R1054" s="33" t="s">
        <v>2223</v>
      </c>
      <c r="S1054" s="10">
        <v>1500</v>
      </c>
      <c r="T1054" s="33"/>
    </row>
    <row r="1055" spans="4:20" ht="30" hidden="1" customHeight="1" x14ac:dyDescent="0.25">
      <c r="D1055" s="227"/>
      <c r="E1055" s="227"/>
      <c r="F1055" s="227"/>
      <c r="G1055" s="227"/>
      <c r="H1055" s="227"/>
      <c r="I1055" s="227"/>
      <c r="J1055" s="227"/>
      <c r="K1055" s="227"/>
      <c r="L1055" s="227"/>
      <c r="M1055" s="227"/>
      <c r="N1055" s="227"/>
      <c r="O1055" s="232" t="s">
        <v>218</v>
      </c>
      <c r="P1055" s="33" t="s">
        <v>2213</v>
      </c>
      <c r="Q1055" s="234">
        <v>840</v>
      </c>
      <c r="R1055" s="33" t="s">
        <v>485</v>
      </c>
      <c r="S1055" s="10">
        <v>1</v>
      </c>
      <c r="T1055" s="33"/>
    </row>
    <row r="1056" spans="4:20" ht="30" hidden="1" customHeight="1" x14ac:dyDescent="0.25">
      <c r="D1056" s="227"/>
      <c r="E1056" s="227"/>
      <c r="F1056" s="227"/>
      <c r="G1056" s="227"/>
      <c r="H1056" s="227"/>
      <c r="I1056" s="227"/>
      <c r="J1056" s="227"/>
      <c r="K1056" s="227"/>
      <c r="L1056" s="227"/>
      <c r="M1056" s="227"/>
      <c r="N1056" s="227"/>
      <c r="O1056" s="232" t="s">
        <v>219</v>
      </c>
      <c r="P1056" s="33" t="s">
        <v>2214</v>
      </c>
      <c r="Q1056" s="234">
        <v>841</v>
      </c>
      <c r="R1056" s="33" t="s">
        <v>259</v>
      </c>
      <c r="S1056" s="10">
        <v>1</v>
      </c>
      <c r="T1056" s="33"/>
    </row>
    <row r="1057" spans="4:20" ht="30" hidden="1" customHeight="1" x14ac:dyDescent="0.25">
      <c r="D1057" s="227"/>
      <c r="E1057" s="227"/>
      <c r="F1057" s="227"/>
      <c r="G1057" s="227"/>
      <c r="H1057" s="227"/>
      <c r="I1057" s="227"/>
      <c r="J1057" s="227"/>
      <c r="K1057" s="227"/>
      <c r="L1057" s="227"/>
      <c r="M1057" s="227"/>
      <c r="N1057" s="227"/>
      <c r="O1057" s="232" t="s">
        <v>220</v>
      </c>
      <c r="P1057" s="33" t="s">
        <v>2215</v>
      </c>
      <c r="Q1057" s="234">
        <v>842</v>
      </c>
      <c r="R1057" s="33" t="s">
        <v>2216</v>
      </c>
      <c r="S1057" s="10">
        <v>4</v>
      </c>
      <c r="T1057" s="33"/>
    </row>
    <row r="1058" spans="4:20" ht="30" hidden="1" customHeight="1" x14ac:dyDescent="0.25">
      <c r="D1058" s="227"/>
      <c r="E1058" s="227"/>
      <c r="F1058" s="227"/>
      <c r="G1058" s="227"/>
      <c r="H1058" s="227"/>
      <c r="I1058" s="227"/>
      <c r="J1058" s="227"/>
      <c r="K1058" s="227"/>
      <c r="L1058" s="227"/>
      <c r="M1058" s="227"/>
      <c r="N1058" s="227"/>
      <c r="O1058" s="232" t="s">
        <v>221</v>
      </c>
      <c r="P1058" s="33" t="s">
        <v>2217</v>
      </c>
      <c r="Q1058" s="234">
        <v>843</v>
      </c>
      <c r="R1058" s="33" t="s">
        <v>259</v>
      </c>
      <c r="S1058" s="13">
        <v>18</v>
      </c>
      <c r="T1058" s="33"/>
    </row>
    <row r="1059" spans="4:20" ht="30" hidden="1" customHeight="1" x14ac:dyDescent="0.25">
      <c r="D1059" s="227"/>
      <c r="E1059" s="227"/>
      <c r="F1059" s="227"/>
      <c r="G1059" s="227"/>
      <c r="H1059" s="227"/>
      <c r="I1059" s="227"/>
      <c r="J1059" s="227"/>
      <c r="K1059" s="227"/>
      <c r="L1059" s="227"/>
      <c r="M1059" s="227"/>
      <c r="N1059" s="227"/>
      <c r="O1059" s="232" t="s">
        <v>222</v>
      </c>
      <c r="P1059" s="33" t="s">
        <v>2218</v>
      </c>
      <c r="Q1059" s="234">
        <v>844</v>
      </c>
      <c r="R1059" s="21" t="s">
        <v>503</v>
      </c>
      <c r="S1059" s="10">
        <v>1</v>
      </c>
      <c r="T1059" s="21"/>
    </row>
    <row r="1060" spans="4:20" ht="30" hidden="1" customHeight="1" x14ac:dyDescent="0.25">
      <c r="D1060" s="227"/>
      <c r="E1060" s="227"/>
      <c r="F1060" s="227"/>
      <c r="G1060" s="227"/>
      <c r="H1060" s="227"/>
      <c r="I1060" s="227"/>
      <c r="J1060" s="227"/>
      <c r="K1060" s="227"/>
      <c r="L1060" s="227"/>
      <c r="M1060" s="227"/>
      <c r="N1060" s="227"/>
      <c r="O1060" s="232" t="s">
        <v>2221</v>
      </c>
      <c r="P1060" s="21" t="s">
        <v>2219</v>
      </c>
      <c r="Q1060" s="234">
        <v>845</v>
      </c>
      <c r="R1060" s="33" t="s">
        <v>2220</v>
      </c>
      <c r="S1060" s="10">
        <v>2</v>
      </c>
      <c r="T1060" s="33"/>
    </row>
    <row r="1061" spans="4:20" ht="30" customHeight="1" x14ac:dyDescent="0.25">
      <c r="D1061" s="227"/>
      <c r="E1061" s="227"/>
      <c r="F1061" s="228">
        <v>1</v>
      </c>
      <c r="G1061" s="227"/>
      <c r="H1061" s="227"/>
      <c r="I1061" s="236">
        <f>SUM(J1062)</f>
        <v>4</v>
      </c>
      <c r="J1061" s="227"/>
      <c r="K1061" s="227"/>
      <c r="L1061" s="227"/>
      <c r="M1061" s="237">
        <f>SUM(N1062)</f>
        <v>5</v>
      </c>
      <c r="N1061" s="227"/>
      <c r="O1061" s="194">
        <v>3.5</v>
      </c>
      <c r="P1061" s="195" t="s">
        <v>2224</v>
      </c>
      <c r="Q1061" s="194"/>
      <c r="R1061" s="194"/>
      <c r="S1061" s="196"/>
      <c r="T1061" s="194"/>
    </row>
    <row r="1062" spans="4:20" ht="30" customHeight="1" x14ac:dyDescent="0.25">
      <c r="D1062" s="227"/>
      <c r="E1062" s="227"/>
      <c r="F1062" s="227"/>
      <c r="G1062" s="227"/>
      <c r="H1062" s="227"/>
      <c r="I1062" s="227"/>
      <c r="J1062" s="236">
        <v>4</v>
      </c>
      <c r="K1062" s="227"/>
      <c r="L1062" s="227"/>
      <c r="M1062" s="227"/>
      <c r="N1062" s="237">
        <v>5</v>
      </c>
      <c r="O1062" s="201" t="s">
        <v>223</v>
      </c>
      <c r="P1062" s="198" t="s">
        <v>2225</v>
      </c>
      <c r="Q1062" s="199"/>
      <c r="R1062" s="199"/>
      <c r="S1062" s="200"/>
      <c r="T1062" s="199"/>
    </row>
    <row r="1063" spans="4:20" ht="30" hidden="1" customHeight="1" x14ac:dyDescent="0.25">
      <c r="D1063" s="227"/>
      <c r="E1063" s="227"/>
      <c r="F1063" s="227"/>
      <c r="G1063" s="227"/>
      <c r="H1063" s="227"/>
      <c r="I1063" s="227"/>
      <c r="J1063" s="227"/>
      <c r="K1063" s="227"/>
      <c r="L1063" s="227"/>
      <c r="M1063" s="227"/>
      <c r="N1063" s="227"/>
      <c r="O1063" s="232" t="s">
        <v>224</v>
      </c>
      <c r="P1063" s="33" t="s">
        <v>2226</v>
      </c>
      <c r="Q1063" s="234">
        <v>846</v>
      </c>
      <c r="R1063" s="33" t="s">
        <v>2227</v>
      </c>
      <c r="S1063" s="10">
        <v>1</v>
      </c>
      <c r="T1063" s="33"/>
    </row>
    <row r="1064" spans="4:20" ht="30" hidden="1" customHeight="1" x14ac:dyDescent="0.25">
      <c r="D1064" s="227"/>
      <c r="E1064" s="227"/>
      <c r="F1064" s="227"/>
      <c r="G1064" s="227"/>
      <c r="H1064" s="227"/>
      <c r="I1064" s="227"/>
      <c r="J1064" s="227"/>
      <c r="K1064" s="227"/>
      <c r="L1064" s="227"/>
      <c r="M1064" s="227"/>
      <c r="N1064" s="227"/>
      <c r="O1064" s="1036" t="s">
        <v>225</v>
      </c>
      <c r="P1064" s="1037" t="s">
        <v>2228</v>
      </c>
      <c r="Q1064" s="234">
        <v>847</v>
      </c>
      <c r="R1064" s="33" t="s">
        <v>2229</v>
      </c>
      <c r="S1064" s="10">
        <v>24</v>
      </c>
      <c r="T1064" s="33"/>
    </row>
    <row r="1065" spans="4:20" ht="30" hidden="1" customHeight="1" x14ac:dyDescent="0.25">
      <c r="D1065" s="227"/>
      <c r="E1065" s="227"/>
      <c r="F1065" s="227"/>
      <c r="G1065" s="227"/>
      <c r="H1065" s="227"/>
      <c r="I1065" s="227"/>
      <c r="J1065" s="227"/>
      <c r="K1065" s="227"/>
      <c r="L1065" s="227"/>
      <c r="M1065" s="227"/>
      <c r="N1065" s="227"/>
      <c r="O1065" s="1036"/>
      <c r="P1065" s="1037"/>
      <c r="Q1065" s="234">
        <v>848</v>
      </c>
      <c r="R1065" s="33" t="s">
        <v>2230</v>
      </c>
      <c r="S1065" s="10">
        <v>2500</v>
      </c>
      <c r="T1065" s="33"/>
    </row>
    <row r="1066" spans="4:20" ht="30" hidden="1" customHeight="1" x14ac:dyDescent="0.25">
      <c r="D1066" s="227"/>
      <c r="E1066" s="227"/>
      <c r="F1066" s="227"/>
      <c r="G1066" s="227"/>
      <c r="H1066" s="227"/>
      <c r="I1066" s="227"/>
      <c r="J1066" s="227"/>
      <c r="K1066" s="227"/>
      <c r="L1066" s="227"/>
      <c r="M1066" s="227"/>
      <c r="N1066" s="227"/>
      <c r="O1066" s="232" t="s">
        <v>2235</v>
      </c>
      <c r="P1066" s="21" t="s">
        <v>2231</v>
      </c>
      <c r="Q1066" s="234">
        <v>849</v>
      </c>
      <c r="R1066" s="33" t="s">
        <v>2232</v>
      </c>
      <c r="S1066" s="10">
        <v>2500</v>
      </c>
      <c r="T1066" s="33"/>
    </row>
    <row r="1067" spans="4:20" ht="30" hidden="1" customHeight="1" x14ac:dyDescent="0.25">
      <c r="D1067" s="227"/>
      <c r="E1067" s="227"/>
      <c r="F1067" s="227"/>
      <c r="G1067" s="227"/>
      <c r="H1067" s="227"/>
      <c r="I1067" s="227"/>
      <c r="J1067" s="227"/>
      <c r="K1067" s="227"/>
      <c r="L1067" s="227"/>
      <c r="M1067" s="227"/>
      <c r="N1067" s="227"/>
      <c r="O1067" s="232" t="s">
        <v>2236</v>
      </c>
      <c r="P1067" s="21" t="s">
        <v>2233</v>
      </c>
      <c r="Q1067" s="247">
        <v>850</v>
      </c>
      <c r="R1067" s="33" t="s">
        <v>2234</v>
      </c>
      <c r="S1067" s="10">
        <v>1</v>
      </c>
      <c r="T1067" s="33"/>
    </row>
    <row r="1068" spans="4:20" ht="30" customHeight="1" x14ac:dyDescent="0.25">
      <c r="D1068" s="227"/>
      <c r="E1068" s="227"/>
      <c r="F1068" s="228">
        <v>4</v>
      </c>
      <c r="G1068" s="227"/>
      <c r="H1068" s="227"/>
      <c r="I1068" s="236">
        <f>SUM(J1069:J1084)</f>
        <v>18</v>
      </c>
      <c r="J1068" s="227"/>
      <c r="K1068" s="227"/>
      <c r="L1068" s="227"/>
      <c r="M1068" s="237">
        <f>SUM(N1069:N1084)</f>
        <v>18</v>
      </c>
      <c r="N1068" s="227"/>
      <c r="O1068" s="194">
        <v>3.6</v>
      </c>
      <c r="P1068" s="195" t="s">
        <v>2237</v>
      </c>
      <c r="Q1068" s="194"/>
      <c r="R1068" s="194"/>
      <c r="S1068" s="196"/>
      <c r="T1068" s="194"/>
    </row>
    <row r="1069" spans="4:20" ht="30" customHeight="1" x14ac:dyDescent="0.25">
      <c r="D1069" s="227"/>
      <c r="E1069" s="227"/>
      <c r="F1069" s="227"/>
      <c r="G1069" s="227"/>
      <c r="H1069" s="227"/>
      <c r="I1069" s="227"/>
      <c r="J1069" s="236">
        <v>3</v>
      </c>
      <c r="K1069" s="227"/>
      <c r="L1069" s="227"/>
      <c r="M1069" s="227"/>
      <c r="N1069" s="237">
        <v>3</v>
      </c>
      <c r="O1069" s="201" t="s">
        <v>2238</v>
      </c>
      <c r="P1069" s="198" t="s">
        <v>2239</v>
      </c>
      <c r="Q1069" s="199"/>
      <c r="R1069" s="199"/>
      <c r="S1069" s="200"/>
      <c r="T1069" s="199"/>
    </row>
    <row r="1070" spans="4:20" ht="30" hidden="1" customHeight="1" x14ac:dyDescent="0.25">
      <c r="D1070" s="227"/>
      <c r="E1070" s="227"/>
      <c r="F1070" s="227"/>
      <c r="G1070" s="227"/>
      <c r="H1070" s="227"/>
      <c r="I1070" s="227"/>
      <c r="J1070" s="227"/>
      <c r="K1070" s="227"/>
      <c r="L1070" s="227"/>
      <c r="M1070" s="227"/>
      <c r="N1070" s="227"/>
      <c r="O1070" s="232" t="s">
        <v>2246</v>
      </c>
      <c r="P1070" s="21" t="s">
        <v>2249</v>
      </c>
      <c r="Q1070" s="234">
        <v>851</v>
      </c>
      <c r="R1070" s="11" t="s">
        <v>396</v>
      </c>
      <c r="S1070" s="11">
        <v>200</v>
      </c>
      <c r="T1070" s="11"/>
    </row>
    <row r="1071" spans="4:20" ht="30" hidden="1" customHeight="1" x14ac:dyDescent="0.25">
      <c r="D1071" s="227"/>
      <c r="E1071" s="227"/>
      <c r="F1071" s="227"/>
      <c r="G1071" s="227"/>
      <c r="H1071" s="227"/>
      <c r="I1071" s="227"/>
      <c r="J1071" s="227"/>
      <c r="K1071" s="227"/>
      <c r="L1071" s="227"/>
      <c r="M1071" s="227"/>
      <c r="N1071" s="227"/>
      <c r="O1071" s="232" t="s">
        <v>2247</v>
      </c>
      <c r="P1071" s="21" t="s">
        <v>229</v>
      </c>
      <c r="Q1071" s="234">
        <v>852</v>
      </c>
      <c r="R1071" s="20" t="s">
        <v>2250</v>
      </c>
      <c r="S1071" s="11">
        <v>40</v>
      </c>
      <c r="T1071" s="20"/>
    </row>
    <row r="1072" spans="4:20" ht="30" hidden="1" customHeight="1" x14ac:dyDescent="0.25">
      <c r="D1072" s="227"/>
      <c r="E1072" s="227"/>
      <c r="F1072" s="227"/>
      <c r="G1072" s="227"/>
      <c r="H1072" s="227"/>
      <c r="I1072" s="227"/>
      <c r="J1072" s="227"/>
      <c r="K1072" s="227"/>
      <c r="L1072" s="227"/>
      <c r="M1072" s="227"/>
      <c r="N1072" s="227"/>
      <c r="O1072" s="232" t="s">
        <v>2248</v>
      </c>
      <c r="P1072" s="21" t="s">
        <v>2251</v>
      </c>
      <c r="Q1072" s="234">
        <v>853</v>
      </c>
      <c r="R1072" s="11" t="s">
        <v>2250</v>
      </c>
      <c r="S1072" s="11">
        <v>40</v>
      </c>
      <c r="T1072" s="11"/>
    </row>
    <row r="1073" spans="4:20" ht="30" customHeight="1" x14ac:dyDescent="0.25">
      <c r="D1073" s="227"/>
      <c r="E1073" s="227"/>
      <c r="F1073" s="227"/>
      <c r="G1073" s="227"/>
      <c r="H1073" s="227"/>
      <c r="I1073" s="227"/>
      <c r="J1073" s="236">
        <v>4</v>
      </c>
      <c r="K1073" s="227"/>
      <c r="L1073" s="227"/>
      <c r="M1073" s="227"/>
      <c r="N1073" s="237">
        <v>4</v>
      </c>
      <c r="O1073" s="201" t="s">
        <v>2252</v>
      </c>
      <c r="P1073" s="198" t="s">
        <v>2253</v>
      </c>
      <c r="Q1073" s="199"/>
      <c r="R1073" s="199"/>
      <c r="S1073" s="200"/>
      <c r="T1073" s="199"/>
    </row>
    <row r="1074" spans="4:20" ht="30" hidden="1" customHeight="1" x14ac:dyDescent="0.25">
      <c r="D1074" s="227"/>
      <c r="E1074" s="227"/>
      <c r="F1074" s="227"/>
      <c r="G1074" s="227"/>
      <c r="H1074" s="227"/>
      <c r="I1074" s="227"/>
      <c r="J1074" s="227"/>
      <c r="K1074" s="227"/>
      <c r="L1074" s="227"/>
      <c r="M1074" s="227"/>
      <c r="N1074" s="227"/>
      <c r="O1074" s="232" t="s">
        <v>2254</v>
      </c>
      <c r="P1074" s="21" t="s">
        <v>2240</v>
      </c>
      <c r="Q1074" s="234">
        <v>854</v>
      </c>
      <c r="R1074" s="11" t="s">
        <v>2241</v>
      </c>
      <c r="S1074" s="10">
        <v>1</v>
      </c>
      <c r="T1074" s="11"/>
    </row>
    <row r="1075" spans="4:20" ht="30" hidden="1" customHeight="1" x14ac:dyDescent="0.25">
      <c r="D1075" s="227"/>
      <c r="E1075" s="227"/>
      <c r="F1075" s="227"/>
      <c r="G1075" s="227"/>
      <c r="H1075" s="227"/>
      <c r="I1075" s="227"/>
      <c r="J1075" s="227"/>
      <c r="K1075" s="227"/>
      <c r="L1075" s="227"/>
      <c r="M1075" s="227"/>
      <c r="N1075" s="227"/>
      <c r="O1075" s="232" t="s">
        <v>2255</v>
      </c>
      <c r="P1075" s="21" t="s">
        <v>2242</v>
      </c>
      <c r="Q1075" s="234">
        <v>855</v>
      </c>
      <c r="R1075" s="20" t="s">
        <v>396</v>
      </c>
      <c r="S1075" s="10">
        <v>20000</v>
      </c>
      <c r="T1075" s="20"/>
    </row>
    <row r="1076" spans="4:20" ht="30" hidden="1" customHeight="1" x14ac:dyDescent="0.25">
      <c r="D1076" s="227"/>
      <c r="E1076" s="227"/>
      <c r="F1076" s="227"/>
      <c r="G1076" s="227"/>
      <c r="H1076" s="227"/>
      <c r="I1076" s="227"/>
      <c r="J1076" s="227"/>
      <c r="K1076" s="227"/>
      <c r="L1076" s="227"/>
      <c r="M1076" s="227"/>
      <c r="N1076" s="227"/>
      <c r="O1076" s="232" t="s">
        <v>2256</v>
      </c>
      <c r="P1076" s="21" t="s">
        <v>2243</v>
      </c>
      <c r="Q1076" s="234">
        <v>856</v>
      </c>
      <c r="R1076" s="11" t="s">
        <v>2244</v>
      </c>
      <c r="S1076" s="10">
        <v>1</v>
      </c>
      <c r="T1076" s="11"/>
    </row>
    <row r="1077" spans="4:20" ht="30" hidden="1" customHeight="1" x14ac:dyDescent="0.25">
      <c r="D1077" s="227"/>
      <c r="E1077" s="227"/>
      <c r="F1077" s="227"/>
      <c r="G1077" s="227"/>
      <c r="H1077" s="227"/>
      <c r="I1077" s="227"/>
      <c r="J1077" s="227"/>
      <c r="K1077" s="227"/>
      <c r="L1077" s="227"/>
      <c r="M1077" s="227"/>
      <c r="N1077" s="227"/>
      <c r="O1077" s="232" t="s">
        <v>2257</v>
      </c>
      <c r="P1077" s="21" t="s">
        <v>2245</v>
      </c>
      <c r="Q1077" s="234">
        <v>857</v>
      </c>
      <c r="R1077" s="11" t="s">
        <v>2241</v>
      </c>
      <c r="S1077" s="10">
        <v>6</v>
      </c>
      <c r="T1077" s="11"/>
    </row>
    <row r="1078" spans="4:20" ht="30" customHeight="1" x14ac:dyDescent="0.25">
      <c r="D1078" s="227"/>
      <c r="E1078" s="227"/>
      <c r="F1078" s="227"/>
      <c r="G1078" s="227"/>
      <c r="H1078" s="227"/>
      <c r="I1078" s="227"/>
      <c r="J1078" s="236">
        <v>5</v>
      </c>
      <c r="K1078" s="227"/>
      <c r="L1078" s="227"/>
      <c r="M1078" s="227"/>
      <c r="N1078" s="237">
        <v>5</v>
      </c>
      <c r="O1078" s="201" t="s">
        <v>2259</v>
      </c>
      <c r="P1078" s="198" t="s">
        <v>2258</v>
      </c>
      <c r="Q1078" s="199"/>
      <c r="R1078" s="199"/>
      <c r="S1078" s="200"/>
      <c r="T1078" s="199"/>
    </row>
    <row r="1079" spans="4:20" ht="30" hidden="1" customHeight="1" x14ac:dyDescent="0.25">
      <c r="D1079" s="227"/>
      <c r="E1079" s="227"/>
      <c r="F1079" s="227"/>
      <c r="G1079" s="227"/>
      <c r="H1079" s="227"/>
      <c r="I1079" s="227"/>
      <c r="J1079" s="227"/>
      <c r="K1079" s="227"/>
      <c r="L1079" s="227"/>
      <c r="M1079" s="227"/>
      <c r="N1079" s="227"/>
      <c r="O1079" s="232" t="s">
        <v>2267</v>
      </c>
      <c r="P1079" s="21" t="s">
        <v>2260</v>
      </c>
      <c r="Q1079" s="234">
        <v>858</v>
      </c>
      <c r="R1079" s="11" t="s">
        <v>833</v>
      </c>
      <c r="S1079" s="10">
        <v>1</v>
      </c>
      <c r="T1079" s="11"/>
    </row>
    <row r="1080" spans="4:20" ht="30" hidden="1" customHeight="1" x14ac:dyDescent="0.25">
      <c r="D1080" s="227"/>
      <c r="E1080" s="227"/>
      <c r="F1080" s="227"/>
      <c r="G1080" s="227"/>
      <c r="H1080" s="227"/>
      <c r="I1080" s="227"/>
      <c r="J1080" s="227"/>
      <c r="K1080" s="227"/>
      <c r="L1080" s="227"/>
      <c r="M1080" s="227"/>
      <c r="N1080" s="227"/>
      <c r="O1080" s="232" t="s">
        <v>2268</v>
      </c>
      <c r="P1080" s="21" t="s">
        <v>2261</v>
      </c>
      <c r="Q1080" s="234">
        <v>859</v>
      </c>
      <c r="R1080" s="20" t="s">
        <v>2262</v>
      </c>
      <c r="S1080" s="10">
        <v>1</v>
      </c>
      <c r="T1080" s="20"/>
    </row>
    <row r="1081" spans="4:20" ht="30" hidden="1" customHeight="1" x14ac:dyDescent="0.25">
      <c r="D1081" s="227"/>
      <c r="E1081" s="227"/>
      <c r="F1081" s="227"/>
      <c r="G1081" s="227"/>
      <c r="H1081" s="227"/>
      <c r="I1081" s="227"/>
      <c r="J1081" s="227"/>
      <c r="K1081" s="227"/>
      <c r="L1081" s="227"/>
      <c r="M1081" s="227"/>
      <c r="N1081" s="227"/>
      <c r="O1081" s="232" t="s">
        <v>2269</v>
      </c>
      <c r="P1081" s="21" t="s">
        <v>2263</v>
      </c>
      <c r="Q1081" s="234">
        <v>860</v>
      </c>
      <c r="R1081" s="11" t="s">
        <v>2264</v>
      </c>
      <c r="S1081" s="10">
        <v>100</v>
      </c>
      <c r="T1081" s="11"/>
    </row>
    <row r="1082" spans="4:20" ht="30" hidden="1" customHeight="1" x14ac:dyDescent="0.25">
      <c r="D1082" s="227"/>
      <c r="E1082" s="227"/>
      <c r="F1082" s="227"/>
      <c r="G1082" s="227"/>
      <c r="H1082" s="227"/>
      <c r="I1082" s="227"/>
      <c r="J1082" s="227"/>
      <c r="K1082" s="227"/>
      <c r="L1082" s="227"/>
      <c r="M1082" s="227"/>
      <c r="N1082" s="227"/>
      <c r="O1082" s="232" t="s">
        <v>2270</v>
      </c>
      <c r="P1082" s="21" t="s">
        <v>2265</v>
      </c>
      <c r="Q1082" s="234">
        <v>861</v>
      </c>
      <c r="R1082" s="11" t="s">
        <v>614</v>
      </c>
      <c r="S1082" s="10">
        <v>1</v>
      </c>
      <c r="T1082" s="11"/>
    </row>
    <row r="1083" spans="4:20" ht="30" hidden="1" customHeight="1" x14ac:dyDescent="0.25">
      <c r="D1083" s="227"/>
      <c r="E1083" s="227"/>
      <c r="F1083" s="227"/>
      <c r="G1083" s="227"/>
      <c r="H1083" s="227"/>
      <c r="I1083" s="227"/>
      <c r="J1083" s="227"/>
      <c r="K1083" s="227"/>
      <c r="L1083" s="227"/>
      <c r="M1083" s="227"/>
      <c r="N1083" s="227"/>
      <c r="O1083" s="232" t="s">
        <v>2271</v>
      </c>
      <c r="P1083" s="21" t="s">
        <v>2266</v>
      </c>
      <c r="Q1083" s="234">
        <v>862</v>
      </c>
      <c r="R1083" s="11" t="s">
        <v>2250</v>
      </c>
      <c r="S1083" s="10">
        <v>40</v>
      </c>
      <c r="T1083" s="11"/>
    </row>
    <row r="1084" spans="4:20" ht="30" customHeight="1" x14ac:dyDescent="0.25">
      <c r="D1084" s="227"/>
      <c r="E1084" s="227"/>
      <c r="F1084" s="227"/>
      <c r="G1084" s="227"/>
      <c r="H1084" s="227"/>
      <c r="I1084" s="227"/>
      <c r="J1084" s="236">
        <v>6</v>
      </c>
      <c r="K1084" s="227"/>
      <c r="L1084" s="227"/>
      <c r="M1084" s="227"/>
      <c r="N1084" s="237">
        <v>6</v>
      </c>
      <c r="O1084" s="201" t="s">
        <v>2273</v>
      </c>
      <c r="P1084" s="198" t="s">
        <v>2272</v>
      </c>
      <c r="Q1084" s="199"/>
      <c r="R1084" s="199"/>
      <c r="S1084" s="200"/>
      <c r="T1084" s="199"/>
    </row>
    <row r="1085" spans="4:20" ht="30" hidden="1" customHeight="1" x14ac:dyDescent="0.25">
      <c r="D1085" s="227"/>
      <c r="E1085" s="227"/>
      <c r="F1085" s="227"/>
      <c r="G1085" s="227"/>
      <c r="H1085" s="227"/>
      <c r="I1085" s="227"/>
      <c r="J1085" s="227"/>
      <c r="K1085" s="227"/>
      <c r="L1085" s="227"/>
      <c r="M1085" s="227"/>
      <c r="N1085" s="227"/>
      <c r="O1085" s="232" t="s">
        <v>2284</v>
      </c>
      <c r="P1085" s="21" t="s">
        <v>2274</v>
      </c>
      <c r="Q1085" s="234">
        <v>863</v>
      </c>
      <c r="R1085" s="11" t="s">
        <v>396</v>
      </c>
      <c r="S1085" s="10">
        <v>2000</v>
      </c>
      <c r="T1085" s="11"/>
    </row>
    <row r="1086" spans="4:20" ht="30" hidden="1" customHeight="1" x14ac:dyDescent="0.25">
      <c r="D1086" s="227"/>
      <c r="E1086" s="227"/>
      <c r="F1086" s="227"/>
      <c r="G1086" s="227"/>
      <c r="H1086" s="227"/>
      <c r="I1086" s="227"/>
      <c r="J1086" s="227"/>
      <c r="K1086" s="227"/>
      <c r="L1086" s="227"/>
      <c r="M1086" s="227"/>
      <c r="N1086" s="227"/>
      <c r="O1086" s="232" t="s">
        <v>2285</v>
      </c>
      <c r="P1086" s="21" t="s">
        <v>2275</v>
      </c>
      <c r="Q1086" s="234">
        <v>864</v>
      </c>
      <c r="R1086" s="11" t="s">
        <v>2276</v>
      </c>
      <c r="S1086" s="10">
        <v>3</v>
      </c>
      <c r="T1086" s="11"/>
    </row>
    <row r="1087" spans="4:20" ht="30" hidden="1" customHeight="1" x14ac:dyDescent="0.25">
      <c r="D1087" s="227"/>
      <c r="E1087" s="227"/>
      <c r="F1087" s="227"/>
      <c r="G1087" s="227"/>
      <c r="H1087" s="227"/>
      <c r="I1087" s="227"/>
      <c r="J1087" s="227"/>
      <c r="K1087" s="227"/>
      <c r="L1087" s="227"/>
      <c r="M1087" s="227"/>
      <c r="N1087" s="227"/>
      <c r="O1087" s="232" t="s">
        <v>2286</v>
      </c>
      <c r="P1087" s="21" t="s">
        <v>19</v>
      </c>
      <c r="Q1087" s="234">
        <v>865</v>
      </c>
      <c r="R1087" s="20" t="s">
        <v>2277</v>
      </c>
      <c r="S1087" s="10">
        <v>50</v>
      </c>
      <c r="T1087" s="20"/>
    </row>
    <row r="1088" spans="4:20" ht="30" hidden="1" customHeight="1" x14ac:dyDescent="0.25">
      <c r="D1088" s="227"/>
      <c r="E1088" s="227"/>
      <c r="F1088" s="227"/>
      <c r="G1088" s="227"/>
      <c r="H1088" s="227"/>
      <c r="I1088" s="227"/>
      <c r="J1088" s="227"/>
      <c r="K1088" s="227"/>
      <c r="L1088" s="227"/>
      <c r="M1088" s="227"/>
      <c r="N1088" s="227"/>
      <c r="O1088" s="232" t="s">
        <v>2287</v>
      </c>
      <c r="P1088" s="21" t="s">
        <v>2278</v>
      </c>
      <c r="Q1088" s="234">
        <v>866</v>
      </c>
      <c r="R1088" s="11" t="s">
        <v>2279</v>
      </c>
      <c r="S1088" s="10">
        <v>10000</v>
      </c>
      <c r="T1088" s="11"/>
    </row>
    <row r="1089" spans="3:20" ht="30" hidden="1" customHeight="1" x14ac:dyDescent="0.25">
      <c r="D1089" s="227"/>
      <c r="E1089" s="227"/>
      <c r="F1089" s="227"/>
      <c r="G1089" s="227"/>
      <c r="H1089" s="227"/>
      <c r="I1089" s="227"/>
      <c r="J1089" s="227"/>
      <c r="K1089" s="227"/>
      <c r="L1089" s="227"/>
      <c r="M1089" s="227"/>
      <c r="N1089" s="227"/>
      <c r="O1089" s="232" t="s">
        <v>2288</v>
      </c>
      <c r="P1089" s="21" t="s">
        <v>2280</v>
      </c>
      <c r="Q1089" s="234">
        <v>867</v>
      </c>
      <c r="R1089" s="11" t="s">
        <v>2281</v>
      </c>
      <c r="S1089" s="10">
        <v>3</v>
      </c>
      <c r="T1089" s="11"/>
    </row>
    <row r="1090" spans="3:20" ht="30" hidden="1" customHeight="1" x14ac:dyDescent="0.25">
      <c r="D1090" s="227"/>
      <c r="E1090" s="227"/>
      <c r="F1090" s="227"/>
      <c r="G1090" s="227"/>
      <c r="H1090" s="227"/>
      <c r="I1090" s="227"/>
      <c r="J1090" s="227"/>
      <c r="K1090" s="227"/>
      <c r="L1090" s="227"/>
      <c r="M1090" s="227"/>
      <c r="N1090" s="227"/>
      <c r="O1090" s="232" t="s">
        <v>2289</v>
      </c>
      <c r="P1090" s="21" t="s">
        <v>2282</v>
      </c>
      <c r="Q1090" s="234">
        <v>868</v>
      </c>
      <c r="R1090" s="11" t="s">
        <v>2283</v>
      </c>
      <c r="S1090" s="10">
        <v>1</v>
      </c>
      <c r="T1090" s="11"/>
    </row>
    <row r="1091" spans="3:20" ht="30" customHeight="1" x14ac:dyDescent="0.25">
      <c r="C1091" s="239">
        <v>4</v>
      </c>
      <c r="D1091" s="227"/>
      <c r="E1091" s="228">
        <f>SUM(F1093:F1144)</f>
        <v>19</v>
      </c>
      <c r="F1091" s="227"/>
      <c r="G1091" s="227"/>
      <c r="H1091" s="236">
        <f>SUM(I1093:I1144)</f>
        <v>77</v>
      </c>
      <c r="I1091" s="227"/>
      <c r="J1091" s="227"/>
      <c r="K1091" s="227"/>
      <c r="L1091" s="237">
        <f>SUM(M1093:M1144)</f>
        <v>82</v>
      </c>
      <c r="M1091" s="227"/>
      <c r="N1091" s="227"/>
      <c r="O1091" s="190">
        <v>4</v>
      </c>
      <c r="P1091" s="191" t="s">
        <v>2290</v>
      </c>
      <c r="Q1091" s="190"/>
      <c r="R1091" s="192"/>
      <c r="S1091" s="193"/>
      <c r="T1091" s="192"/>
    </row>
    <row r="1092" spans="3:20" ht="30" customHeight="1" x14ac:dyDescent="0.25">
      <c r="D1092" s="227"/>
      <c r="I1092" s="227"/>
      <c r="J1092" s="227"/>
      <c r="K1092" s="227"/>
      <c r="L1092" s="227"/>
      <c r="M1092" s="227"/>
      <c r="N1092" s="227"/>
      <c r="O1092" s="202"/>
      <c r="P1092" s="203" t="s">
        <v>2291</v>
      </c>
      <c r="Q1092" s="202"/>
      <c r="R1092" s="202"/>
      <c r="S1092" s="204"/>
      <c r="T1092" s="202"/>
    </row>
    <row r="1093" spans="3:20" ht="30" customHeight="1" x14ac:dyDescent="0.25">
      <c r="D1093" s="227"/>
      <c r="E1093" s="227"/>
      <c r="F1093" s="228">
        <v>6</v>
      </c>
      <c r="G1093" s="227"/>
      <c r="H1093" s="227"/>
      <c r="I1093" s="236">
        <f>SUM(J1094:J1107)</f>
        <v>13</v>
      </c>
      <c r="J1093" s="227"/>
      <c r="K1093" s="227"/>
      <c r="L1093" s="227"/>
      <c r="M1093" s="237">
        <f>SUM(N1094:N1107)</f>
        <v>16</v>
      </c>
      <c r="N1093" s="227"/>
      <c r="O1093" s="194">
        <v>4.0999999999999996</v>
      </c>
      <c r="P1093" s="195" t="s">
        <v>2292</v>
      </c>
      <c r="Q1093" s="194"/>
      <c r="R1093" s="194"/>
      <c r="S1093" s="196"/>
      <c r="T1093" s="194"/>
    </row>
    <row r="1094" spans="3:20" ht="30" customHeight="1" x14ac:dyDescent="0.25">
      <c r="D1094" s="227"/>
      <c r="E1094" s="227"/>
      <c r="F1094" s="227"/>
      <c r="G1094" s="227"/>
      <c r="H1094" s="227"/>
      <c r="I1094" s="227"/>
      <c r="J1094" s="236">
        <v>1</v>
      </c>
      <c r="K1094" s="227"/>
      <c r="L1094" s="227"/>
      <c r="M1094" s="227"/>
      <c r="N1094" s="237">
        <v>2</v>
      </c>
      <c r="O1094" s="201" t="s">
        <v>82</v>
      </c>
      <c r="P1094" s="198" t="s">
        <v>2293</v>
      </c>
      <c r="Q1094" s="199"/>
      <c r="R1094" s="199"/>
      <c r="S1094" s="200"/>
      <c r="T1094" s="199"/>
    </row>
    <row r="1095" spans="3:20" ht="30" hidden="1" customHeight="1" x14ac:dyDescent="0.25">
      <c r="D1095" s="227"/>
      <c r="E1095" s="227"/>
      <c r="F1095" s="227"/>
      <c r="G1095" s="227"/>
      <c r="H1095" s="227"/>
      <c r="I1095" s="227"/>
      <c r="J1095" s="227"/>
      <c r="K1095" s="227"/>
      <c r="L1095" s="227"/>
      <c r="M1095" s="227"/>
      <c r="N1095" s="227"/>
      <c r="O1095" s="1036" t="s">
        <v>226</v>
      </c>
      <c r="P1095" s="1038" t="s">
        <v>2294</v>
      </c>
      <c r="Q1095" s="234">
        <v>869</v>
      </c>
      <c r="R1095" s="49" t="s">
        <v>2295</v>
      </c>
      <c r="S1095" s="10">
        <v>1</v>
      </c>
      <c r="T1095" s="49"/>
    </row>
    <row r="1096" spans="3:20" ht="30" hidden="1" customHeight="1" x14ac:dyDescent="0.25">
      <c r="D1096" s="227"/>
      <c r="E1096" s="227"/>
      <c r="F1096" s="227"/>
      <c r="G1096" s="227"/>
      <c r="H1096" s="227"/>
      <c r="I1096" s="227"/>
      <c r="J1096" s="227"/>
      <c r="K1096" s="227"/>
      <c r="L1096" s="227"/>
      <c r="M1096" s="227"/>
      <c r="N1096" s="227"/>
      <c r="O1096" s="1036"/>
      <c r="P1096" s="1038"/>
      <c r="Q1096" s="234">
        <v>870</v>
      </c>
      <c r="R1096" s="49" t="s">
        <v>391</v>
      </c>
      <c r="S1096" s="10">
        <v>1</v>
      </c>
      <c r="T1096" s="49"/>
    </row>
    <row r="1097" spans="3:20" ht="30" customHeight="1" x14ac:dyDescent="0.25">
      <c r="D1097" s="227"/>
      <c r="E1097" s="227"/>
      <c r="F1097" s="227"/>
      <c r="G1097" s="227"/>
      <c r="H1097" s="227"/>
      <c r="I1097" s="227"/>
      <c r="J1097" s="236">
        <v>1</v>
      </c>
      <c r="K1097" s="227"/>
      <c r="L1097" s="227"/>
      <c r="M1097" s="227"/>
      <c r="N1097" s="237">
        <v>1</v>
      </c>
      <c r="O1097" s="201" t="s">
        <v>2297</v>
      </c>
      <c r="P1097" s="198" t="s">
        <v>2296</v>
      </c>
      <c r="Q1097" s="199"/>
      <c r="R1097" s="199"/>
      <c r="S1097" s="200"/>
      <c r="T1097" s="199"/>
    </row>
    <row r="1098" spans="3:20" ht="30" hidden="1" customHeight="1" x14ac:dyDescent="0.25">
      <c r="D1098" s="227"/>
      <c r="E1098" s="227"/>
      <c r="F1098" s="227"/>
      <c r="G1098" s="227"/>
      <c r="H1098" s="227"/>
      <c r="I1098" s="227"/>
      <c r="J1098" s="227"/>
      <c r="K1098" s="227"/>
      <c r="L1098" s="227"/>
      <c r="M1098" s="227"/>
      <c r="N1098" s="227"/>
      <c r="O1098" s="232" t="s">
        <v>2299</v>
      </c>
      <c r="P1098" s="9" t="s">
        <v>2298</v>
      </c>
      <c r="Q1098" s="234">
        <v>871</v>
      </c>
      <c r="R1098" s="49" t="s">
        <v>677</v>
      </c>
      <c r="S1098" s="10">
        <v>40</v>
      </c>
      <c r="T1098" s="49"/>
    </row>
    <row r="1099" spans="3:20" ht="30" customHeight="1" x14ac:dyDescent="0.25">
      <c r="D1099" s="227"/>
      <c r="E1099" s="227"/>
      <c r="F1099" s="227"/>
      <c r="G1099" s="227"/>
      <c r="H1099" s="227"/>
      <c r="I1099" s="227"/>
      <c r="J1099" s="236">
        <v>1</v>
      </c>
      <c r="K1099" s="227"/>
      <c r="L1099" s="227"/>
      <c r="M1099" s="227"/>
      <c r="N1099" s="237">
        <v>2</v>
      </c>
      <c r="O1099" s="201" t="s">
        <v>728</v>
      </c>
      <c r="P1099" s="198" t="s">
        <v>2921</v>
      </c>
      <c r="Q1099" s="199"/>
      <c r="R1099" s="199"/>
      <c r="S1099" s="200"/>
      <c r="T1099" s="199"/>
    </row>
    <row r="1100" spans="3:20" ht="30" hidden="1" customHeight="1" x14ac:dyDescent="0.25">
      <c r="D1100" s="227"/>
      <c r="E1100" s="227"/>
      <c r="F1100" s="227"/>
      <c r="G1100" s="227"/>
      <c r="H1100" s="227"/>
      <c r="I1100" s="227"/>
      <c r="J1100" s="227"/>
      <c r="K1100" s="227"/>
      <c r="L1100" s="227"/>
      <c r="M1100" s="227"/>
      <c r="N1100" s="227"/>
      <c r="O1100" s="1032" t="s">
        <v>2304</v>
      </c>
      <c r="P1100" s="1034" t="s">
        <v>2922</v>
      </c>
      <c r="Q1100" s="234">
        <v>872</v>
      </c>
      <c r="R1100" s="49" t="s">
        <v>2923</v>
      </c>
      <c r="S1100" s="10">
        <v>1</v>
      </c>
      <c r="T1100" s="49"/>
    </row>
    <row r="1101" spans="3:20" ht="30" hidden="1" customHeight="1" x14ac:dyDescent="0.25">
      <c r="D1101" s="227"/>
      <c r="E1101" s="227"/>
      <c r="F1101" s="227"/>
      <c r="G1101" s="227"/>
      <c r="H1101" s="227"/>
      <c r="I1101" s="227"/>
      <c r="J1101" s="227"/>
      <c r="K1101" s="227"/>
      <c r="L1101" s="227"/>
      <c r="M1101" s="227"/>
      <c r="N1101" s="227"/>
      <c r="O1101" s="1033"/>
      <c r="P1101" s="1035"/>
      <c r="Q1101" s="234">
        <v>873</v>
      </c>
      <c r="R1101" s="49" t="s">
        <v>2924</v>
      </c>
      <c r="S1101" s="10">
        <v>1</v>
      </c>
      <c r="T1101" s="49"/>
    </row>
    <row r="1102" spans="3:20" ht="30" customHeight="1" x14ac:dyDescent="0.25">
      <c r="D1102" s="227"/>
      <c r="E1102" s="227"/>
      <c r="F1102" s="227"/>
      <c r="G1102" s="227"/>
      <c r="H1102" s="227"/>
      <c r="I1102" s="227"/>
      <c r="J1102" s="236">
        <v>1</v>
      </c>
      <c r="K1102" s="227"/>
      <c r="L1102" s="227"/>
      <c r="M1102" s="227"/>
      <c r="N1102" s="237">
        <v>2</v>
      </c>
      <c r="O1102" s="201" t="s">
        <v>2308</v>
      </c>
      <c r="P1102" s="198" t="s">
        <v>2300</v>
      </c>
      <c r="Q1102" s="199"/>
      <c r="R1102" s="199"/>
      <c r="S1102" s="200"/>
      <c r="T1102" s="199"/>
    </row>
    <row r="1103" spans="3:20" ht="30" hidden="1" customHeight="1" x14ac:dyDescent="0.25">
      <c r="D1103" s="227"/>
      <c r="E1103" s="227"/>
      <c r="F1103" s="227"/>
      <c r="G1103" s="227"/>
      <c r="H1103" s="227"/>
      <c r="I1103" s="227"/>
      <c r="J1103" s="227"/>
      <c r="K1103" s="227"/>
      <c r="L1103" s="227"/>
      <c r="M1103" s="227"/>
      <c r="N1103" s="227"/>
      <c r="O1103" s="1036" t="s">
        <v>2309</v>
      </c>
      <c r="P1103" s="1038" t="s">
        <v>2301</v>
      </c>
      <c r="Q1103" s="234">
        <v>874</v>
      </c>
      <c r="R1103" s="49" t="s">
        <v>2302</v>
      </c>
      <c r="S1103" s="10">
        <v>1</v>
      </c>
      <c r="T1103" s="49"/>
    </row>
    <row r="1104" spans="3:20" ht="30" hidden="1" customHeight="1" x14ac:dyDescent="0.25">
      <c r="D1104" s="227"/>
      <c r="E1104" s="227"/>
      <c r="F1104" s="227"/>
      <c r="G1104" s="227"/>
      <c r="H1104" s="227"/>
      <c r="I1104" s="227"/>
      <c r="J1104" s="227"/>
      <c r="K1104" s="227"/>
      <c r="L1104" s="227"/>
      <c r="M1104" s="227"/>
      <c r="N1104" s="227"/>
      <c r="O1104" s="1036"/>
      <c r="P1104" s="1038"/>
      <c r="Q1104" s="234">
        <v>875</v>
      </c>
      <c r="R1104" s="49" t="s">
        <v>2303</v>
      </c>
      <c r="S1104" s="10">
        <v>1</v>
      </c>
      <c r="T1104" s="49"/>
    </row>
    <row r="1105" spans="4:20" ht="30" customHeight="1" x14ac:dyDescent="0.25">
      <c r="D1105" s="227"/>
      <c r="E1105" s="227"/>
      <c r="F1105" s="227"/>
      <c r="G1105" s="227"/>
      <c r="H1105" s="227"/>
      <c r="I1105" s="227"/>
      <c r="J1105" s="236">
        <v>1</v>
      </c>
      <c r="K1105" s="227"/>
      <c r="L1105" s="227"/>
      <c r="M1105" s="227"/>
      <c r="N1105" s="237">
        <v>1</v>
      </c>
      <c r="O1105" s="201" t="s">
        <v>2311</v>
      </c>
      <c r="P1105" s="198" t="s">
        <v>2307</v>
      </c>
      <c r="Q1105" s="199"/>
      <c r="R1105" s="199"/>
      <c r="S1105" s="200"/>
      <c r="T1105" s="199"/>
    </row>
    <row r="1106" spans="4:20" ht="30" hidden="1" customHeight="1" x14ac:dyDescent="0.25">
      <c r="D1106" s="227"/>
      <c r="E1106" s="227"/>
      <c r="F1106" s="227"/>
      <c r="G1106" s="227"/>
      <c r="H1106" s="227"/>
      <c r="I1106" s="227"/>
      <c r="J1106" s="227"/>
      <c r="K1106" s="227"/>
      <c r="L1106" s="227"/>
      <c r="M1106" s="227"/>
      <c r="N1106" s="227"/>
      <c r="O1106" s="232" t="s">
        <v>2327</v>
      </c>
      <c r="P1106" s="9" t="s">
        <v>2305</v>
      </c>
      <c r="Q1106" s="234">
        <v>876</v>
      </c>
      <c r="R1106" s="49" t="s">
        <v>2306</v>
      </c>
      <c r="S1106" s="10">
        <v>40</v>
      </c>
      <c r="T1106" s="49"/>
    </row>
    <row r="1107" spans="4:20" ht="30" customHeight="1" x14ac:dyDescent="0.25">
      <c r="D1107" s="227"/>
      <c r="E1107" s="227"/>
      <c r="F1107" s="227"/>
      <c r="G1107" s="227"/>
      <c r="H1107" s="227"/>
      <c r="I1107" s="227"/>
      <c r="J1107" s="236">
        <v>8</v>
      </c>
      <c r="K1107" s="227"/>
      <c r="L1107" s="227"/>
      <c r="M1107" s="227"/>
      <c r="N1107" s="237">
        <v>8</v>
      </c>
      <c r="O1107" s="201" t="s">
        <v>2925</v>
      </c>
      <c r="P1107" s="198" t="s">
        <v>2310</v>
      </c>
      <c r="Q1107" s="199"/>
      <c r="R1107" s="199"/>
      <c r="S1107" s="200"/>
      <c r="T1107" s="199"/>
    </row>
    <row r="1108" spans="4:20" ht="30" hidden="1" customHeight="1" x14ac:dyDescent="0.25">
      <c r="D1108" s="227"/>
      <c r="E1108" s="227"/>
      <c r="F1108" s="227"/>
      <c r="G1108" s="227"/>
      <c r="H1108" s="227"/>
      <c r="I1108" s="227"/>
      <c r="J1108" s="227"/>
      <c r="K1108" s="227"/>
      <c r="L1108" s="227"/>
      <c r="M1108" s="227"/>
      <c r="N1108" s="227"/>
      <c r="O1108" s="232" t="s">
        <v>2926</v>
      </c>
      <c r="P1108" s="9" t="s">
        <v>2312</v>
      </c>
      <c r="Q1108" s="234">
        <v>877</v>
      </c>
      <c r="R1108" s="9" t="s">
        <v>1463</v>
      </c>
      <c r="S1108" s="11">
        <v>1</v>
      </c>
      <c r="T1108" s="9"/>
    </row>
    <row r="1109" spans="4:20" ht="30" hidden="1" customHeight="1" x14ac:dyDescent="0.25">
      <c r="D1109" s="227"/>
      <c r="E1109" s="227"/>
      <c r="F1109" s="227"/>
      <c r="G1109" s="227"/>
      <c r="H1109" s="227"/>
      <c r="I1109" s="227"/>
      <c r="J1109" s="227"/>
      <c r="K1109" s="227"/>
      <c r="L1109" s="227"/>
      <c r="M1109" s="227"/>
      <c r="N1109" s="227"/>
      <c r="O1109" s="232" t="s">
        <v>2927</v>
      </c>
      <c r="P1109" s="9" t="s">
        <v>2313</v>
      </c>
      <c r="Q1109" s="234">
        <v>878</v>
      </c>
      <c r="R1109" s="9" t="s">
        <v>2314</v>
      </c>
      <c r="S1109" s="11">
        <v>1</v>
      </c>
      <c r="T1109" s="9"/>
    </row>
    <row r="1110" spans="4:20" ht="30" hidden="1" customHeight="1" x14ac:dyDescent="0.25">
      <c r="D1110" s="227"/>
      <c r="E1110" s="227"/>
      <c r="F1110" s="227"/>
      <c r="G1110" s="227"/>
      <c r="H1110" s="227"/>
      <c r="I1110" s="227"/>
      <c r="J1110" s="227"/>
      <c r="K1110" s="227"/>
      <c r="L1110" s="227"/>
      <c r="M1110" s="227"/>
      <c r="N1110" s="227"/>
      <c r="O1110" s="232" t="s">
        <v>2928</v>
      </c>
      <c r="P1110" s="9" t="s">
        <v>2315</v>
      </c>
      <c r="Q1110" s="234">
        <v>879</v>
      </c>
      <c r="R1110" s="9" t="s">
        <v>2316</v>
      </c>
      <c r="S1110" s="11">
        <v>1</v>
      </c>
      <c r="T1110" s="9"/>
    </row>
    <row r="1111" spans="4:20" ht="30" hidden="1" customHeight="1" x14ac:dyDescent="0.25">
      <c r="D1111" s="227"/>
      <c r="E1111" s="227"/>
      <c r="F1111" s="227"/>
      <c r="G1111" s="227"/>
      <c r="H1111" s="227"/>
      <c r="I1111" s="227"/>
      <c r="J1111" s="227"/>
      <c r="K1111" s="227"/>
      <c r="L1111" s="227"/>
      <c r="M1111" s="227"/>
      <c r="N1111" s="227"/>
      <c r="O1111" s="232" t="s">
        <v>2929</v>
      </c>
      <c r="P1111" s="9" t="s">
        <v>2317</v>
      </c>
      <c r="Q1111" s="234">
        <v>880</v>
      </c>
      <c r="R1111" s="9" t="s">
        <v>2318</v>
      </c>
      <c r="S1111" s="11">
        <v>1</v>
      </c>
      <c r="T1111" s="9"/>
    </row>
    <row r="1112" spans="4:20" ht="30" hidden="1" customHeight="1" x14ac:dyDescent="0.25">
      <c r="D1112" s="227"/>
      <c r="E1112" s="227"/>
      <c r="F1112" s="227"/>
      <c r="G1112" s="227"/>
      <c r="H1112" s="227"/>
      <c r="I1112" s="227"/>
      <c r="J1112" s="227"/>
      <c r="K1112" s="227"/>
      <c r="L1112" s="227"/>
      <c r="M1112" s="227"/>
      <c r="N1112" s="227"/>
      <c r="O1112" s="232" t="s">
        <v>2930</v>
      </c>
      <c r="P1112" s="9" t="s">
        <v>2319</v>
      </c>
      <c r="Q1112" s="234">
        <v>881</v>
      </c>
      <c r="R1112" s="9" t="s">
        <v>2320</v>
      </c>
      <c r="S1112" s="11">
        <v>300</v>
      </c>
      <c r="T1112" s="9"/>
    </row>
    <row r="1113" spans="4:20" ht="30" hidden="1" customHeight="1" x14ac:dyDescent="0.25">
      <c r="D1113" s="227"/>
      <c r="E1113" s="227"/>
      <c r="F1113" s="227"/>
      <c r="G1113" s="227"/>
      <c r="H1113" s="227"/>
      <c r="I1113" s="227"/>
      <c r="J1113" s="227"/>
      <c r="K1113" s="227"/>
      <c r="L1113" s="227"/>
      <c r="M1113" s="227"/>
      <c r="N1113" s="227"/>
      <c r="O1113" s="232" t="s">
        <v>2931</v>
      </c>
      <c r="P1113" s="18" t="s">
        <v>2321</v>
      </c>
      <c r="Q1113" s="233">
        <v>882</v>
      </c>
      <c r="R1113" s="9" t="s">
        <v>2322</v>
      </c>
      <c r="S1113" s="11">
        <v>2</v>
      </c>
      <c r="T1113" s="9"/>
    </row>
    <row r="1114" spans="4:20" ht="30" hidden="1" customHeight="1" x14ac:dyDescent="0.25">
      <c r="D1114" s="227"/>
      <c r="E1114" s="227"/>
      <c r="F1114" s="227"/>
      <c r="G1114" s="227"/>
      <c r="H1114" s="227"/>
      <c r="I1114" s="227"/>
      <c r="J1114" s="227"/>
      <c r="K1114" s="227"/>
      <c r="L1114" s="227"/>
      <c r="M1114" s="227"/>
      <c r="N1114" s="227"/>
      <c r="O1114" s="232" t="s">
        <v>2932</v>
      </c>
      <c r="P1114" s="9" t="s">
        <v>2323</v>
      </c>
      <c r="Q1114" s="234">
        <v>883</v>
      </c>
      <c r="R1114" s="9" t="s">
        <v>2324</v>
      </c>
      <c r="S1114" s="11">
        <v>10</v>
      </c>
      <c r="T1114" s="9"/>
    </row>
    <row r="1115" spans="4:20" ht="30" hidden="1" customHeight="1" x14ac:dyDescent="0.25">
      <c r="D1115" s="227"/>
      <c r="E1115" s="227"/>
      <c r="F1115" s="227"/>
      <c r="G1115" s="227"/>
      <c r="H1115" s="227"/>
      <c r="I1115" s="227"/>
      <c r="J1115" s="227"/>
      <c r="K1115" s="227"/>
      <c r="L1115" s="227"/>
      <c r="M1115" s="227"/>
      <c r="N1115" s="227"/>
      <c r="O1115" s="232" t="s">
        <v>2933</v>
      </c>
      <c r="P1115" s="9" t="s">
        <v>2325</v>
      </c>
      <c r="Q1115" s="234">
        <v>884</v>
      </c>
      <c r="R1115" s="9" t="s">
        <v>2326</v>
      </c>
      <c r="S1115" s="11">
        <v>1</v>
      </c>
      <c r="T1115" s="9"/>
    </row>
    <row r="1116" spans="4:20" ht="30" customHeight="1" x14ac:dyDescent="0.25">
      <c r="D1116" s="227"/>
      <c r="E1116" s="227"/>
      <c r="F1116" s="228">
        <v>5</v>
      </c>
      <c r="G1116" s="227"/>
      <c r="H1116" s="227"/>
      <c r="I1116" s="236">
        <f>SUM(J1117:J1131)</f>
        <v>12</v>
      </c>
      <c r="J1116" s="227"/>
      <c r="K1116" s="227"/>
      <c r="L1116" s="227"/>
      <c r="M1116" s="237">
        <f>SUM(N1117:N1131)</f>
        <v>12</v>
      </c>
      <c r="N1116" s="227"/>
      <c r="O1116" s="194">
        <v>4.2</v>
      </c>
      <c r="P1116" s="195" t="s">
        <v>2328</v>
      </c>
      <c r="Q1116" s="194"/>
      <c r="R1116" s="194"/>
      <c r="S1116" s="196"/>
      <c r="T1116" s="194"/>
    </row>
    <row r="1117" spans="4:20" ht="30" customHeight="1" x14ac:dyDescent="0.25">
      <c r="D1117" s="227"/>
      <c r="E1117" s="227"/>
      <c r="F1117" s="227"/>
      <c r="G1117" s="227"/>
      <c r="H1117" s="227"/>
      <c r="I1117" s="227"/>
      <c r="J1117" s="236">
        <v>3</v>
      </c>
      <c r="K1117" s="227"/>
      <c r="L1117" s="227"/>
      <c r="M1117" s="227"/>
      <c r="N1117" s="237">
        <v>3</v>
      </c>
      <c r="O1117" s="201" t="s">
        <v>83</v>
      </c>
      <c r="P1117" s="198" t="s">
        <v>2333</v>
      </c>
      <c r="Q1117" s="199"/>
      <c r="R1117" s="199"/>
      <c r="S1117" s="200"/>
      <c r="T1117" s="199"/>
    </row>
    <row r="1118" spans="4:20" ht="30" hidden="1" customHeight="1" x14ac:dyDescent="0.25">
      <c r="D1118" s="227"/>
      <c r="E1118" s="227"/>
      <c r="F1118" s="227"/>
      <c r="G1118" s="227"/>
      <c r="H1118" s="227"/>
      <c r="I1118" s="227"/>
      <c r="J1118" s="227"/>
      <c r="K1118" s="227"/>
      <c r="L1118" s="227"/>
      <c r="M1118" s="227"/>
      <c r="N1118" s="227"/>
      <c r="O1118" s="232" t="s">
        <v>84</v>
      </c>
      <c r="P1118" s="9" t="s">
        <v>2329</v>
      </c>
      <c r="Q1118" s="234">
        <v>885</v>
      </c>
      <c r="R1118" s="9" t="s">
        <v>2330</v>
      </c>
      <c r="S1118" s="10">
        <v>5</v>
      </c>
      <c r="T1118" s="9"/>
    </row>
    <row r="1119" spans="4:20" ht="30" hidden="1" customHeight="1" x14ac:dyDescent="0.25">
      <c r="D1119" s="227"/>
      <c r="E1119" s="227"/>
      <c r="F1119" s="227"/>
      <c r="G1119" s="227"/>
      <c r="H1119" s="227"/>
      <c r="I1119" s="227"/>
      <c r="J1119" s="227"/>
      <c r="K1119" s="227"/>
      <c r="L1119" s="227"/>
      <c r="M1119" s="227"/>
      <c r="N1119" s="227"/>
      <c r="O1119" s="232" t="s">
        <v>2334</v>
      </c>
      <c r="P1119" s="9" t="s">
        <v>2331</v>
      </c>
      <c r="Q1119" s="234">
        <v>886</v>
      </c>
      <c r="R1119" s="9" t="s">
        <v>855</v>
      </c>
      <c r="S1119" s="10">
        <v>5</v>
      </c>
      <c r="T1119" s="9"/>
    </row>
    <row r="1120" spans="4:20" ht="30" hidden="1" customHeight="1" x14ac:dyDescent="0.25">
      <c r="D1120" s="227"/>
      <c r="E1120" s="227"/>
      <c r="F1120" s="227"/>
      <c r="G1120" s="227"/>
      <c r="H1120" s="227"/>
      <c r="I1120" s="227"/>
      <c r="J1120" s="227"/>
      <c r="K1120" s="227"/>
      <c r="L1120" s="227"/>
      <c r="M1120" s="227"/>
      <c r="N1120" s="227"/>
      <c r="O1120" s="232" t="s">
        <v>2335</v>
      </c>
      <c r="P1120" s="18" t="s">
        <v>2332</v>
      </c>
      <c r="Q1120" s="233">
        <v>887</v>
      </c>
      <c r="R1120" s="18" t="s">
        <v>677</v>
      </c>
      <c r="S1120" s="19">
        <v>40</v>
      </c>
      <c r="T1120" s="18"/>
    </row>
    <row r="1121" spans="4:20" ht="30" customHeight="1" x14ac:dyDescent="0.25">
      <c r="D1121" s="227"/>
      <c r="E1121" s="227"/>
      <c r="F1121" s="227"/>
      <c r="G1121" s="227"/>
      <c r="H1121" s="227"/>
      <c r="I1121" s="227"/>
      <c r="J1121" s="236">
        <v>3</v>
      </c>
      <c r="K1121" s="227"/>
      <c r="L1121" s="227"/>
      <c r="M1121" s="227"/>
      <c r="N1121" s="237">
        <v>3</v>
      </c>
      <c r="O1121" s="201" t="s">
        <v>2337</v>
      </c>
      <c r="P1121" s="198" t="s">
        <v>2336</v>
      </c>
      <c r="Q1121" s="199"/>
      <c r="R1121" s="199"/>
      <c r="S1121" s="200"/>
      <c r="T1121" s="199"/>
    </row>
    <row r="1122" spans="4:20" ht="30" hidden="1" customHeight="1" x14ac:dyDescent="0.25">
      <c r="D1122" s="227"/>
      <c r="E1122" s="227"/>
      <c r="F1122" s="227"/>
      <c r="G1122" s="227"/>
      <c r="H1122" s="227"/>
      <c r="I1122" s="227"/>
      <c r="J1122" s="227"/>
      <c r="K1122" s="227"/>
      <c r="L1122" s="227"/>
      <c r="M1122" s="227"/>
      <c r="N1122" s="227"/>
      <c r="O1122" s="232" t="s">
        <v>2343</v>
      </c>
      <c r="P1122" s="21" t="s">
        <v>2338</v>
      </c>
      <c r="Q1122" s="234">
        <v>888</v>
      </c>
      <c r="R1122" s="49" t="s">
        <v>2339</v>
      </c>
      <c r="S1122" s="11">
        <v>4</v>
      </c>
      <c r="T1122" s="49"/>
    </row>
    <row r="1123" spans="4:20" ht="30" hidden="1" customHeight="1" x14ac:dyDescent="0.25">
      <c r="D1123" s="227"/>
      <c r="E1123" s="227"/>
      <c r="F1123" s="227"/>
      <c r="G1123" s="227"/>
      <c r="H1123" s="227"/>
      <c r="I1123" s="227"/>
      <c r="J1123" s="227"/>
      <c r="K1123" s="227"/>
      <c r="L1123" s="227"/>
      <c r="M1123" s="227"/>
      <c r="N1123" s="227"/>
      <c r="O1123" s="232" t="s">
        <v>2344</v>
      </c>
      <c r="P1123" s="21" t="s">
        <v>2340</v>
      </c>
      <c r="Q1123" s="234">
        <v>889</v>
      </c>
      <c r="R1123" s="49" t="s">
        <v>2341</v>
      </c>
      <c r="S1123" s="11">
        <v>40</v>
      </c>
      <c r="T1123" s="49"/>
    </row>
    <row r="1124" spans="4:20" ht="30" hidden="1" customHeight="1" x14ac:dyDescent="0.25">
      <c r="D1124" s="227"/>
      <c r="E1124" s="227"/>
      <c r="F1124" s="227"/>
      <c r="G1124" s="227"/>
      <c r="H1124" s="227"/>
      <c r="I1124" s="227"/>
      <c r="J1124" s="227"/>
      <c r="K1124" s="227"/>
      <c r="L1124" s="227"/>
      <c r="M1124" s="227"/>
      <c r="N1124" s="227"/>
      <c r="O1124" s="232" t="s">
        <v>2345</v>
      </c>
      <c r="P1124" s="21" t="s">
        <v>2342</v>
      </c>
      <c r="Q1124" s="234">
        <v>890</v>
      </c>
      <c r="R1124" s="49" t="s">
        <v>2341</v>
      </c>
      <c r="S1124" s="11">
        <v>6</v>
      </c>
      <c r="T1124" s="49"/>
    </row>
    <row r="1125" spans="4:20" ht="30" customHeight="1" x14ac:dyDescent="0.25">
      <c r="D1125" s="227"/>
      <c r="E1125" s="227"/>
      <c r="F1125" s="227"/>
      <c r="G1125" s="227"/>
      <c r="H1125" s="227"/>
      <c r="I1125" s="227"/>
      <c r="J1125" s="236">
        <v>3</v>
      </c>
      <c r="K1125" s="227"/>
      <c r="L1125" s="227"/>
      <c r="M1125" s="227"/>
      <c r="N1125" s="237">
        <v>3</v>
      </c>
      <c r="O1125" s="201" t="s">
        <v>2347</v>
      </c>
      <c r="P1125" s="198" t="s">
        <v>2346</v>
      </c>
      <c r="Q1125" s="199"/>
      <c r="R1125" s="199"/>
      <c r="S1125" s="200"/>
      <c r="T1125" s="199"/>
    </row>
    <row r="1126" spans="4:20" ht="30" hidden="1" customHeight="1" x14ac:dyDescent="0.25">
      <c r="D1126" s="227"/>
      <c r="E1126" s="227"/>
      <c r="F1126" s="227"/>
      <c r="G1126" s="227"/>
      <c r="H1126" s="227"/>
      <c r="I1126" s="227"/>
      <c r="J1126" s="227"/>
      <c r="K1126" s="227"/>
      <c r="L1126" s="227"/>
      <c r="M1126" s="227"/>
      <c r="N1126" s="227"/>
      <c r="O1126" s="232" t="s">
        <v>2354</v>
      </c>
      <c r="P1126" s="18" t="s">
        <v>2348</v>
      </c>
      <c r="Q1126" s="233">
        <v>891</v>
      </c>
      <c r="R1126" s="18" t="s">
        <v>2349</v>
      </c>
      <c r="S1126" s="19">
        <v>3</v>
      </c>
      <c r="T1126" s="18"/>
    </row>
    <row r="1127" spans="4:20" ht="30" hidden="1" customHeight="1" x14ac:dyDescent="0.25">
      <c r="D1127" s="227"/>
      <c r="E1127" s="227"/>
      <c r="F1127" s="227"/>
      <c r="G1127" s="227"/>
      <c r="H1127" s="227"/>
      <c r="I1127" s="227"/>
      <c r="J1127" s="227"/>
      <c r="K1127" s="227"/>
      <c r="L1127" s="227"/>
      <c r="M1127" s="227"/>
      <c r="N1127" s="227"/>
      <c r="O1127" s="232" t="s">
        <v>2355</v>
      </c>
      <c r="P1127" s="18" t="s">
        <v>2350</v>
      </c>
      <c r="Q1127" s="233">
        <v>892</v>
      </c>
      <c r="R1127" s="18" t="s">
        <v>2351</v>
      </c>
      <c r="S1127" s="19">
        <v>1</v>
      </c>
      <c r="T1127" s="18"/>
    </row>
    <row r="1128" spans="4:20" ht="30" hidden="1" customHeight="1" x14ac:dyDescent="0.25">
      <c r="D1128" s="227"/>
      <c r="E1128" s="227"/>
      <c r="F1128" s="227"/>
      <c r="G1128" s="227"/>
      <c r="H1128" s="227"/>
      <c r="I1128" s="227"/>
      <c r="J1128" s="227"/>
      <c r="K1128" s="227"/>
      <c r="L1128" s="227"/>
      <c r="M1128" s="227"/>
      <c r="N1128" s="227"/>
      <c r="O1128" s="232" t="s">
        <v>2356</v>
      </c>
      <c r="P1128" s="18" t="s">
        <v>2352</v>
      </c>
      <c r="Q1128" s="233">
        <v>893</v>
      </c>
      <c r="R1128" s="18" t="s">
        <v>2353</v>
      </c>
      <c r="S1128" s="20">
        <v>1</v>
      </c>
      <c r="T1128" s="18"/>
    </row>
    <row r="1129" spans="4:20" ht="30" customHeight="1" x14ac:dyDescent="0.25">
      <c r="D1129" s="227"/>
      <c r="E1129" s="227"/>
      <c r="F1129" s="227"/>
      <c r="G1129" s="227"/>
      <c r="H1129" s="227"/>
      <c r="I1129" s="227"/>
      <c r="J1129" s="236">
        <v>1</v>
      </c>
      <c r="K1129" s="227"/>
      <c r="L1129" s="227"/>
      <c r="M1129" s="227"/>
      <c r="N1129" s="237">
        <v>1</v>
      </c>
      <c r="O1129" s="201" t="s">
        <v>2358</v>
      </c>
      <c r="P1129" s="198" t="s">
        <v>2673</v>
      </c>
      <c r="Q1129" s="199"/>
      <c r="R1129" s="56"/>
      <c r="S1129" s="55"/>
      <c r="T1129" s="56"/>
    </row>
    <row r="1130" spans="4:20" ht="30" hidden="1" customHeight="1" x14ac:dyDescent="0.25">
      <c r="D1130" s="227"/>
      <c r="E1130" s="227"/>
      <c r="F1130" s="227"/>
      <c r="G1130" s="227"/>
      <c r="H1130" s="227"/>
      <c r="I1130" s="227"/>
      <c r="J1130" s="227"/>
      <c r="K1130" s="227"/>
      <c r="L1130" s="227"/>
      <c r="M1130" s="227"/>
      <c r="N1130" s="227"/>
      <c r="O1130" s="232" t="s">
        <v>2361</v>
      </c>
      <c r="P1130" s="18" t="s">
        <v>2673</v>
      </c>
      <c r="Q1130" s="249" t="s">
        <v>2678</v>
      </c>
      <c r="R1130" s="9" t="s">
        <v>2677</v>
      </c>
      <c r="S1130" s="11">
        <v>30</v>
      </c>
      <c r="T1130" s="9"/>
    </row>
    <row r="1131" spans="4:20" ht="30" customHeight="1" x14ac:dyDescent="0.25">
      <c r="D1131" s="227"/>
      <c r="E1131" s="227"/>
      <c r="F1131" s="227"/>
      <c r="G1131" s="227"/>
      <c r="H1131" s="227"/>
      <c r="I1131" s="227"/>
      <c r="J1131" s="236">
        <v>2</v>
      </c>
      <c r="K1131" s="227"/>
      <c r="L1131" s="227"/>
      <c r="M1131" s="227"/>
      <c r="N1131" s="237">
        <v>2</v>
      </c>
      <c r="O1131" s="201" t="s">
        <v>2674</v>
      </c>
      <c r="P1131" s="198" t="s">
        <v>2357</v>
      </c>
      <c r="Q1131" s="199"/>
      <c r="R1131" s="199"/>
      <c r="S1131" s="200"/>
      <c r="T1131" s="199"/>
    </row>
    <row r="1132" spans="4:20" ht="30" hidden="1" customHeight="1" x14ac:dyDescent="0.25">
      <c r="D1132" s="227"/>
      <c r="E1132" s="227"/>
      <c r="F1132" s="227"/>
      <c r="G1132" s="227"/>
      <c r="H1132" s="227"/>
      <c r="I1132" s="227"/>
      <c r="J1132" s="227"/>
      <c r="K1132" s="227"/>
      <c r="L1132" s="227"/>
      <c r="M1132" s="227"/>
      <c r="N1132" s="227"/>
      <c r="O1132" s="232" t="s">
        <v>2675</v>
      </c>
      <c r="P1132" s="9" t="s">
        <v>2359</v>
      </c>
      <c r="Q1132" s="234">
        <v>894</v>
      </c>
      <c r="R1132" s="11" t="s">
        <v>677</v>
      </c>
      <c r="S1132" s="11">
        <v>40</v>
      </c>
      <c r="T1132" s="11"/>
    </row>
    <row r="1133" spans="4:20" ht="30" hidden="1" customHeight="1" x14ac:dyDescent="0.25">
      <c r="D1133" s="227"/>
      <c r="E1133" s="227"/>
      <c r="F1133" s="227"/>
      <c r="G1133" s="227"/>
      <c r="H1133" s="227"/>
      <c r="I1133" s="227"/>
      <c r="J1133" s="227"/>
      <c r="K1133" s="227"/>
      <c r="L1133" s="227"/>
      <c r="M1133" s="227"/>
      <c r="N1133" s="227"/>
      <c r="O1133" s="232" t="s">
        <v>2676</v>
      </c>
      <c r="P1133" s="9" t="s">
        <v>2360</v>
      </c>
      <c r="Q1133" s="234">
        <v>895</v>
      </c>
      <c r="R1133" s="11" t="s">
        <v>1800</v>
      </c>
      <c r="S1133" s="11">
        <v>67</v>
      </c>
      <c r="T1133" s="11"/>
    </row>
    <row r="1134" spans="4:20" ht="30" customHeight="1" x14ac:dyDescent="0.25">
      <c r="D1134" s="227"/>
      <c r="E1134" s="227"/>
      <c r="F1134" s="228">
        <v>1</v>
      </c>
      <c r="G1134" s="227"/>
      <c r="H1134" s="227"/>
      <c r="I1134" s="236">
        <f>SUM(J1135)</f>
        <v>8</v>
      </c>
      <c r="J1134" s="227"/>
      <c r="K1134" s="227"/>
      <c r="L1134" s="227"/>
      <c r="M1134" s="237">
        <f>SUM(N1135)</f>
        <v>8</v>
      </c>
      <c r="N1134" s="227"/>
      <c r="O1134" s="194">
        <v>4.3</v>
      </c>
      <c r="P1134" s="195" t="s">
        <v>2386</v>
      </c>
      <c r="Q1134" s="194"/>
      <c r="R1134" s="194"/>
      <c r="S1134" s="196"/>
      <c r="T1134" s="194"/>
    </row>
    <row r="1135" spans="4:20" ht="30" customHeight="1" x14ac:dyDescent="0.25">
      <c r="D1135" s="227"/>
      <c r="E1135" s="227"/>
      <c r="F1135" s="227"/>
      <c r="G1135" s="227"/>
      <c r="H1135" s="227"/>
      <c r="I1135" s="227"/>
      <c r="J1135" s="236">
        <v>8</v>
      </c>
      <c r="K1135" s="227"/>
      <c r="L1135" s="227"/>
      <c r="M1135" s="227"/>
      <c r="N1135" s="237">
        <v>8</v>
      </c>
      <c r="O1135" s="201" t="s">
        <v>49</v>
      </c>
      <c r="P1135" s="198" t="s">
        <v>2384</v>
      </c>
      <c r="Q1135" s="199"/>
      <c r="R1135" s="199"/>
      <c r="S1135" s="200"/>
      <c r="T1135" s="199"/>
    </row>
    <row r="1136" spans="4:20" ht="30" hidden="1" customHeight="1" x14ac:dyDescent="0.25">
      <c r="D1136" s="227"/>
      <c r="E1136" s="227"/>
      <c r="F1136" s="227"/>
      <c r="G1136" s="227"/>
      <c r="H1136" s="227"/>
      <c r="I1136" s="227"/>
      <c r="J1136" s="227"/>
      <c r="K1136" s="227"/>
      <c r="L1136" s="227"/>
      <c r="M1136" s="227"/>
      <c r="N1136" s="227"/>
      <c r="O1136" s="232" t="s">
        <v>57</v>
      </c>
      <c r="P1136" s="50" t="s">
        <v>2362</v>
      </c>
      <c r="Q1136" s="234">
        <v>896</v>
      </c>
      <c r="R1136" s="9" t="s">
        <v>2363</v>
      </c>
      <c r="S1136" s="51">
        <v>0.8</v>
      </c>
      <c r="T1136" s="9"/>
    </row>
    <row r="1137" spans="4:20" ht="30" hidden="1" customHeight="1" x14ac:dyDescent="0.25">
      <c r="D1137" s="227"/>
      <c r="E1137" s="227"/>
      <c r="F1137" s="227"/>
      <c r="G1137" s="227"/>
      <c r="H1137" s="227"/>
      <c r="I1137" s="227"/>
      <c r="J1137" s="227"/>
      <c r="K1137" s="227"/>
      <c r="L1137" s="227"/>
      <c r="M1137" s="227"/>
      <c r="N1137" s="227"/>
      <c r="O1137" s="232" t="s">
        <v>58</v>
      </c>
      <c r="P1137" s="50" t="s">
        <v>2364</v>
      </c>
      <c r="Q1137" s="234">
        <v>897</v>
      </c>
      <c r="R1137" s="9" t="s">
        <v>2365</v>
      </c>
      <c r="S1137" s="51">
        <v>0.2</v>
      </c>
      <c r="T1137" s="9"/>
    </row>
    <row r="1138" spans="4:20" ht="30" hidden="1" customHeight="1" x14ac:dyDescent="0.25">
      <c r="D1138" s="227"/>
      <c r="E1138" s="227"/>
      <c r="F1138" s="227"/>
      <c r="G1138" s="227"/>
      <c r="H1138" s="227"/>
      <c r="I1138" s="227"/>
      <c r="J1138" s="227"/>
      <c r="K1138" s="227"/>
      <c r="L1138" s="227"/>
      <c r="M1138" s="227"/>
      <c r="N1138" s="227"/>
      <c r="O1138" s="232" t="s">
        <v>2378</v>
      </c>
      <c r="P1138" s="50" t="s">
        <v>2366</v>
      </c>
      <c r="Q1138" s="234">
        <v>898</v>
      </c>
      <c r="R1138" s="9" t="s">
        <v>2367</v>
      </c>
      <c r="S1138" s="10">
        <v>4</v>
      </c>
      <c r="T1138" s="9"/>
    </row>
    <row r="1139" spans="4:20" ht="30" hidden="1" customHeight="1" x14ac:dyDescent="0.25">
      <c r="D1139" s="227"/>
      <c r="E1139" s="227"/>
      <c r="F1139" s="227"/>
      <c r="G1139" s="227"/>
      <c r="H1139" s="227"/>
      <c r="I1139" s="227"/>
      <c r="J1139" s="227"/>
      <c r="K1139" s="227"/>
      <c r="L1139" s="227"/>
      <c r="M1139" s="227"/>
      <c r="N1139" s="227"/>
      <c r="O1139" s="232" t="s">
        <v>2379</v>
      </c>
      <c r="P1139" s="50" t="s">
        <v>2368</v>
      </c>
      <c r="Q1139" s="234">
        <v>899</v>
      </c>
      <c r="R1139" s="9" t="s">
        <v>2369</v>
      </c>
      <c r="S1139" s="10">
        <v>1</v>
      </c>
      <c r="T1139" s="9"/>
    </row>
    <row r="1140" spans="4:20" ht="30" hidden="1" customHeight="1" x14ac:dyDescent="0.25">
      <c r="D1140" s="227"/>
      <c r="E1140" s="227"/>
      <c r="F1140" s="227"/>
      <c r="G1140" s="227"/>
      <c r="H1140" s="227"/>
      <c r="I1140" s="227"/>
      <c r="J1140" s="227"/>
      <c r="K1140" s="227"/>
      <c r="L1140" s="227"/>
      <c r="M1140" s="227"/>
      <c r="N1140" s="227"/>
      <c r="O1140" s="232" t="s">
        <v>2380</v>
      </c>
      <c r="P1140" s="50" t="s">
        <v>2370</v>
      </c>
      <c r="Q1140" s="247">
        <v>900</v>
      </c>
      <c r="R1140" s="9" t="s">
        <v>2371</v>
      </c>
      <c r="S1140" s="10">
        <v>1</v>
      </c>
      <c r="T1140" s="9"/>
    </row>
    <row r="1141" spans="4:20" ht="30" hidden="1" customHeight="1" x14ac:dyDescent="0.25">
      <c r="D1141" s="227"/>
      <c r="E1141" s="227"/>
      <c r="F1141" s="227"/>
      <c r="G1141" s="227"/>
      <c r="H1141" s="227"/>
      <c r="I1141" s="227"/>
      <c r="J1141" s="227"/>
      <c r="K1141" s="227"/>
      <c r="L1141" s="227"/>
      <c r="M1141" s="227"/>
      <c r="N1141" s="227"/>
      <c r="O1141" s="232" t="s">
        <v>2381</v>
      </c>
      <c r="P1141" s="50" t="s">
        <v>2372</v>
      </c>
      <c r="Q1141" s="234">
        <v>901</v>
      </c>
      <c r="R1141" s="9" t="s">
        <v>2373</v>
      </c>
      <c r="S1141" s="10">
        <v>8</v>
      </c>
      <c r="T1141" s="9"/>
    </row>
    <row r="1142" spans="4:20" ht="30" hidden="1" customHeight="1" x14ac:dyDescent="0.25">
      <c r="D1142" s="227"/>
      <c r="E1142" s="227"/>
      <c r="F1142" s="227"/>
      <c r="G1142" s="227"/>
      <c r="H1142" s="227"/>
      <c r="I1142" s="227"/>
      <c r="J1142" s="227"/>
      <c r="K1142" s="227"/>
      <c r="L1142" s="227"/>
      <c r="M1142" s="227"/>
      <c r="N1142" s="227"/>
      <c r="O1142" s="232" t="s">
        <v>2382</v>
      </c>
      <c r="P1142" s="50" t="s">
        <v>2374</v>
      </c>
      <c r="Q1142" s="234">
        <v>902</v>
      </c>
      <c r="R1142" s="9" t="s">
        <v>2375</v>
      </c>
      <c r="S1142" s="10">
        <v>500</v>
      </c>
      <c r="T1142" s="9"/>
    </row>
    <row r="1143" spans="4:20" ht="30" hidden="1" customHeight="1" x14ac:dyDescent="0.25">
      <c r="D1143" s="227"/>
      <c r="E1143" s="227"/>
      <c r="F1143" s="227"/>
      <c r="G1143" s="227"/>
      <c r="H1143" s="227"/>
      <c r="I1143" s="227"/>
      <c r="J1143" s="227"/>
      <c r="K1143" s="227"/>
      <c r="L1143" s="227"/>
      <c r="M1143" s="227"/>
      <c r="N1143" s="227"/>
      <c r="O1143" s="232" t="s">
        <v>2383</v>
      </c>
      <c r="P1143" s="50" t="s">
        <v>2376</v>
      </c>
      <c r="Q1143" s="234">
        <v>903</v>
      </c>
      <c r="R1143" s="9" t="s">
        <v>2377</v>
      </c>
      <c r="S1143" s="10">
        <v>4</v>
      </c>
      <c r="T1143" s="9"/>
    </row>
    <row r="1144" spans="4:20" ht="30" customHeight="1" x14ac:dyDescent="0.25">
      <c r="D1144" s="227"/>
      <c r="E1144" s="227"/>
      <c r="F1144" s="228">
        <v>7</v>
      </c>
      <c r="G1144" s="227"/>
      <c r="H1144" s="227"/>
      <c r="I1144" s="236">
        <f>SUM(J1146:J1195)</f>
        <v>44</v>
      </c>
      <c r="J1144" s="227"/>
      <c r="K1144" s="227"/>
      <c r="L1144" s="227"/>
      <c r="M1144" s="237">
        <f>SUM(N1146:N1195)</f>
        <v>46</v>
      </c>
      <c r="N1144" s="227"/>
      <c r="O1144" s="194">
        <v>4.4000000000000004</v>
      </c>
      <c r="P1144" s="195" t="s">
        <v>2385</v>
      </c>
      <c r="Q1144" s="194"/>
      <c r="R1144" s="194"/>
      <c r="S1144" s="196"/>
      <c r="T1144" s="194"/>
    </row>
    <row r="1145" spans="4:20" ht="30" hidden="1" customHeight="1" x14ac:dyDescent="0.25">
      <c r="D1145" s="227"/>
      <c r="E1145" s="227"/>
      <c r="F1145" s="227"/>
      <c r="G1145" s="227"/>
      <c r="H1145" s="227"/>
      <c r="I1145" s="227"/>
      <c r="J1145" s="227"/>
      <c r="K1145" s="227"/>
      <c r="L1145" s="227"/>
      <c r="M1145" s="227"/>
      <c r="N1145" s="227"/>
      <c r="O1145" s="217"/>
      <c r="P1145" s="218" t="s">
        <v>2497</v>
      </c>
      <c r="Q1145" s="217"/>
      <c r="R1145" s="217"/>
      <c r="S1145" s="219"/>
      <c r="T1145" s="217"/>
    </row>
    <row r="1146" spans="4:20" ht="30" customHeight="1" x14ac:dyDescent="0.25">
      <c r="D1146" s="227"/>
      <c r="E1146" s="227"/>
      <c r="F1146" s="227"/>
      <c r="G1146" s="227"/>
      <c r="H1146" s="227"/>
      <c r="I1146" s="227"/>
      <c r="J1146" s="236">
        <v>13</v>
      </c>
      <c r="K1146" s="227"/>
      <c r="L1146" s="227"/>
      <c r="M1146" s="227"/>
      <c r="N1146" s="237">
        <v>13</v>
      </c>
      <c r="O1146" s="201" t="s">
        <v>227</v>
      </c>
      <c r="P1146" s="198" t="s">
        <v>2387</v>
      </c>
      <c r="Q1146" s="199"/>
      <c r="R1146" s="199"/>
      <c r="S1146" s="200"/>
      <c r="T1146" s="199"/>
    </row>
    <row r="1147" spans="4:20" ht="30" hidden="1" customHeight="1" x14ac:dyDescent="0.25">
      <c r="D1147" s="227"/>
      <c r="E1147" s="227"/>
      <c r="F1147" s="227"/>
      <c r="G1147" s="227"/>
      <c r="H1147" s="227"/>
      <c r="I1147" s="227"/>
      <c r="J1147" s="227"/>
      <c r="K1147" s="227"/>
      <c r="L1147" s="227"/>
      <c r="M1147" s="227"/>
      <c r="N1147" s="227"/>
      <c r="O1147" s="232" t="s">
        <v>228</v>
      </c>
      <c r="P1147" s="9" t="s">
        <v>2388</v>
      </c>
      <c r="Q1147" s="234">
        <v>904</v>
      </c>
      <c r="R1147" s="11" t="s">
        <v>2389</v>
      </c>
      <c r="S1147" s="11">
        <v>100</v>
      </c>
      <c r="T1147" s="11"/>
    </row>
    <row r="1148" spans="4:20" ht="30" hidden="1" customHeight="1" x14ac:dyDescent="0.25">
      <c r="D1148" s="227"/>
      <c r="E1148" s="227"/>
      <c r="F1148" s="227"/>
      <c r="G1148" s="227"/>
      <c r="H1148" s="227"/>
      <c r="I1148" s="227"/>
      <c r="J1148" s="227"/>
      <c r="K1148" s="227"/>
      <c r="L1148" s="227"/>
      <c r="M1148" s="227"/>
      <c r="N1148" s="227"/>
      <c r="O1148" s="232" t="s">
        <v>2410</v>
      </c>
      <c r="P1148" s="9" t="s">
        <v>2390</v>
      </c>
      <c r="Q1148" s="234">
        <v>905</v>
      </c>
      <c r="R1148" s="11" t="s">
        <v>2391</v>
      </c>
      <c r="S1148" s="11">
        <v>200</v>
      </c>
      <c r="T1148" s="11"/>
    </row>
    <row r="1149" spans="4:20" ht="30" hidden="1" customHeight="1" x14ac:dyDescent="0.25">
      <c r="D1149" s="227"/>
      <c r="E1149" s="227"/>
      <c r="F1149" s="227"/>
      <c r="G1149" s="227"/>
      <c r="H1149" s="227"/>
      <c r="I1149" s="227"/>
      <c r="J1149" s="227"/>
      <c r="K1149" s="227"/>
      <c r="L1149" s="227"/>
      <c r="M1149" s="227"/>
      <c r="N1149" s="227"/>
      <c r="O1149" s="232" t="s">
        <v>2411</v>
      </c>
      <c r="P1149" s="9" t="s">
        <v>2392</v>
      </c>
      <c r="Q1149" s="234">
        <v>906</v>
      </c>
      <c r="R1149" s="11" t="s">
        <v>2393</v>
      </c>
      <c r="S1149" s="11">
        <v>1</v>
      </c>
      <c r="T1149" s="11"/>
    </row>
    <row r="1150" spans="4:20" ht="30" hidden="1" customHeight="1" x14ac:dyDescent="0.25">
      <c r="D1150" s="227"/>
      <c r="E1150" s="227"/>
      <c r="F1150" s="227"/>
      <c r="G1150" s="227"/>
      <c r="H1150" s="227"/>
      <c r="I1150" s="227"/>
      <c r="J1150" s="227"/>
      <c r="K1150" s="227"/>
      <c r="L1150" s="227"/>
      <c r="M1150" s="227"/>
      <c r="N1150" s="227"/>
      <c r="O1150" s="232" t="s">
        <v>2412</v>
      </c>
      <c r="P1150" s="9" t="s">
        <v>2394</v>
      </c>
      <c r="Q1150" s="234">
        <v>907</v>
      </c>
      <c r="R1150" s="11" t="s">
        <v>2395</v>
      </c>
      <c r="S1150" s="11">
        <v>100</v>
      </c>
      <c r="T1150" s="11"/>
    </row>
    <row r="1151" spans="4:20" ht="30" hidden="1" customHeight="1" x14ac:dyDescent="0.25">
      <c r="D1151" s="227"/>
      <c r="E1151" s="227"/>
      <c r="F1151" s="227"/>
      <c r="G1151" s="227"/>
      <c r="H1151" s="227"/>
      <c r="I1151" s="227"/>
      <c r="J1151" s="227"/>
      <c r="K1151" s="227"/>
      <c r="L1151" s="227"/>
      <c r="M1151" s="227"/>
      <c r="N1151" s="227"/>
      <c r="O1151" s="232" t="s">
        <v>2413</v>
      </c>
      <c r="P1151" s="9" t="s">
        <v>2396</v>
      </c>
      <c r="Q1151" s="234">
        <v>908</v>
      </c>
      <c r="R1151" s="11" t="s">
        <v>614</v>
      </c>
      <c r="S1151" s="11">
        <v>3</v>
      </c>
      <c r="T1151" s="11"/>
    </row>
    <row r="1152" spans="4:20" ht="30" hidden="1" customHeight="1" x14ac:dyDescent="0.25">
      <c r="D1152" s="227"/>
      <c r="E1152" s="227"/>
      <c r="F1152" s="227"/>
      <c r="G1152" s="227"/>
      <c r="H1152" s="227"/>
      <c r="I1152" s="227"/>
      <c r="J1152" s="227"/>
      <c r="K1152" s="227"/>
      <c r="L1152" s="227"/>
      <c r="M1152" s="227"/>
      <c r="N1152" s="227"/>
      <c r="O1152" s="232" t="s">
        <v>2414</v>
      </c>
      <c r="P1152" s="9" t="s">
        <v>2397</v>
      </c>
      <c r="Q1152" s="234">
        <v>909</v>
      </c>
      <c r="R1152" s="11" t="s">
        <v>259</v>
      </c>
      <c r="S1152" s="11">
        <v>5</v>
      </c>
      <c r="T1152" s="11"/>
    </row>
    <row r="1153" spans="4:20" ht="30" hidden="1" customHeight="1" x14ac:dyDescent="0.25">
      <c r="D1153" s="227"/>
      <c r="E1153" s="227"/>
      <c r="F1153" s="227"/>
      <c r="G1153" s="227"/>
      <c r="H1153" s="227"/>
      <c r="I1153" s="227"/>
      <c r="J1153" s="227"/>
      <c r="K1153" s="227"/>
      <c r="L1153" s="227"/>
      <c r="M1153" s="227"/>
      <c r="N1153" s="227"/>
      <c r="O1153" s="232" t="s">
        <v>2415</v>
      </c>
      <c r="P1153" s="9" t="s">
        <v>2398</v>
      </c>
      <c r="Q1153" s="234">
        <v>910</v>
      </c>
      <c r="R1153" s="11" t="s">
        <v>2399</v>
      </c>
      <c r="S1153" s="11">
        <v>25</v>
      </c>
      <c r="T1153" s="11"/>
    </row>
    <row r="1154" spans="4:20" ht="30" hidden="1" customHeight="1" x14ac:dyDescent="0.25">
      <c r="D1154" s="227"/>
      <c r="E1154" s="227"/>
      <c r="F1154" s="227"/>
      <c r="G1154" s="227"/>
      <c r="H1154" s="227"/>
      <c r="I1154" s="227"/>
      <c r="J1154" s="227"/>
      <c r="K1154" s="227"/>
      <c r="L1154" s="227"/>
      <c r="M1154" s="227"/>
      <c r="N1154" s="227"/>
      <c r="O1154" s="232" t="s">
        <v>2416</v>
      </c>
      <c r="P1154" s="9" t="s">
        <v>2400</v>
      </c>
      <c r="Q1154" s="234">
        <v>911</v>
      </c>
      <c r="R1154" s="11" t="s">
        <v>2401</v>
      </c>
      <c r="S1154" s="11">
        <v>60</v>
      </c>
      <c r="T1154" s="11"/>
    </row>
    <row r="1155" spans="4:20" ht="30" hidden="1" customHeight="1" x14ac:dyDescent="0.25">
      <c r="D1155" s="227"/>
      <c r="E1155" s="227"/>
      <c r="F1155" s="227"/>
      <c r="G1155" s="227"/>
      <c r="H1155" s="227"/>
      <c r="I1155" s="227"/>
      <c r="J1155" s="227"/>
      <c r="K1155" s="227"/>
      <c r="L1155" s="227"/>
      <c r="M1155" s="227"/>
      <c r="N1155" s="227"/>
      <c r="O1155" s="232" t="s">
        <v>2417</v>
      </c>
      <c r="P1155" s="9" t="s">
        <v>2402</v>
      </c>
      <c r="Q1155" s="234">
        <v>912</v>
      </c>
      <c r="R1155" s="11" t="s">
        <v>2401</v>
      </c>
      <c r="S1155" s="11">
        <v>434</v>
      </c>
      <c r="T1155" s="11"/>
    </row>
    <row r="1156" spans="4:20" ht="30" hidden="1" customHeight="1" x14ac:dyDescent="0.25">
      <c r="D1156" s="227"/>
      <c r="E1156" s="227"/>
      <c r="F1156" s="227"/>
      <c r="G1156" s="227"/>
      <c r="H1156" s="227"/>
      <c r="I1156" s="227"/>
      <c r="J1156" s="227"/>
      <c r="K1156" s="227"/>
      <c r="L1156" s="227"/>
      <c r="M1156" s="227"/>
      <c r="N1156" s="227"/>
      <c r="O1156" s="232" t="s">
        <v>2418</v>
      </c>
      <c r="P1156" s="9" t="s">
        <v>2403</v>
      </c>
      <c r="Q1156" s="234">
        <v>913</v>
      </c>
      <c r="R1156" s="11" t="s">
        <v>2404</v>
      </c>
      <c r="S1156" s="11">
        <v>25</v>
      </c>
      <c r="T1156" s="11"/>
    </row>
    <row r="1157" spans="4:20" ht="30" hidden="1" customHeight="1" x14ac:dyDescent="0.25">
      <c r="D1157" s="227"/>
      <c r="E1157" s="227"/>
      <c r="F1157" s="227"/>
      <c r="G1157" s="227"/>
      <c r="H1157" s="227"/>
      <c r="I1157" s="227"/>
      <c r="J1157" s="227"/>
      <c r="K1157" s="227"/>
      <c r="L1157" s="227"/>
      <c r="M1157" s="227"/>
      <c r="N1157" s="227"/>
      <c r="O1157" s="232" t="s">
        <v>2419</v>
      </c>
      <c r="P1157" s="9" t="s">
        <v>2405</v>
      </c>
      <c r="Q1157" s="234">
        <v>914</v>
      </c>
      <c r="R1157" s="11" t="s">
        <v>2406</v>
      </c>
      <c r="S1157" s="11">
        <v>434</v>
      </c>
      <c r="T1157" s="11"/>
    </row>
    <row r="1158" spans="4:20" ht="30" hidden="1" customHeight="1" x14ac:dyDescent="0.25">
      <c r="D1158" s="227"/>
      <c r="E1158" s="227"/>
      <c r="F1158" s="227"/>
      <c r="G1158" s="227"/>
      <c r="H1158" s="227"/>
      <c r="I1158" s="227"/>
      <c r="J1158" s="227"/>
      <c r="K1158" s="227"/>
      <c r="L1158" s="227"/>
      <c r="M1158" s="227"/>
      <c r="N1158" s="227"/>
      <c r="O1158" s="232" t="s">
        <v>2420</v>
      </c>
      <c r="P1158" s="9" t="s">
        <v>2407</v>
      </c>
      <c r="Q1158" s="234">
        <v>915</v>
      </c>
      <c r="R1158" s="11" t="s">
        <v>259</v>
      </c>
      <c r="S1158" s="11">
        <v>4</v>
      </c>
      <c r="T1158" s="11"/>
    </row>
    <row r="1159" spans="4:20" ht="30" hidden="1" customHeight="1" x14ac:dyDescent="0.25">
      <c r="D1159" s="227"/>
      <c r="E1159" s="227"/>
      <c r="F1159" s="227"/>
      <c r="G1159" s="227"/>
      <c r="H1159" s="227"/>
      <c r="I1159" s="227"/>
      <c r="J1159" s="227"/>
      <c r="K1159" s="227"/>
      <c r="L1159" s="227"/>
      <c r="M1159" s="227"/>
      <c r="N1159" s="227"/>
      <c r="O1159" s="232" t="s">
        <v>2421</v>
      </c>
      <c r="P1159" s="9" t="s">
        <v>2408</v>
      </c>
      <c r="Q1159" s="234">
        <v>916</v>
      </c>
      <c r="R1159" s="11" t="s">
        <v>2409</v>
      </c>
      <c r="S1159" s="11">
        <v>1</v>
      </c>
      <c r="T1159" s="11"/>
    </row>
    <row r="1160" spans="4:20" ht="30" customHeight="1" x14ac:dyDescent="0.25">
      <c r="D1160" s="227"/>
      <c r="E1160" s="227"/>
      <c r="F1160" s="227"/>
      <c r="G1160" s="227"/>
      <c r="H1160" s="227"/>
      <c r="I1160" s="227"/>
      <c r="J1160" s="236">
        <v>1</v>
      </c>
      <c r="K1160" s="227"/>
      <c r="L1160" s="227"/>
      <c r="M1160" s="227"/>
      <c r="N1160" s="237">
        <v>1</v>
      </c>
      <c r="O1160" s="201" t="s">
        <v>2423</v>
      </c>
      <c r="P1160" s="198" t="s">
        <v>2422</v>
      </c>
      <c r="Q1160" s="199"/>
      <c r="R1160" s="199"/>
      <c r="S1160" s="200"/>
      <c r="T1160" s="199"/>
    </row>
    <row r="1161" spans="4:20" ht="30" hidden="1" customHeight="1" x14ac:dyDescent="0.25">
      <c r="D1161" s="227"/>
      <c r="E1161" s="227"/>
      <c r="F1161" s="227"/>
      <c r="G1161" s="227"/>
      <c r="H1161" s="227"/>
      <c r="I1161" s="227"/>
      <c r="J1161" s="227"/>
      <c r="K1161" s="227"/>
      <c r="L1161" s="227"/>
      <c r="M1161" s="227"/>
      <c r="N1161" s="227"/>
      <c r="O1161" s="232" t="s">
        <v>2425</v>
      </c>
      <c r="P1161" s="21" t="s">
        <v>2424</v>
      </c>
      <c r="Q1161" s="234">
        <v>917</v>
      </c>
      <c r="R1161" s="11" t="s">
        <v>1335</v>
      </c>
      <c r="S1161" s="11">
        <v>1</v>
      </c>
      <c r="T1161" s="11"/>
    </row>
    <row r="1162" spans="4:20" ht="30" customHeight="1" x14ac:dyDescent="0.25">
      <c r="D1162" s="227"/>
      <c r="E1162" s="227"/>
      <c r="F1162" s="227"/>
      <c r="G1162" s="227"/>
      <c r="H1162" s="227"/>
      <c r="I1162" s="227"/>
      <c r="J1162" s="236">
        <v>3</v>
      </c>
      <c r="K1162" s="227"/>
      <c r="L1162" s="227"/>
      <c r="M1162" s="227"/>
      <c r="N1162" s="237">
        <v>3</v>
      </c>
      <c r="O1162" s="201" t="s">
        <v>2427</v>
      </c>
      <c r="P1162" s="198" t="s">
        <v>2426</v>
      </c>
      <c r="Q1162" s="199"/>
      <c r="R1162" s="199"/>
      <c r="S1162" s="200"/>
      <c r="T1162" s="199"/>
    </row>
    <row r="1163" spans="4:20" ht="30" hidden="1" customHeight="1" x14ac:dyDescent="0.25">
      <c r="D1163" s="227"/>
      <c r="E1163" s="227"/>
      <c r="F1163" s="227"/>
      <c r="G1163" s="227"/>
      <c r="H1163" s="227"/>
      <c r="I1163" s="227"/>
      <c r="J1163" s="227"/>
      <c r="K1163" s="227"/>
      <c r="L1163" s="227"/>
      <c r="M1163" s="227"/>
      <c r="N1163" s="227"/>
      <c r="O1163" s="232" t="s">
        <v>2431</v>
      </c>
      <c r="P1163" s="21" t="s">
        <v>2428</v>
      </c>
      <c r="Q1163" s="234">
        <v>918</v>
      </c>
      <c r="R1163" s="11" t="s">
        <v>269</v>
      </c>
      <c r="S1163" s="11">
        <v>1</v>
      </c>
      <c r="T1163" s="11"/>
    </row>
    <row r="1164" spans="4:20" ht="30" hidden="1" customHeight="1" x14ac:dyDescent="0.25">
      <c r="D1164" s="227"/>
      <c r="E1164" s="227"/>
      <c r="F1164" s="227"/>
      <c r="G1164" s="227"/>
      <c r="H1164" s="227"/>
      <c r="I1164" s="227"/>
      <c r="J1164" s="227"/>
      <c r="K1164" s="227"/>
      <c r="L1164" s="227"/>
      <c r="M1164" s="227"/>
      <c r="N1164" s="227"/>
      <c r="O1164" s="232" t="s">
        <v>2432</v>
      </c>
      <c r="P1164" s="21" t="s">
        <v>2429</v>
      </c>
      <c r="Q1164" s="234">
        <v>919</v>
      </c>
      <c r="R1164" s="11" t="s">
        <v>1855</v>
      </c>
      <c r="S1164" s="11">
        <v>1</v>
      </c>
      <c r="T1164" s="11"/>
    </row>
    <row r="1165" spans="4:20" ht="30" hidden="1" customHeight="1" x14ac:dyDescent="0.25">
      <c r="D1165" s="227"/>
      <c r="E1165" s="227"/>
      <c r="F1165" s="227"/>
      <c r="G1165" s="227"/>
      <c r="H1165" s="227"/>
      <c r="I1165" s="227"/>
      <c r="J1165" s="227"/>
      <c r="K1165" s="227"/>
      <c r="L1165" s="227"/>
      <c r="M1165" s="227"/>
      <c r="N1165" s="227"/>
      <c r="O1165" s="232" t="s">
        <v>2433</v>
      </c>
      <c r="P1165" s="21" t="s">
        <v>2430</v>
      </c>
      <c r="Q1165" s="234">
        <v>920</v>
      </c>
      <c r="R1165" s="11" t="s">
        <v>1335</v>
      </c>
      <c r="S1165" s="11">
        <v>1</v>
      </c>
      <c r="T1165" s="11"/>
    </row>
    <row r="1166" spans="4:20" ht="30" customHeight="1" x14ac:dyDescent="0.25">
      <c r="D1166" s="227"/>
      <c r="E1166" s="227"/>
      <c r="F1166" s="227"/>
      <c r="G1166" s="227"/>
      <c r="H1166" s="227"/>
      <c r="I1166" s="227"/>
      <c r="J1166" s="236">
        <v>3</v>
      </c>
      <c r="K1166" s="227"/>
      <c r="L1166" s="227"/>
      <c r="M1166" s="227"/>
      <c r="N1166" s="237">
        <v>3</v>
      </c>
      <c r="O1166" s="201" t="s">
        <v>2435</v>
      </c>
      <c r="P1166" s="198" t="s">
        <v>2434</v>
      </c>
      <c r="Q1166" s="199"/>
      <c r="R1166" s="199"/>
      <c r="S1166" s="200"/>
      <c r="T1166" s="199"/>
    </row>
    <row r="1167" spans="4:20" ht="30" hidden="1" customHeight="1" x14ac:dyDescent="0.25">
      <c r="D1167" s="227"/>
      <c r="E1167" s="227"/>
      <c r="F1167" s="227"/>
      <c r="G1167" s="227"/>
      <c r="H1167" s="227"/>
      <c r="I1167" s="227"/>
      <c r="J1167" s="227"/>
      <c r="K1167" s="227"/>
      <c r="L1167" s="227"/>
      <c r="M1167" s="227"/>
      <c r="N1167" s="227"/>
      <c r="O1167" s="232" t="s">
        <v>2442</v>
      </c>
      <c r="P1167" s="9" t="s">
        <v>2436</v>
      </c>
      <c r="Q1167" s="234">
        <v>921</v>
      </c>
      <c r="R1167" s="11" t="s">
        <v>2437</v>
      </c>
      <c r="S1167" s="11">
        <v>1</v>
      </c>
      <c r="T1167" s="11"/>
    </row>
    <row r="1168" spans="4:20" ht="30" hidden="1" customHeight="1" x14ac:dyDescent="0.25">
      <c r="D1168" s="227"/>
      <c r="E1168" s="227"/>
      <c r="F1168" s="227"/>
      <c r="G1168" s="227"/>
      <c r="H1168" s="227"/>
      <c r="I1168" s="227"/>
      <c r="J1168" s="227"/>
      <c r="K1168" s="227"/>
      <c r="L1168" s="227"/>
      <c r="M1168" s="227"/>
      <c r="N1168" s="227"/>
      <c r="O1168" s="232" t="s">
        <v>2443</v>
      </c>
      <c r="P1168" s="9" t="s">
        <v>2438</v>
      </c>
      <c r="Q1168" s="234">
        <v>922</v>
      </c>
      <c r="R1168" s="11" t="s">
        <v>2439</v>
      </c>
      <c r="S1168" s="11">
        <v>1</v>
      </c>
      <c r="T1168" s="11"/>
    </row>
    <row r="1169" spans="4:20" ht="30" hidden="1" customHeight="1" x14ac:dyDescent="0.25">
      <c r="D1169" s="227"/>
      <c r="E1169" s="227"/>
      <c r="F1169" s="227"/>
      <c r="G1169" s="227"/>
      <c r="H1169" s="227"/>
      <c r="I1169" s="227"/>
      <c r="J1169" s="227"/>
      <c r="K1169" s="227"/>
      <c r="L1169" s="227"/>
      <c r="M1169" s="227"/>
      <c r="N1169" s="227"/>
      <c r="O1169" s="232" t="s">
        <v>2444</v>
      </c>
      <c r="P1169" s="9" t="s">
        <v>2440</v>
      </c>
      <c r="Q1169" s="234">
        <v>923</v>
      </c>
      <c r="R1169" s="11" t="s">
        <v>2441</v>
      </c>
      <c r="S1169" s="11">
        <v>40</v>
      </c>
      <c r="T1169" s="11"/>
    </row>
    <row r="1170" spans="4:20" ht="30" hidden="1" customHeight="1" x14ac:dyDescent="0.25">
      <c r="D1170" s="227"/>
      <c r="E1170" s="227"/>
      <c r="F1170" s="227"/>
      <c r="G1170" s="227"/>
      <c r="H1170" s="227"/>
      <c r="I1170" s="227"/>
      <c r="J1170" s="227"/>
      <c r="K1170" s="227"/>
      <c r="L1170" s="227"/>
      <c r="M1170" s="227"/>
      <c r="N1170" s="227"/>
      <c r="O1170" s="217"/>
      <c r="P1170" s="218" t="s">
        <v>2498</v>
      </c>
      <c r="Q1170" s="217"/>
      <c r="R1170" s="217"/>
      <c r="S1170" s="219"/>
      <c r="T1170" s="217"/>
    </row>
    <row r="1171" spans="4:20" ht="30" customHeight="1" x14ac:dyDescent="0.25">
      <c r="D1171" s="227"/>
      <c r="E1171" s="227"/>
      <c r="F1171" s="227"/>
      <c r="G1171" s="227"/>
      <c r="H1171" s="227"/>
      <c r="I1171" s="227"/>
      <c r="J1171" s="236">
        <v>9</v>
      </c>
      <c r="K1171" s="227"/>
      <c r="L1171" s="227"/>
      <c r="M1171" s="227"/>
      <c r="N1171" s="237">
        <v>9</v>
      </c>
      <c r="O1171" s="201" t="s">
        <v>2446</v>
      </c>
      <c r="P1171" s="198" t="s">
        <v>2445</v>
      </c>
      <c r="Q1171" s="199"/>
      <c r="R1171" s="199"/>
      <c r="S1171" s="200"/>
      <c r="T1171" s="199"/>
    </row>
    <row r="1172" spans="4:20" ht="30" hidden="1" customHeight="1" x14ac:dyDescent="0.25">
      <c r="D1172" s="227"/>
      <c r="E1172" s="227"/>
      <c r="F1172" s="227"/>
      <c r="G1172" s="227"/>
      <c r="H1172" s="227"/>
      <c r="I1172" s="227"/>
      <c r="J1172" s="227"/>
      <c r="K1172" s="227"/>
      <c r="L1172" s="227"/>
      <c r="M1172" s="227"/>
      <c r="N1172" s="227"/>
      <c r="O1172" s="232" t="s">
        <v>2458</v>
      </c>
      <c r="P1172" s="21" t="s">
        <v>2447</v>
      </c>
      <c r="Q1172" s="234">
        <v>924</v>
      </c>
      <c r="R1172" s="11" t="s">
        <v>2391</v>
      </c>
      <c r="S1172" s="11">
        <v>200</v>
      </c>
      <c r="T1172" s="11"/>
    </row>
    <row r="1173" spans="4:20" ht="30" hidden="1" customHeight="1" x14ac:dyDescent="0.25">
      <c r="D1173" s="227"/>
      <c r="E1173" s="227"/>
      <c r="F1173" s="227"/>
      <c r="G1173" s="227"/>
      <c r="H1173" s="227"/>
      <c r="I1173" s="227"/>
      <c r="J1173" s="227"/>
      <c r="K1173" s="227"/>
      <c r="L1173" s="227"/>
      <c r="M1173" s="227"/>
      <c r="N1173" s="227"/>
      <c r="O1173" s="232" t="s">
        <v>2459</v>
      </c>
      <c r="P1173" s="21" t="s">
        <v>2448</v>
      </c>
      <c r="Q1173" s="234">
        <v>925</v>
      </c>
      <c r="R1173" s="11" t="s">
        <v>2449</v>
      </c>
      <c r="S1173" s="11">
        <v>1</v>
      </c>
      <c r="T1173" s="11"/>
    </row>
    <row r="1174" spans="4:20" ht="30" hidden="1" customHeight="1" x14ac:dyDescent="0.25">
      <c r="D1174" s="227"/>
      <c r="E1174" s="227"/>
      <c r="F1174" s="227"/>
      <c r="G1174" s="227"/>
      <c r="H1174" s="227"/>
      <c r="I1174" s="227"/>
      <c r="J1174" s="227"/>
      <c r="K1174" s="227"/>
      <c r="L1174" s="227"/>
      <c r="M1174" s="227"/>
      <c r="N1174" s="227"/>
      <c r="O1174" s="232" t="s">
        <v>2460</v>
      </c>
      <c r="P1174" s="21" t="s">
        <v>2450</v>
      </c>
      <c r="Q1174" s="234">
        <v>926</v>
      </c>
      <c r="R1174" s="11" t="s">
        <v>1889</v>
      </c>
      <c r="S1174" s="11">
        <v>4</v>
      </c>
      <c r="T1174" s="11"/>
    </row>
    <row r="1175" spans="4:20" ht="30" hidden="1" customHeight="1" x14ac:dyDescent="0.25">
      <c r="D1175" s="227"/>
      <c r="E1175" s="227"/>
      <c r="F1175" s="227"/>
      <c r="G1175" s="227"/>
      <c r="H1175" s="227"/>
      <c r="I1175" s="227"/>
      <c r="J1175" s="227"/>
      <c r="K1175" s="227"/>
      <c r="L1175" s="227"/>
      <c r="M1175" s="227"/>
      <c r="N1175" s="227"/>
      <c r="O1175" s="232" t="s">
        <v>2461</v>
      </c>
      <c r="P1175" s="21" t="s">
        <v>2451</v>
      </c>
      <c r="Q1175" s="234">
        <v>927</v>
      </c>
      <c r="R1175" s="11" t="s">
        <v>677</v>
      </c>
      <c r="S1175" s="11">
        <v>40</v>
      </c>
      <c r="T1175" s="11"/>
    </row>
    <row r="1176" spans="4:20" ht="30" hidden="1" customHeight="1" x14ac:dyDescent="0.25">
      <c r="D1176" s="227"/>
      <c r="E1176" s="227"/>
      <c r="F1176" s="227"/>
      <c r="G1176" s="227"/>
      <c r="H1176" s="227"/>
      <c r="I1176" s="227"/>
      <c r="J1176" s="227"/>
      <c r="K1176" s="227"/>
      <c r="L1176" s="227"/>
      <c r="M1176" s="227"/>
      <c r="N1176" s="227"/>
      <c r="O1176" s="232" t="s">
        <v>2462</v>
      </c>
      <c r="P1176" s="21" t="s">
        <v>2452</v>
      </c>
      <c r="Q1176" s="234">
        <v>928</v>
      </c>
      <c r="R1176" s="11" t="s">
        <v>614</v>
      </c>
      <c r="S1176" s="11">
        <v>1</v>
      </c>
      <c r="T1176" s="11"/>
    </row>
    <row r="1177" spans="4:20" ht="30" hidden="1" customHeight="1" x14ac:dyDescent="0.25">
      <c r="D1177" s="227"/>
      <c r="E1177" s="227"/>
      <c r="F1177" s="227"/>
      <c r="G1177" s="227"/>
      <c r="H1177" s="227"/>
      <c r="I1177" s="227"/>
      <c r="J1177" s="227"/>
      <c r="K1177" s="227"/>
      <c r="L1177" s="227"/>
      <c r="M1177" s="227"/>
      <c r="N1177" s="227"/>
      <c r="O1177" s="232" t="s">
        <v>2463</v>
      </c>
      <c r="P1177" s="21" t="s">
        <v>2453</v>
      </c>
      <c r="Q1177" s="234">
        <v>929</v>
      </c>
      <c r="R1177" s="11" t="s">
        <v>288</v>
      </c>
      <c r="S1177" s="11">
        <v>1</v>
      </c>
      <c r="T1177" s="11"/>
    </row>
    <row r="1178" spans="4:20" ht="30" hidden="1" customHeight="1" x14ac:dyDescent="0.25">
      <c r="D1178" s="227"/>
      <c r="E1178" s="227"/>
      <c r="F1178" s="227"/>
      <c r="G1178" s="227"/>
      <c r="H1178" s="227"/>
      <c r="I1178" s="227"/>
      <c r="J1178" s="227"/>
      <c r="K1178" s="227"/>
      <c r="L1178" s="227"/>
      <c r="M1178" s="227"/>
      <c r="N1178" s="227"/>
      <c r="O1178" s="232" t="s">
        <v>2464</v>
      </c>
      <c r="P1178" s="21" t="s">
        <v>2454</v>
      </c>
      <c r="Q1178" s="234">
        <v>930</v>
      </c>
      <c r="R1178" s="11" t="s">
        <v>2455</v>
      </c>
      <c r="S1178" s="11">
        <v>10</v>
      </c>
      <c r="T1178" s="11"/>
    </row>
    <row r="1179" spans="4:20" ht="30" hidden="1" customHeight="1" x14ac:dyDescent="0.25">
      <c r="D1179" s="227"/>
      <c r="E1179" s="227"/>
      <c r="F1179" s="227"/>
      <c r="G1179" s="227"/>
      <c r="H1179" s="227"/>
      <c r="I1179" s="227"/>
      <c r="J1179" s="227"/>
      <c r="K1179" s="227"/>
      <c r="L1179" s="227"/>
      <c r="M1179" s="227"/>
      <c r="N1179" s="227"/>
      <c r="O1179" s="232" t="s">
        <v>2465</v>
      </c>
      <c r="P1179" s="21" t="s">
        <v>2456</v>
      </c>
      <c r="Q1179" s="234">
        <v>931</v>
      </c>
      <c r="R1179" s="11" t="s">
        <v>269</v>
      </c>
      <c r="S1179" s="11">
        <v>7</v>
      </c>
      <c r="T1179" s="11"/>
    </row>
    <row r="1180" spans="4:20" ht="30" hidden="1" customHeight="1" x14ac:dyDescent="0.25">
      <c r="D1180" s="227"/>
      <c r="E1180" s="227"/>
      <c r="F1180" s="227"/>
      <c r="G1180" s="227"/>
      <c r="H1180" s="227"/>
      <c r="I1180" s="227"/>
      <c r="J1180" s="227"/>
      <c r="K1180" s="227"/>
      <c r="L1180" s="227"/>
      <c r="M1180" s="227"/>
      <c r="N1180" s="227"/>
      <c r="O1180" s="232" t="s">
        <v>2466</v>
      </c>
      <c r="P1180" s="21" t="s">
        <v>2457</v>
      </c>
      <c r="Q1180" s="234">
        <v>932</v>
      </c>
      <c r="R1180" s="11" t="s">
        <v>288</v>
      </c>
      <c r="S1180" s="11">
        <v>1</v>
      </c>
      <c r="T1180" s="11"/>
    </row>
    <row r="1181" spans="4:20" ht="30" hidden="1" customHeight="1" x14ac:dyDescent="0.25">
      <c r="D1181" s="227"/>
      <c r="E1181" s="227"/>
      <c r="F1181" s="227"/>
      <c r="G1181" s="227"/>
      <c r="H1181" s="227"/>
      <c r="I1181" s="227"/>
      <c r="J1181" s="227"/>
      <c r="K1181" s="227"/>
      <c r="L1181" s="227"/>
      <c r="M1181" s="227"/>
      <c r="N1181" s="227"/>
      <c r="O1181" s="217"/>
      <c r="P1181" s="218" t="s">
        <v>2499</v>
      </c>
      <c r="Q1181" s="217"/>
      <c r="R1181" s="217"/>
      <c r="S1181" s="219"/>
      <c r="T1181" s="217"/>
    </row>
    <row r="1182" spans="4:20" ht="30" customHeight="1" x14ac:dyDescent="0.25">
      <c r="D1182" s="227"/>
      <c r="E1182" s="227"/>
      <c r="F1182" s="227"/>
      <c r="G1182" s="227"/>
      <c r="H1182" s="227"/>
      <c r="I1182" s="227"/>
      <c r="J1182" s="236">
        <v>9</v>
      </c>
      <c r="K1182" s="227"/>
      <c r="L1182" s="227"/>
      <c r="M1182" s="227"/>
      <c r="N1182" s="237">
        <v>11</v>
      </c>
      <c r="O1182" s="201" t="s">
        <v>2468</v>
      </c>
      <c r="P1182" s="198" t="s">
        <v>2467</v>
      </c>
      <c r="Q1182" s="199"/>
      <c r="R1182" s="199"/>
      <c r="S1182" s="200"/>
      <c r="T1182" s="199"/>
    </row>
    <row r="1183" spans="4:20" ht="30" hidden="1" customHeight="1" x14ac:dyDescent="0.25">
      <c r="D1183" s="227"/>
      <c r="E1183" s="227"/>
      <c r="F1183" s="227"/>
      <c r="G1183" s="227"/>
      <c r="H1183" s="227"/>
      <c r="I1183" s="227"/>
      <c r="J1183" s="227"/>
      <c r="K1183" s="227"/>
      <c r="L1183" s="227"/>
      <c r="M1183" s="227"/>
      <c r="N1183" s="227"/>
      <c r="O1183" s="232" t="s">
        <v>2488</v>
      </c>
      <c r="P1183" s="9" t="s">
        <v>2469</v>
      </c>
      <c r="Q1183" s="234">
        <v>933</v>
      </c>
      <c r="R1183" s="30" t="s">
        <v>2470</v>
      </c>
      <c r="S1183" s="11">
        <v>1</v>
      </c>
      <c r="T1183" s="30"/>
    </row>
    <row r="1184" spans="4:20" ht="30" hidden="1" customHeight="1" x14ac:dyDescent="0.25">
      <c r="D1184" s="227"/>
      <c r="E1184" s="227"/>
      <c r="F1184" s="227"/>
      <c r="G1184" s="227"/>
      <c r="H1184" s="227"/>
      <c r="I1184" s="227"/>
      <c r="J1184" s="227"/>
      <c r="K1184" s="227"/>
      <c r="L1184" s="227"/>
      <c r="M1184" s="227"/>
      <c r="N1184" s="227"/>
      <c r="O1184" s="232" t="s">
        <v>2489</v>
      </c>
      <c r="P1184" s="9" t="s">
        <v>2471</v>
      </c>
      <c r="Q1184" s="234">
        <v>934</v>
      </c>
      <c r="R1184" s="30" t="s">
        <v>2472</v>
      </c>
      <c r="S1184" s="11">
        <v>2</v>
      </c>
      <c r="T1184" s="30"/>
    </row>
    <row r="1185" spans="4:20" ht="30" hidden="1" customHeight="1" x14ac:dyDescent="0.25">
      <c r="D1185" s="227"/>
      <c r="E1185" s="227"/>
      <c r="F1185" s="227"/>
      <c r="G1185" s="227"/>
      <c r="H1185" s="227"/>
      <c r="I1185" s="227"/>
      <c r="J1185" s="227"/>
      <c r="K1185" s="227"/>
      <c r="L1185" s="227"/>
      <c r="M1185" s="227"/>
      <c r="N1185" s="227"/>
      <c r="O1185" s="1036" t="s">
        <v>2490</v>
      </c>
      <c r="P1185" s="1038" t="s">
        <v>2473</v>
      </c>
      <c r="Q1185" s="234">
        <v>935</v>
      </c>
      <c r="R1185" s="30" t="s">
        <v>2474</v>
      </c>
      <c r="S1185" s="11">
        <v>1</v>
      </c>
      <c r="T1185" s="30"/>
    </row>
    <row r="1186" spans="4:20" ht="30" hidden="1" customHeight="1" x14ac:dyDescent="0.25">
      <c r="D1186" s="227"/>
      <c r="E1186" s="227"/>
      <c r="F1186" s="227"/>
      <c r="G1186" s="227"/>
      <c r="H1186" s="227"/>
      <c r="I1186" s="227"/>
      <c r="J1186" s="227"/>
      <c r="K1186" s="227"/>
      <c r="L1186" s="227"/>
      <c r="M1186" s="227"/>
      <c r="N1186" s="227"/>
      <c r="O1186" s="1036"/>
      <c r="P1186" s="1038"/>
      <c r="Q1186" s="234">
        <v>936</v>
      </c>
      <c r="R1186" s="30" t="s">
        <v>2475</v>
      </c>
      <c r="S1186" s="11">
        <v>2</v>
      </c>
      <c r="T1186" s="30"/>
    </row>
    <row r="1187" spans="4:20" ht="30" hidden="1" customHeight="1" x14ac:dyDescent="0.25">
      <c r="D1187" s="227"/>
      <c r="E1187" s="227"/>
      <c r="F1187" s="227"/>
      <c r="G1187" s="227"/>
      <c r="H1187" s="227"/>
      <c r="I1187" s="227"/>
      <c r="J1187" s="227"/>
      <c r="K1187" s="227"/>
      <c r="L1187" s="227"/>
      <c r="M1187" s="227"/>
      <c r="N1187" s="227"/>
      <c r="O1187" s="1036" t="s">
        <v>2491</v>
      </c>
      <c r="P1187" s="1038" t="s">
        <v>2476</v>
      </c>
      <c r="Q1187" s="234">
        <v>937</v>
      </c>
      <c r="R1187" s="30" t="s">
        <v>2477</v>
      </c>
      <c r="S1187" s="11">
        <v>449</v>
      </c>
      <c r="T1187" s="30"/>
    </row>
    <row r="1188" spans="4:20" ht="30" hidden="1" customHeight="1" x14ac:dyDescent="0.25">
      <c r="D1188" s="227"/>
      <c r="E1188" s="227"/>
      <c r="F1188" s="227"/>
      <c r="G1188" s="227"/>
      <c r="H1188" s="227"/>
      <c r="I1188" s="227"/>
      <c r="J1188" s="227"/>
      <c r="K1188" s="227"/>
      <c r="L1188" s="227"/>
      <c r="M1188" s="227"/>
      <c r="N1188" s="227"/>
      <c r="O1188" s="1036"/>
      <c r="P1188" s="1038"/>
      <c r="Q1188" s="234">
        <v>938</v>
      </c>
      <c r="R1188" s="30" t="s">
        <v>1063</v>
      </c>
      <c r="S1188" s="11">
        <v>4</v>
      </c>
      <c r="T1188" s="30"/>
    </row>
    <row r="1189" spans="4:20" ht="30" hidden="1" customHeight="1" x14ac:dyDescent="0.25">
      <c r="D1189" s="227"/>
      <c r="E1189" s="227"/>
      <c r="F1189" s="227"/>
      <c r="G1189" s="227"/>
      <c r="H1189" s="227"/>
      <c r="I1189" s="227"/>
      <c r="J1189" s="227"/>
      <c r="K1189" s="227"/>
      <c r="L1189" s="227"/>
      <c r="M1189" s="227"/>
      <c r="N1189" s="227"/>
      <c r="O1189" s="232" t="s">
        <v>2492</v>
      </c>
      <c r="P1189" s="9" t="s">
        <v>2478</v>
      </c>
      <c r="Q1189" s="234">
        <v>939</v>
      </c>
      <c r="R1189" s="30" t="s">
        <v>2479</v>
      </c>
      <c r="S1189" s="11">
        <v>26</v>
      </c>
      <c r="T1189" s="30"/>
    </row>
    <row r="1190" spans="4:20" ht="30" hidden="1" customHeight="1" x14ac:dyDescent="0.25">
      <c r="D1190" s="227"/>
      <c r="E1190" s="227"/>
      <c r="F1190" s="227"/>
      <c r="G1190" s="227"/>
      <c r="H1190" s="227"/>
      <c r="I1190" s="227"/>
      <c r="J1190" s="227"/>
      <c r="K1190" s="227"/>
      <c r="L1190" s="227"/>
      <c r="M1190" s="227"/>
      <c r="N1190" s="227"/>
      <c r="O1190" s="232" t="s">
        <v>2493</v>
      </c>
      <c r="P1190" s="9" t="s">
        <v>2480</v>
      </c>
      <c r="Q1190" s="234">
        <v>940</v>
      </c>
      <c r="R1190" s="30" t="s">
        <v>2481</v>
      </c>
      <c r="S1190" s="11">
        <v>40</v>
      </c>
      <c r="T1190" s="30"/>
    </row>
    <row r="1191" spans="4:20" ht="30" hidden="1" customHeight="1" x14ac:dyDescent="0.25">
      <c r="D1191" s="227"/>
      <c r="E1191" s="227"/>
      <c r="F1191" s="227"/>
      <c r="G1191" s="227"/>
      <c r="H1191" s="227"/>
      <c r="I1191" s="227"/>
      <c r="J1191" s="227"/>
      <c r="K1191" s="227"/>
      <c r="L1191" s="227"/>
      <c r="M1191" s="227"/>
      <c r="N1191" s="227"/>
      <c r="O1191" s="232" t="s">
        <v>2494</v>
      </c>
      <c r="P1191" s="9" t="s">
        <v>2482</v>
      </c>
      <c r="Q1191" s="234">
        <v>941</v>
      </c>
      <c r="R1191" s="9" t="s">
        <v>2483</v>
      </c>
      <c r="S1191" s="10">
        <v>1</v>
      </c>
      <c r="T1191" s="9"/>
    </row>
    <row r="1192" spans="4:20" ht="30" hidden="1" customHeight="1" x14ac:dyDescent="0.25">
      <c r="D1192" s="227"/>
      <c r="E1192" s="227"/>
      <c r="F1192" s="227"/>
      <c r="G1192" s="227"/>
      <c r="H1192" s="227"/>
      <c r="I1192" s="227"/>
      <c r="J1192" s="227"/>
      <c r="K1192" s="227"/>
      <c r="L1192" s="227"/>
      <c r="M1192" s="227"/>
      <c r="N1192" s="227"/>
      <c r="O1192" s="232" t="s">
        <v>2495</v>
      </c>
      <c r="P1192" s="9" t="s">
        <v>2484</v>
      </c>
      <c r="Q1192" s="234">
        <v>942</v>
      </c>
      <c r="R1192" s="21" t="s">
        <v>2485</v>
      </c>
      <c r="S1192" s="11">
        <v>15</v>
      </c>
      <c r="T1192" s="21"/>
    </row>
    <row r="1193" spans="4:20" ht="30" hidden="1" customHeight="1" x14ac:dyDescent="0.25">
      <c r="D1193" s="227"/>
      <c r="E1193" s="227"/>
      <c r="F1193" s="227"/>
      <c r="G1193" s="227"/>
      <c r="H1193" s="227"/>
      <c r="I1193" s="227"/>
      <c r="J1193" s="227"/>
      <c r="K1193" s="227"/>
      <c r="L1193" s="227"/>
      <c r="M1193" s="227"/>
      <c r="N1193" s="227"/>
      <c r="O1193" s="232" t="s">
        <v>2496</v>
      </c>
      <c r="P1193" s="9" t="s">
        <v>2486</v>
      </c>
      <c r="Q1193" s="234">
        <v>943</v>
      </c>
      <c r="R1193" s="21" t="s">
        <v>2487</v>
      </c>
      <c r="S1193" s="11">
        <v>20</v>
      </c>
      <c r="T1193" s="21"/>
    </row>
    <row r="1194" spans="4:20" ht="30" hidden="1" customHeight="1" x14ac:dyDescent="0.25">
      <c r="D1194" s="227"/>
      <c r="E1194" s="227"/>
      <c r="F1194" s="227"/>
      <c r="G1194" s="227"/>
      <c r="H1194" s="227"/>
      <c r="I1194" s="227"/>
      <c r="J1194" s="227"/>
      <c r="K1194" s="227"/>
      <c r="L1194" s="227"/>
      <c r="M1194" s="227"/>
      <c r="N1194" s="227"/>
      <c r="O1194" s="217"/>
      <c r="P1194" s="218" t="s">
        <v>2502</v>
      </c>
      <c r="Q1194" s="217"/>
      <c r="R1194" s="217"/>
      <c r="S1194" s="219"/>
      <c r="T1194" s="217"/>
    </row>
    <row r="1195" spans="4:20" ht="30" customHeight="1" x14ac:dyDescent="0.25">
      <c r="D1195" s="227"/>
      <c r="E1195" s="227"/>
      <c r="F1195" s="227"/>
      <c r="G1195" s="227"/>
      <c r="H1195" s="227"/>
      <c r="I1195" s="227"/>
      <c r="J1195" s="236">
        <v>6</v>
      </c>
      <c r="K1195" s="227"/>
      <c r="L1195" s="227"/>
      <c r="M1195" s="227"/>
      <c r="N1195" s="237">
        <v>6</v>
      </c>
      <c r="O1195" s="201" t="s">
        <v>2500</v>
      </c>
      <c r="P1195" s="198" t="s">
        <v>2501</v>
      </c>
      <c r="Q1195" s="199"/>
      <c r="R1195" s="199"/>
      <c r="S1195" s="200"/>
      <c r="T1195" s="199"/>
    </row>
    <row r="1196" spans="4:20" ht="30" hidden="1" customHeight="1" x14ac:dyDescent="0.25">
      <c r="D1196" s="227"/>
      <c r="E1196" s="227"/>
      <c r="F1196" s="227"/>
      <c r="G1196" s="227"/>
      <c r="H1196" s="227"/>
      <c r="I1196" s="227"/>
      <c r="J1196" s="227"/>
      <c r="K1196" s="227"/>
      <c r="L1196" s="227"/>
      <c r="M1196" s="227"/>
      <c r="N1196" s="227"/>
      <c r="O1196" s="232" t="s">
        <v>2511</v>
      </c>
      <c r="P1196" s="9" t="s">
        <v>2503</v>
      </c>
      <c r="Q1196" s="234">
        <v>944</v>
      </c>
      <c r="R1196" s="11" t="s">
        <v>2504</v>
      </c>
      <c r="S1196" s="11">
        <v>40</v>
      </c>
      <c r="T1196" s="11"/>
    </row>
    <row r="1197" spans="4:20" ht="30" hidden="1" customHeight="1" x14ac:dyDescent="0.25">
      <c r="D1197" s="227"/>
      <c r="E1197" s="227"/>
      <c r="F1197" s="227"/>
      <c r="G1197" s="227"/>
      <c r="H1197" s="227"/>
      <c r="I1197" s="227"/>
      <c r="J1197" s="227"/>
      <c r="K1197" s="227"/>
      <c r="L1197" s="227"/>
      <c r="M1197" s="227"/>
      <c r="N1197" s="227"/>
      <c r="O1197" s="232" t="s">
        <v>2512</v>
      </c>
      <c r="P1197" s="9" t="s">
        <v>2505</v>
      </c>
      <c r="Q1197" s="234">
        <v>945</v>
      </c>
      <c r="R1197" s="11" t="s">
        <v>1800</v>
      </c>
      <c r="S1197" s="11">
        <v>40</v>
      </c>
      <c r="T1197" s="11"/>
    </row>
    <row r="1198" spans="4:20" ht="30" hidden="1" customHeight="1" x14ac:dyDescent="0.25">
      <c r="D1198" s="227"/>
      <c r="E1198" s="227"/>
      <c r="F1198" s="227"/>
      <c r="G1198" s="227"/>
      <c r="H1198" s="227"/>
      <c r="I1198" s="227"/>
      <c r="J1198" s="227"/>
      <c r="K1198" s="227"/>
      <c r="L1198" s="227"/>
      <c r="M1198" s="227"/>
      <c r="N1198" s="227"/>
      <c r="O1198" s="232" t="s">
        <v>2513</v>
      </c>
      <c r="P1198" s="9" t="s">
        <v>2506</v>
      </c>
      <c r="Q1198" s="234">
        <v>946</v>
      </c>
      <c r="R1198" s="11" t="s">
        <v>677</v>
      </c>
      <c r="S1198" s="11">
        <v>40</v>
      </c>
      <c r="T1198" s="11"/>
    </row>
    <row r="1199" spans="4:20" ht="30" hidden="1" customHeight="1" x14ac:dyDescent="0.25">
      <c r="D1199" s="227"/>
      <c r="E1199" s="227"/>
      <c r="F1199" s="227"/>
      <c r="G1199" s="227"/>
      <c r="H1199" s="227"/>
      <c r="I1199" s="227"/>
      <c r="J1199" s="227"/>
      <c r="K1199" s="227"/>
      <c r="L1199" s="227"/>
      <c r="M1199" s="227"/>
      <c r="N1199" s="227"/>
      <c r="O1199" s="232" t="s">
        <v>2514</v>
      </c>
      <c r="P1199" s="9" t="s">
        <v>2507</v>
      </c>
      <c r="Q1199" s="234">
        <v>947</v>
      </c>
      <c r="R1199" s="11" t="s">
        <v>1811</v>
      </c>
      <c r="S1199" s="11">
        <v>120</v>
      </c>
      <c r="T1199" s="11"/>
    </row>
    <row r="1200" spans="4:20" ht="30" hidden="1" customHeight="1" x14ac:dyDescent="0.25">
      <c r="D1200" s="227"/>
      <c r="E1200" s="227"/>
      <c r="F1200" s="227"/>
      <c r="G1200" s="227"/>
      <c r="H1200" s="227"/>
      <c r="I1200" s="227"/>
      <c r="J1200" s="227"/>
      <c r="K1200" s="227"/>
      <c r="L1200" s="227"/>
      <c r="M1200" s="227"/>
      <c r="N1200" s="227"/>
      <c r="O1200" s="232" t="s">
        <v>2515</v>
      </c>
      <c r="P1200" s="9" t="s">
        <v>2508</v>
      </c>
      <c r="Q1200" s="234">
        <v>948</v>
      </c>
      <c r="R1200" s="11" t="s">
        <v>1811</v>
      </c>
      <c r="S1200" s="11">
        <v>60</v>
      </c>
      <c r="T1200" s="11"/>
    </row>
    <row r="1201" spans="4:20" ht="30" hidden="1" customHeight="1" x14ac:dyDescent="0.25">
      <c r="D1201" s="227"/>
      <c r="E1201" s="227"/>
      <c r="F1201" s="227"/>
      <c r="G1201" s="227"/>
      <c r="H1201" s="227"/>
      <c r="I1201" s="227"/>
      <c r="J1201" s="227"/>
      <c r="K1201" s="227"/>
      <c r="L1201" s="227"/>
      <c r="M1201" s="227"/>
      <c r="N1201" s="227"/>
      <c r="O1201" s="232" t="s">
        <v>2516</v>
      </c>
      <c r="P1201" s="9" t="s">
        <v>2509</v>
      </c>
      <c r="Q1201" s="234">
        <v>949</v>
      </c>
      <c r="R1201" s="11" t="s">
        <v>2510</v>
      </c>
      <c r="S1201" s="11">
        <v>2</v>
      </c>
      <c r="T1201" s="11"/>
    </row>
  </sheetData>
  <mergeCells count="161">
    <mergeCell ref="B1:C1"/>
    <mergeCell ref="D1:F1"/>
    <mergeCell ref="G1:J1"/>
    <mergeCell ref="K1:N1"/>
    <mergeCell ref="O1:T1"/>
    <mergeCell ref="O94:O95"/>
    <mergeCell ref="P94:P95"/>
    <mergeCell ref="O170:O172"/>
    <mergeCell ref="P170:P172"/>
    <mergeCell ref="O173:O174"/>
    <mergeCell ref="P173:P174"/>
    <mergeCell ref="O175:O178"/>
    <mergeCell ref="P175:P178"/>
    <mergeCell ref="O96:O97"/>
    <mergeCell ref="P96:P97"/>
    <mergeCell ref="O106:O108"/>
    <mergeCell ref="P106:P108"/>
    <mergeCell ref="O160:O164"/>
    <mergeCell ref="P160:P164"/>
    <mergeCell ref="S208:S209"/>
    <mergeCell ref="O212:O215"/>
    <mergeCell ref="P212:P215"/>
    <mergeCell ref="Q212:Q215"/>
    <mergeCell ref="S212:S215"/>
    <mergeCell ref="O180:O188"/>
    <mergeCell ref="P180:P188"/>
    <mergeCell ref="O192:O193"/>
    <mergeCell ref="P192:P193"/>
    <mergeCell ref="O196:O197"/>
    <mergeCell ref="P196:P197"/>
    <mergeCell ref="O217:O218"/>
    <mergeCell ref="P217:P218"/>
    <mergeCell ref="O257:O261"/>
    <mergeCell ref="P257:P261"/>
    <mergeCell ref="O262:O263"/>
    <mergeCell ref="P262:P263"/>
    <mergeCell ref="O207:O209"/>
    <mergeCell ref="P207:P209"/>
    <mergeCell ref="Q208:Q209"/>
    <mergeCell ref="O321:O322"/>
    <mergeCell ref="P321:P322"/>
    <mergeCell ref="O331:O337"/>
    <mergeCell ref="P331:P337"/>
    <mergeCell ref="O338:O339"/>
    <mergeCell ref="P338:P339"/>
    <mergeCell ref="O285:O287"/>
    <mergeCell ref="P285:P287"/>
    <mergeCell ref="O307:O309"/>
    <mergeCell ref="P307:P309"/>
    <mergeCell ref="O313:O320"/>
    <mergeCell ref="P313:P320"/>
    <mergeCell ref="O359:O360"/>
    <mergeCell ref="P359:P360"/>
    <mergeCell ref="O361:O362"/>
    <mergeCell ref="P361:P362"/>
    <mergeCell ref="O364:O366"/>
    <mergeCell ref="P364:P366"/>
    <mergeCell ref="O341:O350"/>
    <mergeCell ref="P341:P350"/>
    <mergeCell ref="O353:O354"/>
    <mergeCell ref="P353:P354"/>
    <mergeCell ref="O355:O356"/>
    <mergeCell ref="P355:P356"/>
    <mergeCell ref="O417:O418"/>
    <mergeCell ref="P417:P418"/>
    <mergeCell ref="O421:O422"/>
    <mergeCell ref="P421:P422"/>
    <mergeCell ref="O423:O428"/>
    <mergeCell ref="P423:P428"/>
    <mergeCell ref="O402:O404"/>
    <mergeCell ref="P402:P404"/>
    <mergeCell ref="O406:O408"/>
    <mergeCell ref="P406:P408"/>
    <mergeCell ref="O410:O412"/>
    <mergeCell ref="P410:P412"/>
    <mergeCell ref="O439:O440"/>
    <mergeCell ref="P439:P440"/>
    <mergeCell ref="O443:O445"/>
    <mergeCell ref="P443:P445"/>
    <mergeCell ref="O453:O454"/>
    <mergeCell ref="P453:P454"/>
    <mergeCell ref="O429:O431"/>
    <mergeCell ref="P429:P431"/>
    <mergeCell ref="O432:O435"/>
    <mergeCell ref="P432:P435"/>
    <mergeCell ref="O436:O437"/>
    <mergeCell ref="P436:P437"/>
    <mergeCell ref="O487:O488"/>
    <mergeCell ref="P487:P488"/>
    <mergeCell ref="O490:O491"/>
    <mergeCell ref="P490:P491"/>
    <mergeCell ref="O497:O498"/>
    <mergeCell ref="P497:P498"/>
    <mergeCell ref="O455:O456"/>
    <mergeCell ref="P455:P456"/>
    <mergeCell ref="O458:O459"/>
    <mergeCell ref="P458:P459"/>
    <mergeCell ref="O482:O483"/>
    <mergeCell ref="P482:P483"/>
    <mergeCell ref="O513:O514"/>
    <mergeCell ref="P513:P514"/>
    <mergeCell ref="O517:O519"/>
    <mergeCell ref="P517:P519"/>
    <mergeCell ref="O562:O563"/>
    <mergeCell ref="P562:P563"/>
    <mergeCell ref="O499:O500"/>
    <mergeCell ref="P499:P500"/>
    <mergeCell ref="O503:O504"/>
    <mergeCell ref="P503:P504"/>
    <mergeCell ref="O509:O510"/>
    <mergeCell ref="P509:P510"/>
    <mergeCell ref="O639:O643"/>
    <mergeCell ref="P639:P643"/>
    <mergeCell ref="P666:P667"/>
    <mergeCell ref="Q666:Q667"/>
    <mergeCell ref="O675:O676"/>
    <mergeCell ref="P675:P676"/>
    <mergeCell ref="O583:O584"/>
    <mergeCell ref="P583:P584"/>
    <mergeCell ref="O587:O588"/>
    <mergeCell ref="P587:P588"/>
    <mergeCell ref="O590:O591"/>
    <mergeCell ref="P590:P591"/>
    <mergeCell ref="O718:O719"/>
    <mergeCell ref="P718:P719"/>
    <mergeCell ref="O734:O735"/>
    <mergeCell ref="P734:P735"/>
    <mergeCell ref="O834:O835"/>
    <mergeCell ref="P834:P835"/>
    <mergeCell ref="O679:O680"/>
    <mergeCell ref="P679:P680"/>
    <mergeCell ref="O691:O692"/>
    <mergeCell ref="P691:P692"/>
    <mergeCell ref="O694:O695"/>
    <mergeCell ref="P694:P695"/>
    <mergeCell ref="O848:O849"/>
    <mergeCell ref="P848:P849"/>
    <mergeCell ref="O851:O852"/>
    <mergeCell ref="P851:P852"/>
    <mergeCell ref="O1017:O1022"/>
    <mergeCell ref="P1017:P1022"/>
    <mergeCell ref="O838:O839"/>
    <mergeCell ref="P838:P839"/>
    <mergeCell ref="O842:O843"/>
    <mergeCell ref="P842:P843"/>
    <mergeCell ref="O846:O847"/>
    <mergeCell ref="P846:P847"/>
    <mergeCell ref="O1187:O1188"/>
    <mergeCell ref="P1187:P1188"/>
    <mergeCell ref="O1100:O1101"/>
    <mergeCell ref="P1100:P1101"/>
    <mergeCell ref="O1103:O1104"/>
    <mergeCell ref="P1103:P1104"/>
    <mergeCell ref="O1185:O1186"/>
    <mergeCell ref="P1185:P1186"/>
    <mergeCell ref="O1038:O1039"/>
    <mergeCell ref="P1038:P1039"/>
    <mergeCell ref="O1064:O1065"/>
    <mergeCell ref="P1064:P1065"/>
    <mergeCell ref="O1095:O1096"/>
    <mergeCell ref="P1095:P1096"/>
  </mergeCells>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56</vt:i4>
      </vt:variant>
    </vt:vector>
  </HeadingPairs>
  <TitlesOfParts>
    <vt:vector size="88" baseType="lpstr">
      <vt:lpstr>MPI</vt:lpstr>
      <vt:lpstr>index</vt:lpstr>
      <vt:lpstr>ListaS</vt:lpstr>
      <vt:lpstr>Hoja1</vt:lpstr>
      <vt:lpstr>Eco</vt:lpstr>
      <vt:lpstr>Tur</vt:lpstr>
      <vt:lpstr>Fro</vt:lpstr>
      <vt:lpstr>Agr</vt:lpstr>
      <vt:lpstr>Vía</vt:lpstr>
      <vt:lpstr>Trá</vt:lpstr>
      <vt:lpstr>Tic</vt:lpstr>
      <vt:lpstr>Min</vt:lpstr>
      <vt:lpstr>Agu</vt:lpstr>
      <vt:lpstr>Edu</vt:lpstr>
      <vt:lpstr>IDS</vt:lpstr>
      <vt:lpstr>Ind</vt:lpstr>
      <vt:lpstr>Cul</vt:lpstr>
      <vt:lpstr>Háb</vt:lpstr>
      <vt:lpstr>Soc</vt:lpstr>
      <vt:lpstr>Muj</vt:lpstr>
      <vt:lpstr>Vic</vt:lpstr>
      <vt:lpstr>PcD</vt:lpstr>
      <vt:lpstr>Rel</vt:lpstr>
      <vt:lpstr>Seg</vt:lpstr>
      <vt:lpstr>Gob</vt:lpstr>
      <vt:lpstr>Amb</vt:lpstr>
      <vt:lpstr>Ries</vt:lpstr>
      <vt:lpstr>Plan</vt:lpstr>
      <vt:lpstr>Hac</vt:lpstr>
      <vt:lpstr>Gral</vt:lpstr>
      <vt:lpstr>Proy</vt:lpstr>
      <vt:lpstr>M2</vt:lpstr>
      <vt:lpstr>index!_Hlk162601982</vt:lpstr>
      <vt:lpstr>Agr!Área_de_impresión</vt:lpstr>
      <vt:lpstr>Agu!Área_de_impresión</vt:lpstr>
      <vt:lpstr>Amb!Área_de_impresión</vt:lpstr>
      <vt:lpstr>Cul!Área_de_impresión</vt:lpstr>
      <vt:lpstr>Eco!Área_de_impresión</vt:lpstr>
      <vt:lpstr>Edu!Área_de_impresión</vt:lpstr>
      <vt:lpstr>Fro!Área_de_impresión</vt:lpstr>
      <vt:lpstr>Gob!Área_de_impresión</vt:lpstr>
      <vt:lpstr>Gral!Área_de_impresión</vt:lpstr>
      <vt:lpstr>Hac!Área_de_impresión</vt:lpstr>
      <vt:lpstr>IDS!Área_de_impresión</vt:lpstr>
      <vt:lpstr>Ind!Área_de_impresión</vt:lpstr>
      <vt:lpstr>index!Área_de_impresión</vt:lpstr>
      <vt:lpstr>Min!Área_de_impresión</vt:lpstr>
      <vt:lpstr>Muj!Área_de_impresión</vt:lpstr>
      <vt:lpstr>PcD!Área_de_impresión</vt:lpstr>
      <vt:lpstr>Plan!Área_de_impresión</vt:lpstr>
      <vt:lpstr>Proy!Área_de_impresión</vt:lpstr>
      <vt:lpstr>Rel!Área_de_impresión</vt:lpstr>
      <vt:lpstr>Ries!Área_de_impresión</vt:lpstr>
      <vt:lpstr>Seg!Área_de_impresión</vt:lpstr>
      <vt:lpstr>Soc!Área_de_impresión</vt:lpstr>
      <vt:lpstr>Tic!Área_de_impresión</vt:lpstr>
      <vt:lpstr>Trá!Área_de_impresión</vt:lpstr>
      <vt:lpstr>Tur!Área_de_impresión</vt:lpstr>
      <vt:lpstr>Vía!Área_de_impresión</vt:lpstr>
      <vt:lpstr>Vic!Área_de_impresión</vt:lpstr>
      <vt:lpstr>Agr!Títulos_a_imprimir</vt:lpstr>
      <vt:lpstr>Agu!Títulos_a_imprimir</vt:lpstr>
      <vt:lpstr>Amb!Títulos_a_imprimir</vt:lpstr>
      <vt:lpstr>Cul!Títulos_a_imprimir</vt:lpstr>
      <vt:lpstr>Eco!Títulos_a_imprimir</vt:lpstr>
      <vt:lpstr>Edu!Títulos_a_imprimir</vt:lpstr>
      <vt:lpstr>Fro!Títulos_a_imprimir</vt:lpstr>
      <vt:lpstr>Gob!Títulos_a_imprimir</vt:lpstr>
      <vt:lpstr>Gral!Títulos_a_imprimir</vt:lpstr>
      <vt:lpstr>Háb!Títulos_a_imprimir</vt:lpstr>
      <vt:lpstr>Hac!Títulos_a_imprimir</vt:lpstr>
      <vt:lpstr>IDS!Títulos_a_imprimir</vt:lpstr>
      <vt:lpstr>Ind!Títulos_a_imprimir</vt:lpstr>
      <vt:lpstr>index!Títulos_a_imprimir</vt:lpstr>
      <vt:lpstr>Min!Títulos_a_imprimir</vt:lpstr>
      <vt:lpstr>Muj!Títulos_a_imprimir</vt:lpstr>
      <vt:lpstr>PcD!Títulos_a_imprimir</vt:lpstr>
      <vt:lpstr>Plan!Títulos_a_imprimir</vt:lpstr>
      <vt:lpstr>Proy!Títulos_a_imprimir</vt:lpstr>
      <vt:lpstr>Rel!Títulos_a_imprimir</vt:lpstr>
      <vt:lpstr>Ries!Títulos_a_imprimir</vt:lpstr>
      <vt:lpstr>Seg!Títulos_a_imprimir</vt:lpstr>
      <vt:lpstr>Soc!Títulos_a_imprimir</vt:lpstr>
      <vt:lpstr>Tic!Títulos_a_imprimir</vt:lpstr>
      <vt:lpstr>Trá!Títulos_a_imprimir</vt:lpstr>
      <vt:lpstr>Tur!Títulos_a_imprimir</vt:lpstr>
      <vt:lpstr>Vía!Títulos_a_imprimir</vt:lpstr>
      <vt:lpstr>Vic!Títulos_a_imprimir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GRAMALOTE</dc:creator>
  <cp:lastModifiedBy>LICENCIA OFFICE 106</cp:lastModifiedBy>
  <cp:lastPrinted>2024-07-17T00:29:31Z</cp:lastPrinted>
  <dcterms:created xsi:type="dcterms:W3CDTF">2016-04-02T07:24:18Z</dcterms:created>
  <dcterms:modified xsi:type="dcterms:W3CDTF">2026-08-24T21:20:52Z</dcterms:modified>
</cp:coreProperties>
</file>